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23"/>
  <workbookPr defaultThemeVersion="166925"/>
  <xr:revisionPtr revIDLastSave="0" documentId="8_{0EEEF8A9-F3D3-4D47-A433-22D276DD342F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04-26-21" sheetId="1" r:id="rId1"/>
    <sheet name="04-30-21" sheetId="2" r:id="rId2"/>
    <sheet name="5-20-21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2" l="1"/>
  <c r="M10" i="2"/>
  <c r="L10" i="2"/>
  <c r="N5" i="2"/>
  <c r="M5" i="2"/>
  <c r="L5" i="2"/>
  <c r="N9" i="2"/>
  <c r="M9" i="2"/>
  <c r="L9" i="2"/>
  <c r="N8" i="2"/>
  <c r="M8" i="2"/>
  <c r="L8" i="2"/>
  <c r="N4" i="2"/>
  <c r="M4" i="2"/>
  <c r="L4" i="2"/>
  <c r="N6" i="2"/>
  <c r="N7" i="2"/>
  <c r="N3" i="2"/>
  <c r="M6" i="2"/>
  <c r="M7" i="2"/>
  <c r="M3" i="2"/>
  <c r="L3" i="2"/>
  <c r="L6" i="2"/>
  <c r="L7" i="2"/>
  <c r="L9" i="1"/>
  <c r="G9" i="1"/>
  <c r="L43" i="1"/>
  <c r="G43" i="1"/>
  <c r="G38" i="1"/>
  <c r="L11" i="1"/>
  <c r="G11" i="1"/>
  <c r="L5" i="1"/>
  <c r="G36" i="1"/>
  <c r="G5" i="1"/>
  <c r="L6" i="1"/>
  <c r="G6" i="1"/>
  <c r="L7" i="1"/>
  <c r="G7" i="1"/>
  <c r="L41" i="1"/>
  <c r="G41" i="1"/>
  <c r="L35" i="1"/>
  <c r="G15" i="1"/>
  <c r="G10" i="1"/>
  <c r="G16" i="1"/>
  <c r="G12" i="1"/>
  <c r="G13" i="1"/>
  <c r="G14" i="1"/>
  <c r="G20" i="1"/>
  <c r="G21" i="1"/>
  <c r="G17" i="1"/>
  <c r="G18" i="1"/>
  <c r="G19" i="1"/>
  <c r="G22" i="1"/>
  <c r="G23" i="1"/>
  <c r="G37" i="1"/>
  <c r="G24" i="1"/>
  <c r="G25" i="1"/>
  <c r="G26" i="1"/>
  <c r="G27" i="1"/>
  <c r="G28" i="1"/>
  <c r="G29" i="1"/>
  <c r="G30" i="1"/>
  <c r="G31" i="1"/>
  <c r="G32" i="1"/>
  <c r="G33" i="1"/>
  <c r="G34" i="1"/>
  <c r="G39" i="1"/>
  <c r="G40" i="1"/>
  <c r="G44" i="1"/>
  <c r="G42" i="1"/>
  <c r="G46" i="1"/>
  <c r="G48" i="1"/>
  <c r="G45" i="1"/>
  <c r="G49" i="1"/>
  <c r="G47" i="1"/>
  <c r="G50" i="1"/>
  <c r="G8" i="1"/>
  <c r="G35" i="1"/>
  <c r="L8" i="1"/>
</calcChain>
</file>

<file path=xl/sharedStrings.xml><?xml version="1.0" encoding="utf-8"?>
<sst xmlns="http://schemas.openxmlformats.org/spreadsheetml/2006/main" count="153" uniqueCount="48">
  <si>
    <t>Node: DS3v2      4 cores, 14 GiB</t>
  </si>
  <si>
    <t>Container Limits:         4 cores, 14 GiB</t>
  </si>
  <si>
    <t>Instances</t>
  </si>
  <si>
    <t>Duration (m)</t>
  </si>
  <si>
    <t>Scrape Interval (s)</t>
  </si>
  <si>
    <t>Data Points / Metric</t>
  </si>
  <si>
    <t>Items Sent</t>
  </si>
  <si>
    <t>Items / Second</t>
  </si>
  <si>
    <t>Avg CPU %</t>
  </si>
  <si>
    <t>Max CPU %</t>
  </si>
  <si>
    <t>RAM Avg MiB</t>
  </si>
  <si>
    <t>RAM Max MiB</t>
  </si>
  <si>
    <t>Items Scraped</t>
  </si>
  <si>
    <t>Pass/Fail</t>
  </si>
  <si>
    <t>Time Diff = Interval?</t>
  </si>
  <si>
    <t>PASS</t>
  </si>
  <si>
    <t>Yes</t>
  </si>
  <si>
    <t>No</t>
  </si>
  <si>
    <t>FAIL</t>
  </si>
  <si>
    <t>Duration</t>
  </si>
  <si>
    <t>Scrape Interval</t>
  </si>
  <si>
    <t># of Instances</t>
  </si>
  <si>
    <t>Total Timeseries</t>
  </si>
  <si>
    <t>Timeseries / Instance</t>
  </si>
  <si>
    <t>Samples / Sec</t>
  </si>
  <si>
    <t>CPU Avg %</t>
  </si>
  <si>
    <t>CPU Max %</t>
  </si>
  <si>
    <t>Samples / Sec / Core (Avg)</t>
  </si>
  <si>
    <t>Samples / Sec  / Core (Max)</t>
  </si>
  <si>
    <t>Samples / Sec / Instance</t>
  </si>
  <si>
    <t>1h</t>
  </si>
  <si>
    <t>15s</t>
  </si>
  <si>
    <t>15m</t>
  </si>
  <si>
    <t>15s Interval</t>
  </si>
  <si>
    <t>DS4v2 Node</t>
  </si>
  <si>
    <t>Targets</t>
  </si>
  <si>
    <t>Metric Count</t>
  </si>
  <si>
    <t>Timeseries Count</t>
  </si>
  <si>
    <t>CPU (cores)</t>
  </si>
  <si>
    <t>RAM (GiB)</t>
  </si>
  <si>
    <t>Max Batch Metrics Size</t>
  </si>
  <si>
    <t>Timeseries</t>
  </si>
  <si>
    <t>Labels</t>
  </si>
  <si>
    <t>62,500 each</t>
  </si>
  <si>
    <t>500,000 each</t>
  </si>
  <si>
    <t>DS3v2 Node</t>
  </si>
  <si>
    <t>Max Batch Size for a single scrape</t>
  </si>
  <si>
    <t>E2E Scale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</si>
</sst>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444444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right"/>
    </xf>
    <xf numFmtId="3" fontId="4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left" wrapText="1"/>
    </xf>
    <xf numFmtId="0" fontId="4" fillId="0" borderId="0" xfId="0" applyFont="1"/>
    <xf numFmtId="3" fontId="5" fillId="0" borderId="0" xfId="0" applyNumberFormat="1" applyFont="1" applyAlignment="1">
      <alignment wrapText="1"/>
    </xf>
    <xf numFmtId="3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left"/>
    </xf>
    <xf numFmtId="3" fontId="6" fillId="0" borderId="0" xfId="0" applyNumberFormat="1" applyFont="1" applyAlignment="1">
      <alignment wrapText="1"/>
    </xf>
    <xf numFmtId="0" fontId="1" fillId="0" borderId="0" xfId="0" applyFont="1"/>
    <xf numFmtId="3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3" fontId="2" fillId="0" borderId="0" xfId="0" applyNumberFormat="1" applyFont="1" applyAlignment="1">
      <alignment wrapText="1"/>
    </xf>
  </cellXfs>
  <cellStyles count="1">
    <cellStyle name="Normal" xfId="0" builtinId="0"/>
  </cellStyles>
  <dxfs count="28"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" formatCode="#,##0"/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0519C5-FC89-427E-959A-0CB0268EF96D}" name="Table1" displayName="Table1" ref="B4:N50" totalsRowShown="0" headerRowDxfId="27">
  <autoFilter ref="B4:N50" xr:uid="{5A0519C5-FC89-427E-959A-0CB0268EF96D}"/>
  <sortState xmlns:xlrd2="http://schemas.microsoft.com/office/spreadsheetml/2017/richdata2" ref="B5:N50">
    <sortCondition descending="1" ref="N4:N50"/>
  </sortState>
  <tableColumns count="13">
    <tableColumn id="1" xr3:uid="{BF2CDB35-8AC5-4AEA-BA22-5C4D024916A8}" name="Instances" dataDxfId="26"/>
    <tableColumn id="2" xr3:uid="{12ECEACB-5005-40C2-B3D5-FB499000FF84}" name="Duration (m)" dataDxfId="25"/>
    <tableColumn id="3" xr3:uid="{291AE65D-D972-4B2B-8320-18B905551432}" name="Scrape Interval (s)" dataDxfId="24"/>
    <tableColumn id="14" xr3:uid="{0126D56C-9783-47D9-8C08-0BC977845579}" name="Data Points / Metric" dataDxfId="23"/>
    <tableColumn id="4" xr3:uid="{3EBF7F41-5C1E-454C-BFFF-212FE8ABDA6F}" name="Items Sent" dataDxfId="22"/>
    <tableColumn id="5" xr3:uid="{4C7CF128-6ED0-4FFF-AFF7-1F5BED757A37}" name="Items / Second" dataDxfId="21">
      <calculatedColumnFormula>F5/(C5*60)*B5</calculatedColumnFormula>
    </tableColumn>
    <tableColumn id="6" xr3:uid="{6109DA89-2E0D-4201-B62A-8AE5331831B2}" name="Avg CPU %" dataDxfId="20"/>
    <tableColumn id="7" xr3:uid="{C9CBC5E4-EF2B-4343-8C92-4747149FD949}" name="Max CPU %" dataDxfId="19"/>
    <tableColumn id="8" xr3:uid="{1DF99B1E-9956-4BA7-AB2A-7CD154F271A1}" name="RAM Avg MiB" dataDxfId="18"/>
    <tableColumn id="9" xr3:uid="{6E9FAC7A-49EC-44A4-ACC4-53F2587FCAD8}" name="RAM Max MiB" dataDxfId="17"/>
    <tableColumn id="10" xr3:uid="{BE64B27B-CE16-4997-91DE-FD07EFA423B2}" name="Items Scraped" dataDxfId="16"/>
    <tableColumn id="11" xr3:uid="{CEFD4538-B82A-4290-A6ED-A960A4EC02D9}" name="Pass/Fail" dataDxfId="15"/>
    <tableColumn id="12" xr3:uid="{2199900F-5C8A-4988-B841-8FA3583BE260}" name="Time Diff = Interval?" dataDxfId="14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2B299E-A0B8-47B3-A3B1-B6A71CF80539}" name="Table2" displayName="Table2" ref="B2:N10" totalsRowShown="0" headerRowDxfId="13">
  <autoFilter ref="B2:N10" xr:uid="{A22B299E-A0B8-47B3-A3B1-B6A71CF80539}"/>
  <sortState xmlns:xlrd2="http://schemas.microsoft.com/office/spreadsheetml/2017/richdata2" ref="B3:N9">
    <sortCondition ref="D2:D9"/>
  </sortState>
  <tableColumns count="13">
    <tableColumn id="1" xr3:uid="{CE775671-A2AA-4385-B468-3C70ED9E8979}" name="Duration" dataDxfId="12"/>
    <tableColumn id="2" xr3:uid="{EA83BEBB-8A08-4815-87FE-103B51E15934}" name="Scrape Interval" dataDxfId="11"/>
    <tableColumn id="3" xr3:uid="{1E2887D9-C9A3-4B46-801B-2C49E7C10299}" name="# of Instances"/>
    <tableColumn id="4" xr3:uid="{8A93E72F-B6BB-423C-8E01-876B58068CD1}" name="Total Timeseries" dataDxfId="10"/>
    <tableColumn id="5" xr3:uid="{1C975E3A-6C49-4BD5-8E47-4F1691316A20}" name="Timeseries / Instance" dataDxfId="9"/>
    <tableColumn id="6" xr3:uid="{C9516E2D-1C32-4AED-8DB7-68761C44DE2B}" name="Samples / Sec" dataDxfId="8"/>
    <tableColumn id="7" xr3:uid="{2E75DA5B-E153-4733-B79E-3D9C2563C431}" name="CPU Avg %"/>
    <tableColumn id="8" xr3:uid="{3C339738-6966-409E-A445-28D04D4B7EC1}" name="CPU Max %"/>
    <tableColumn id="9" xr3:uid="{86C77617-868E-430F-9E05-0C724A3062B2}" name="RAM Avg MiB"/>
    <tableColumn id="10" xr3:uid="{74E8E469-6B3D-4973-B0CA-1E9ECD96A95D}" name="RAM Max MiB"/>
    <tableColumn id="11" xr3:uid="{67A3BDCD-6553-41CB-B951-0A60CC8905D7}" name="Samples / Sec / Core (Avg)" dataDxfId="7"/>
    <tableColumn id="12" xr3:uid="{7C55408E-1426-46FE-8CD1-2B1A74A29A30}" name="Samples / Sec  / Core (Max)" dataDxfId="6"/>
    <tableColumn id="13" xr3:uid="{60C0139A-8D82-44E9-BA37-13B989764AED}" name="Samples / Sec / Instance" dataDxfId="5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E90DDC-778C-4ABE-B7BD-AF40BEFC7B7A}" name="Table3" displayName="Table3" ref="B2:G6" totalsRowShown="0" headerRowDxfId="4">
  <autoFilter ref="B2:G6" xr:uid="{A4E90DDC-778C-4ABE-B7BD-AF40BEFC7B7A}"/>
  <tableColumns count="6">
    <tableColumn id="1" xr3:uid="{510BE4D4-628B-4B7C-B1EC-787030378EED}" name="Targets"/>
    <tableColumn id="2" xr3:uid="{4AE9FA2C-921B-4EFA-94EF-5CF0A900B150}" name="Scrape Interval"/>
    <tableColumn id="3" xr3:uid="{2F0DD86E-529F-496E-9922-2D0879EE5931}" name="Metric Count" dataDxfId="3"/>
    <tableColumn id="4" xr3:uid="{7FA782B8-C59D-4670-9D9A-FB7A01D8B00D}" name="Timeseries Count" dataDxfId="2"/>
    <tableColumn id="5" xr3:uid="{096BEF50-736C-4740-A1DD-A66D38AB7068}" name="CPU (cores)"/>
    <tableColumn id="6" xr3:uid="{F7050663-9F58-4C26-8E59-FCCD5CBE16E3}" name="RAM (GiB)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883285-A6A2-4411-BF4F-13E87625C319}" name="Table4" displayName="Table4" ref="I2:L7" totalsRowShown="0" headerRowDxfId="1">
  <autoFilter ref="I2:L7" xr:uid="{42883285-A6A2-4411-BF4F-13E87625C319}"/>
  <tableColumns count="4">
    <tableColumn id="1" xr3:uid="{CD591FBC-7835-4462-9E35-5D5FC44D26DD}" name="Max Batch Metrics Size"/>
    <tableColumn id="2" xr3:uid="{4423BCAF-E816-4EC8-9433-812CCDC5EB38}" name="Timeseries"/>
    <tableColumn id="3" xr3:uid="{B7F491EC-0CED-43DF-BD55-464F7C2791C0}" name="Labels"/>
    <tableColumn id="4" xr3:uid="{8D1505F4-3CCD-4081-A1A7-54DF605E6F6C}" name="Total Timeseries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53"/>
  <sheetViews>
    <sheetView workbookViewId="0">
      <selection activeCell="O57" sqref="O57"/>
    </sheetView>
  </sheetViews>
  <sheetFormatPr defaultRowHeight="15"/>
  <cols>
    <col min="2" max="2" width="11.5703125" style="1" customWidth="1"/>
    <col min="3" max="3" width="15" style="1" customWidth="1"/>
    <col min="4" max="4" width="18.7109375" style="1" customWidth="1"/>
    <col min="5" max="5" width="20.140625" style="1" customWidth="1"/>
    <col min="6" max="6" width="12.85546875" style="1" customWidth="1"/>
    <col min="7" max="7" width="15.85546875" style="3" customWidth="1"/>
    <col min="8" max="8" width="12.85546875" style="1" customWidth="1"/>
    <col min="9" max="9" width="13.42578125" style="1" customWidth="1"/>
    <col min="10" max="10" width="15.5703125" style="1" customWidth="1"/>
    <col min="11" max="11" width="16.140625" style="1" customWidth="1"/>
    <col min="12" max="12" width="16" style="3" customWidth="1"/>
    <col min="13" max="13" width="11.28515625" style="1" customWidth="1"/>
    <col min="14" max="14" width="20.140625" style="1" customWidth="1"/>
    <col min="15" max="15" width="21" customWidth="1"/>
  </cols>
  <sheetData>
    <row r="2" spans="2:20" ht="30">
      <c r="C2" s="7" t="s">
        <v>0</v>
      </c>
      <c r="D2" s="7" t="s">
        <v>1</v>
      </c>
      <c r="E2" s="7"/>
      <c r="F2" s="13"/>
      <c r="G2" s="15"/>
    </row>
    <row r="4" spans="2:20">
      <c r="B4" s="6" t="s">
        <v>2</v>
      </c>
      <c r="C4" s="6" t="s">
        <v>3</v>
      </c>
      <c r="D4" s="6" t="s">
        <v>4</v>
      </c>
      <c r="E4" s="6" t="s">
        <v>5</v>
      </c>
      <c r="F4" s="5" t="s">
        <v>6</v>
      </c>
      <c r="G4" s="16" t="s">
        <v>7</v>
      </c>
      <c r="H4" s="10" t="s">
        <v>8</v>
      </c>
      <c r="I4" s="10" t="s">
        <v>9</v>
      </c>
      <c r="J4" s="5" t="s">
        <v>10</v>
      </c>
      <c r="K4" s="5" t="s">
        <v>11</v>
      </c>
      <c r="L4" s="19" t="s">
        <v>12</v>
      </c>
      <c r="M4" s="5" t="s">
        <v>13</v>
      </c>
      <c r="N4" s="6" t="s">
        <v>14</v>
      </c>
      <c r="P4" s="2"/>
      <c r="Q4" s="2"/>
      <c r="R4" s="2"/>
      <c r="S4" s="2"/>
      <c r="T4" s="1"/>
    </row>
    <row r="5" spans="2:20">
      <c r="B5" s="8">
        <v>2</v>
      </c>
      <c r="C5" s="8">
        <v>2</v>
      </c>
      <c r="D5" s="8">
        <v>1</v>
      </c>
      <c r="E5" s="8">
        <v>1</v>
      </c>
      <c r="F5" s="9">
        <v>5117000</v>
      </c>
      <c r="G5" s="17">
        <f>F5/(C5*60)*B5</f>
        <v>85283.333333333328</v>
      </c>
      <c r="H5" s="11">
        <v>123.8</v>
      </c>
      <c r="I5" s="11">
        <v>142.4</v>
      </c>
      <c r="J5" s="8">
        <v>316</v>
      </c>
      <c r="K5" s="8">
        <v>362</v>
      </c>
      <c r="L5" s="9">
        <f>5117000 * 2</f>
        <v>10234000</v>
      </c>
      <c r="M5" s="4" t="s">
        <v>15</v>
      </c>
      <c r="N5" s="4" t="s">
        <v>16</v>
      </c>
      <c r="P5" s="1"/>
      <c r="Q5" s="1"/>
      <c r="R5" s="1"/>
      <c r="S5" s="1"/>
      <c r="T5" s="1"/>
    </row>
    <row r="6" spans="2:20" hidden="1">
      <c r="B6" s="1">
        <v>2</v>
      </c>
      <c r="C6" s="1">
        <v>2</v>
      </c>
      <c r="D6" s="1">
        <v>1</v>
      </c>
      <c r="E6" s="1">
        <v>1</v>
      </c>
      <c r="F6" s="3">
        <v>4998000</v>
      </c>
      <c r="G6" s="18">
        <f>F6/(C6*60)*B6</f>
        <v>83300</v>
      </c>
      <c r="H6" s="12">
        <v>123.3</v>
      </c>
      <c r="I6" s="12">
        <v>142.5</v>
      </c>
      <c r="J6" s="1">
        <v>357</v>
      </c>
      <c r="K6" s="1">
        <v>400</v>
      </c>
      <c r="L6" s="3">
        <f>4998000*2</f>
        <v>9996000</v>
      </c>
      <c r="M6" s="2" t="s">
        <v>15</v>
      </c>
      <c r="N6" s="2" t="s">
        <v>16</v>
      </c>
    </row>
    <row r="7" spans="2:20" hidden="1">
      <c r="B7" s="1">
        <v>2</v>
      </c>
      <c r="C7" s="1">
        <v>2</v>
      </c>
      <c r="D7" s="1">
        <v>1</v>
      </c>
      <c r="E7" s="1">
        <v>1</v>
      </c>
      <c r="F7" s="3">
        <v>4800000</v>
      </c>
      <c r="G7" s="18">
        <f>F7/(C7*60)*B7</f>
        <v>80000</v>
      </c>
      <c r="H7" s="12">
        <v>111.4</v>
      </c>
      <c r="I7" s="12">
        <v>128</v>
      </c>
      <c r="J7" s="1">
        <v>280</v>
      </c>
      <c r="K7" s="1">
        <v>312</v>
      </c>
      <c r="L7" s="3">
        <f xml:space="preserve"> 4800000*2</f>
        <v>9600000</v>
      </c>
      <c r="M7" s="2" t="s">
        <v>15</v>
      </c>
      <c r="N7" s="2" t="s">
        <v>16</v>
      </c>
    </row>
    <row r="8" spans="2:20" hidden="1">
      <c r="B8" s="1">
        <v>2</v>
      </c>
      <c r="C8" s="1">
        <v>1</v>
      </c>
      <c r="D8" s="1">
        <v>1</v>
      </c>
      <c r="E8" s="1">
        <v>1</v>
      </c>
      <c r="F8" s="3">
        <v>2065000</v>
      </c>
      <c r="G8" s="18">
        <f>F8/(C8*60)*B8</f>
        <v>68833.333333333328</v>
      </c>
      <c r="H8" s="12">
        <v>91</v>
      </c>
      <c r="I8" s="12">
        <v>111.4</v>
      </c>
      <c r="J8" s="1">
        <v>234</v>
      </c>
      <c r="K8" s="1">
        <v>285</v>
      </c>
      <c r="L8" s="18">
        <f>2065000 * 2</f>
        <v>4130000</v>
      </c>
      <c r="M8" s="2" t="s">
        <v>15</v>
      </c>
      <c r="N8" s="2" t="s">
        <v>16</v>
      </c>
    </row>
    <row r="9" spans="2:20">
      <c r="B9" s="8">
        <v>2</v>
      </c>
      <c r="C9" s="8">
        <v>2</v>
      </c>
      <c r="D9" s="8">
        <v>10</v>
      </c>
      <c r="E9" s="8">
        <v>1</v>
      </c>
      <c r="F9" s="9">
        <v>4800000</v>
      </c>
      <c r="G9" s="17">
        <f>F9/(C9*60)*B9</f>
        <v>80000</v>
      </c>
      <c r="H9" s="11">
        <v>111.3</v>
      </c>
      <c r="I9" s="11">
        <v>219.6</v>
      </c>
      <c r="J9" s="8">
        <v>1810</v>
      </c>
      <c r="K9" s="8">
        <v>2636</v>
      </c>
      <c r="L9" s="9">
        <f>4800000*2</f>
        <v>9600000</v>
      </c>
      <c r="M9" s="4" t="s">
        <v>15</v>
      </c>
      <c r="N9" s="4" t="s">
        <v>16</v>
      </c>
    </row>
    <row r="10" spans="2:20" hidden="1">
      <c r="B10" s="1">
        <v>1</v>
      </c>
      <c r="C10" s="1">
        <v>1</v>
      </c>
      <c r="D10" s="1">
        <v>1</v>
      </c>
      <c r="E10">
        <v>7</v>
      </c>
      <c r="F10" s="3">
        <v>3780000</v>
      </c>
      <c r="G10" s="18">
        <f>F10/(C10*60)*B10</f>
        <v>63000</v>
      </c>
      <c r="H10" s="12">
        <v>49.8</v>
      </c>
      <c r="I10" s="12">
        <v>62</v>
      </c>
      <c r="J10" s="1">
        <v>191</v>
      </c>
      <c r="K10" s="1">
        <v>234</v>
      </c>
      <c r="L10" s="3">
        <v>3780000</v>
      </c>
      <c r="M10" s="2" t="s">
        <v>15</v>
      </c>
      <c r="N10" s="2" t="s">
        <v>16</v>
      </c>
    </row>
    <row r="11" spans="2:20">
      <c r="B11" s="8">
        <v>2</v>
      </c>
      <c r="C11" s="8">
        <v>2</v>
      </c>
      <c r="D11" s="8">
        <v>5</v>
      </c>
      <c r="E11" s="8">
        <v>1</v>
      </c>
      <c r="F11" s="9">
        <v>4600000</v>
      </c>
      <c r="G11" s="17">
        <f>F11/(C11*60)*B11</f>
        <v>76666.666666666672</v>
      </c>
      <c r="H11" s="11">
        <v>113.5</v>
      </c>
      <c r="I11" s="11">
        <v>204.1</v>
      </c>
      <c r="J11" s="8">
        <v>1273</v>
      </c>
      <c r="K11" s="8">
        <v>1666</v>
      </c>
      <c r="L11" s="9">
        <f>4600000*2</f>
        <v>9200000</v>
      </c>
      <c r="M11" s="4" t="s">
        <v>15</v>
      </c>
      <c r="N11" s="4" t="s">
        <v>16</v>
      </c>
    </row>
    <row r="12" spans="2:20" hidden="1">
      <c r="B12" s="1">
        <v>1</v>
      </c>
      <c r="C12" s="1">
        <v>1</v>
      </c>
      <c r="D12" s="1">
        <v>5</v>
      </c>
      <c r="E12" s="1">
        <v>7</v>
      </c>
      <c r="F12" s="3">
        <v>3465000</v>
      </c>
      <c r="G12" s="18">
        <f>F12/(C12*60)*B12</f>
        <v>57750</v>
      </c>
      <c r="H12" s="12">
        <v>48.8</v>
      </c>
      <c r="I12" s="12">
        <v>116.1</v>
      </c>
      <c r="J12" s="1">
        <v>564</v>
      </c>
      <c r="K12" s="1">
        <v>957</v>
      </c>
      <c r="L12" s="3">
        <v>3465000</v>
      </c>
      <c r="M12" s="2" t="s">
        <v>15</v>
      </c>
      <c r="N12" s="2" t="s">
        <v>16</v>
      </c>
    </row>
    <row r="13" spans="2:20" hidden="1">
      <c r="B13" s="1">
        <v>1</v>
      </c>
      <c r="C13" s="1">
        <v>1</v>
      </c>
      <c r="D13" s="1">
        <v>5</v>
      </c>
      <c r="E13" s="1">
        <v>7</v>
      </c>
      <c r="F13" s="3">
        <v>3360000</v>
      </c>
      <c r="G13" s="18">
        <f>F13/(C13*60)*B13</f>
        <v>56000</v>
      </c>
      <c r="H13" s="12">
        <v>44.4</v>
      </c>
      <c r="I13" s="12">
        <v>108.3</v>
      </c>
      <c r="J13" s="1">
        <v>507</v>
      </c>
      <c r="K13" s="1">
        <v>755</v>
      </c>
      <c r="L13" s="3">
        <v>3360000</v>
      </c>
      <c r="M13" s="2" t="s">
        <v>15</v>
      </c>
      <c r="N13" s="2" t="s">
        <v>16</v>
      </c>
    </row>
    <row r="14" spans="2:20" hidden="1">
      <c r="B14" s="1">
        <v>1</v>
      </c>
      <c r="C14" s="1">
        <v>1</v>
      </c>
      <c r="D14" s="1">
        <v>1</v>
      </c>
      <c r="E14">
        <v>7</v>
      </c>
      <c r="F14" s="3">
        <v>3014900</v>
      </c>
      <c r="G14" s="18">
        <f>F14/(C14*60)*B14</f>
        <v>50248.333333333336</v>
      </c>
      <c r="H14" s="12">
        <v>40.5</v>
      </c>
      <c r="I14" s="12">
        <v>51.3</v>
      </c>
      <c r="J14" s="1">
        <v>162</v>
      </c>
      <c r="K14" s="1">
        <v>200</v>
      </c>
      <c r="L14" s="3">
        <v>3014900</v>
      </c>
      <c r="M14" s="2" t="s">
        <v>15</v>
      </c>
      <c r="N14" s="2" t="s">
        <v>16</v>
      </c>
    </row>
    <row r="15" spans="2:20">
      <c r="B15" s="8">
        <v>1</v>
      </c>
      <c r="C15" s="8">
        <v>1</v>
      </c>
      <c r="D15" s="8">
        <v>1</v>
      </c>
      <c r="E15" s="14">
        <v>7</v>
      </c>
      <c r="F15" s="9">
        <v>3840900</v>
      </c>
      <c r="G15" s="17">
        <f>F15/(C15*60)*B15</f>
        <v>64015</v>
      </c>
      <c r="H15" s="11">
        <v>51.3</v>
      </c>
      <c r="I15" s="11">
        <v>63.7</v>
      </c>
      <c r="J15" s="8">
        <v>191</v>
      </c>
      <c r="K15" s="8">
        <v>237</v>
      </c>
      <c r="L15" s="9">
        <v>3840900</v>
      </c>
      <c r="M15" s="4" t="s">
        <v>15</v>
      </c>
      <c r="N15" s="4" t="s">
        <v>16</v>
      </c>
    </row>
    <row r="16" spans="2:20">
      <c r="B16" s="8">
        <v>1</v>
      </c>
      <c r="C16" s="8">
        <v>1</v>
      </c>
      <c r="D16" s="8">
        <v>5</v>
      </c>
      <c r="E16" s="8">
        <v>7</v>
      </c>
      <c r="F16" s="9">
        <v>3619000</v>
      </c>
      <c r="G16" s="17">
        <f>F16/(C16*60)*B16</f>
        <v>60316.666666666664</v>
      </c>
      <c r="H16" s="11">
        <v>50.8</v>
      </c>
      <c r="I16" s="11">
        <v>113</v>
      </c>
      <c r="J16" s="8">
        <v>616</v>
      </c>
      <c r="K16" s="8">
        <v>984</v>
      </c>
      <c r="L16" s="9">
        <v>3619000</v>
      </c>
      <c r="M16" s="4" t="s">
        <v>15</v>
      </c>
      <c r="N16" s="4" t="s">
        <v>16</v>
      </c>
    </row>
    <row r="17" spans="2:14" hidden="1">
      <c r="B17" s="1">
        <v>1</v>
      </c>
      <c r="C17" s="1">
        <v>1</v>
      </c>
      <c r="D17" s="1">
        <v>1</v>
      </c>
      <c r="E17">
        <v>7</v>
      </c>
      <c r="F17" s="3">
        <v>2982000</v>
      </c>
      <c r="G17" s="18">
        <f>F17/(C17*60)*B17</f>
        <v>49700</v>
      </c>
      <c r="H17" s="12">
        <v>39.799999999999997</v>
      </c>
      <c r="I17" s="12">
        <v>48.7</v>
      </c>
      <c r="J17" s="1">
        <v>156</v>
      </c>
      <c r="K17" s="1">
        <v>186</v>
      </c>
      <c r="L17" s="3">
        <v>2982000</v>
      </c>
      <c r="M17" s="2" t="s">
        <v>15</v>
      </c>
      <c r="N17" s="2" t="s">
        <v>16</v>
      </c>
    </row>
    <row r="18" spans="2:14" hidden="1">
      <c r="B18" s="1">
        <v>1</v>
      </c>
      <c r="C18" s="1">
        <v>1</v>
      </c>
      <c r="D18" s="1">
        <v>5</v>
      </c>
      <c r="E18">
        <v>7</v>
      </c>
      <c r="F18" s="3">
        <v>2940000</v>
      </c>
      <c r="G18" s="18">
        <f>F18/(C18*60)*B18</f>
        <v>49000</v>
      </c>
      <c r="H18" s="12">
        <v>39.799999999999997</v>
      </c>
      <c r="I18" s="12">
        <v>88.7</v>
      </c>
      <c r="J18" s="1">
        <v>452</v>
      </c>
      <c r="K18" s="1">
        <v>658</v>
      </c>
      <c r="L18" s="3">
        <v>2940000</v>
      </c>
      <c r="M18" s="2" t="s">
        <v>15</v>
      </c>
      <c r="N18" s="2" t="s">
        <v>16</v>
      </c>
    </row>
    <row r="19" spans="2:14" hidden="1">
      <c r="B19" s="1">
        <v>1</v>
      </c>
      <c r="C19" s="1">
        <v>1</v>
      </c>
      <c r="D19" s="1">
        <v>1</v>
      </c>
      <c r="E19">
        <v>7</v>
      </c>
      <c r="F19" s="3">
        <v>2891000</v>
      </c>
      <c r="G19" s="18">
        <f>F19/(C19*60)*B19</f>
        <v>48183.333333333336</v>
      </c>
      <c r="H19" s="12">
        <v>39.799999999999997</v>
      </c>
      <c r="I19" s="12">
        <v>50.3</v>
      </c>
      <c r="J19" s="1">
        <v>160</v>
      </c>
      <c r="K19" s="1">
        <v>196</v>
      </c>
      <c r="L19" s="3">
        <v>2891000</v>
      </c>
      <c r="M19" s="2" t="s">
        <v>15</v>
      </c>
      <c r="N19" s="2" t="s">
        <v>16</v>
      </c>
    </row>
    <row r="20" spans="2:14">
      <c r="B20" s="8">
        <v>1</v>
      </c>
      <c r="C20" s="8">
        <v>2</v>
      </c>
      <c r="D20" s="8">
        <v>5</v>
      </c>
      <c r="E20" s="14">
        <v>1</v>
      </c>
      <c r="F20" s="9">
        <v>6000000</v>
      </c>
      <c r="G20" s="17">
        <f>F20/(C20*60)*B20</f>
        <v>50000</v>
      </c>
      <c r="H20" s="11">
        <v>68.8</v>
      </c>
      <c r="I20" s="11">
        <v>137.6</v>
      </c>
      <c r="J20" s="8">
        <v>861</v>
      </c>
      <c r="K20" s="8">
        <v>1072</v>
      </c>
      <c r="L20" s="9">
        <v>6000000</v>
      </c>
      <c r="M20" s="4" t="s">
        <v>15</v>
      </c>
      <c r="N20" s="4" t="s">
        <v>16</v>
      </c>
    </row>
    <row r="21" spans="2:14">
      <c r="B21" s="8">
        <v>1</v>
      </c>
      <c r="C21" s="4">
        <v>1</v>
      </c>
      <c r="D21" s="8">
        <v>1</v>
      </c>
      <c r="E21" s="14">
        <v>1</v>
      </c>
      <c r="F21" s="9">
        <v>3000000</v>
      </c>
      <c r="G21" s="17">
        <f>F21/(C21*60)*B21</f>
        <v>50000</v>
      </c>
      <c r="H21" s="11">
        <v>63.5</v>
      </c>
      <c r="I21" s="11">
        <v>82</v>
      </c>
      <c r="J21" s="8">
        <v>234</v>
      </c>
      <c r="K21" s="8">
        <v>300</v>
      </c>
      <c r="L21" s="9">
        <v>3000000</v>
      </c>
      <c r="M21" s="4" t="s">
        <v>15</v>
      </c>
      <c r="N21" s="4" t="s">
        <v>16</v>
      </c>
    </row>
    <row r="22" spans="2:14">
      <c r="B22" s="8">
        <v>1</v>
      </c>
      <c r="C22" s="8">
        <v>10</v>
      </c>
      <c r="D22" s="8">
        <v>15</v>
      </c>
      <c r="E22" s="14">
        <v>1</v>
      </c>
      <c r="F22" s="9">
        <v>28800000</v>
      </c>
      <c r="G22" s="17">
        <f>F22/(C22*60)*B22</f>
        <v>48000</v>
      </c>
      <c r="H22" s="11">
        <v>78</v>
      </c>
      <c r="I22" s="11">
        <v>210.7</v>
      </c>
      <c r="J22" s="8">
        <v>2803</v>
      </c>
      <c r="K22" s="8">
        <v>3185</v>
      </c>
      <c r="L22" s="9">
        <v>28080000</v>
      </c>
      <c r="M22" s="4" t="s">
        <v>15</v>
      </c>
      <c r="N22" s="4" t="s">
        <v>16</v>
      </c>
    </row>
    <row r="23" spans="2:14">
      <c r="B23" s="8">
        <v>1</v>
      </c>
      <c r="C23" s="8">
        <v>2</v>
      </c>
      <c r="D23" s="8">
        <v>10</v>
      </c>
      <c r="E23" s="14">
        <v>1</v>
      </c>
      <c r="F23" s="9">
        <v>5500000</v>
      </c>
      <c r="G23" s="17">
        <f>F23/(C23*60)*B23</f>
        <v>45833.333333333336</v>
      </c>
      <c r="H23" s="11">
        <v>67.3</v>
      </c>
      <c r="I23" s="11">
        <v>173.9</v>
      </c>
      <c r="J23" s="8">
        <v>1566</v>
      </c>
      <c r="K23" s="8">
        <v>2232</v>
      </c>
      <c r="L23" s="9">
        <v>5500000</v>
      </c>
      <c r="M23" s="4" t="s">
        <v>15</v>
      </c>
      <c r="N23" s="4" t="s">
        <v>16</v>
      </c>
    </row>
    <row r="24" spans="2:14" hidden="1">
      <c r="B24" s="1">
        <v>1</v>
      </c>
      <c r="C24" s="1">
        <v>2</v>
      </c>
      <c r="D24" s="1">
        <v>10</v>
      </c>
      <c r="E24">
        <v>1</v>
      </c>
      <c r="F24" s="3">
        <v>5390000</v>
      </c>
      <c r="G24" s="18">
        <f>F24/(C24*60)*B24</f>
        <v>44916.666666666664</v>
      </c>
      <c r="H24" s="12">
        <v>63.8</v>
      </c>
      <c r="I24" s="12">
        <v>185</v>
      </c>
      <c r="J24" s="1">
        <v>1508</v>
      </c>
      <c r="K24" s="1">
        <v>2256</v>
      </c>
      <c r="L24" s="3">
        <v>5390000</v>
      </c>
      <c r="M24" s="2" t="s">
        <v>15</v>
      </c>
      <c r="N24" s="2" t="s">
        <v>16</v>
      </c>
    </row>
    <row r="25" spans="2:14" hidden="1">
      <c r="B25" s="1">
        <v>1</v>
      </c>
      <c r="C25" s="1">
        <v>2</v>
      </c>
      <c r="D25" s="1">
        <v>10</v>
      </c>
      <c r="E25">
        <v>1</v>
      </c>
      <c r="F25" s="3">
        <v>5390000</v>
      </c>
      <c r="G25" s="18">
        <f>F25/(C25*60)*B25</f>
        <v>44916.666666666664</v>
      </c>
      <c r="H25" s="12">
        <v>68.8</v>
      </c>
      <c r="I25" s="12">
        <v>177</v>
      </c>
      <c r="J25" s="1">
        <v>1553</v>
      </c>
      <c r="K25" s="1">
        <v>2168</v>
      </c>
      <c r="L25" s="3">
        <v>5390000</v>
      </c>
      <c r="M25" s="2" t="s">
        <v>15</v>
      </c>
      <c r="N25" s="2" t="s">
        <v>16</v>
      </c>
    </row>
    <row r="26" spans="2:14" hidden="1">
      <c r="B26" s="1">
        <v>1</v>
      </c>
      <c r="C26" s="1">
        <v>2</v>
      </c>
      <c r="D26" s="1">
        <v>10</v>
      </c>
      <c r="E26">
        <v>1</v>
      </c>
      <c r="F26" s="3">
        <v>5280000</v>
      </c>
      <c r="G26" s="18">
        <f>F26/(C26*60)*B26</f>
        <v>44000</v>
      </c>
      <c r="H26" s="12">
        <v>66.5</v>
      </c>
      <c r="I26" s="12">
        <v>168.3</v>
      </c>
      <c r="J26" s="1">
        <v>1501</v>
      </c>
      <c r="K26" s="1">
        <v>2173</v>
      </c>
      <c r="L26" s="3">
        <v>5280000</v>
      </c>
      <c r="M26" s="2" t="s">
        <v>15</v>
      </c>
      <c r="N26" s="2" t="s">
        <v>16</v>
      </c>
    </row>
    <row r="27" spans="2:14" hidden="1">
      <c r="B27" s="1">
        <v>1</v>
      </c>
      <c r="C27" s="1">
        <v>2</v>
      </c>
      <c r="D27" s="1">
        <v>15</v>
      </c>
      <c r="E27">
        <v>1</v>
      </c>
      <c r="F27" s="3">
        <v>5040000</v>
      </c>
      <c r="G27" s="18">
        <f>F27/(C27*60)*B27</f>
        <v>42000</v>
      </c>
      <c r="H27" s="12">
        <v>62.2</v>
      </c>
      <c r="I27" s="12">
        <v>181.7</v>
      </c>
      <c r="J27" s="1">
        <v>1810</v>
      </c>
      <c r="K27" s="1">
        <v>3012</v>
      </c>
      <c r="L27" s="3">
        <v>5040000</v>
      </c>
      <c r="M27" s="2" t="s">
        <v>15</v>
      </c>
      <c r="N27" s="2" t="s">
        <v>16</v>
      </c>
    </row>
    <row r="28" spans="2:14" hidden="1">
      <c r="B28" s="1">
        <v>1</v>
      </c>
      <c r="C28" s="1">
        <v>2</v>
      </c>
      <c r="D28" s="1">
        <v>10</v>
      </c>
      <c r="E28">
        <v>1</v>
      </c>
      <c r="F28" s="3">
        <v>4950000</v>
      </c>
      <c r="G28" s="18">
        <f>F28/(C28*60)*B28</f>
        <v>41250</v>
      </c>
      <c r="H28" s="12">
        <v>62.8</v>
      </c>
      <c r="I28" s="12">
        <v>178</v>
      </c>
      <c r="J28" s="1">
        <v>1473</v>
      </c>
      <c r="K28" s="1">
        <v>2148</v>
      </c>
      <c r="L28" s="3">
        <v>4950000</v>
      </c>
      <c r="M28" s="2" t="s">
        <v>15</v>
      </c>
      <c r="N28" s="2" t="s">
        <v>16</v>
      </c>
    </row>
    <row r="29" spans="2:14" hidden="1">
      <c r="B29" s="1">
        <v>1</v>
      </c>
      <c r="C29" s="1">
        <v>2</v>
      </c>
      <c r="D29" s="1">
        <v>15</v>
      </c>
      <c r="E29">
        <v>1</v>
      </c>
      <c r="F29" s="3">
        <v>4900000</v>
      </c>
      <c r="G29" s="18">
        <f>F29/(C29*60)*B29</f>
        <v>40833.333333333336</v>
      </c>
      <c r="H29" s="12">
        <v>64.099999999999994</v>
      </c>
      <c r="I29" s="12">
        <v>176.3</v>
      </c>
      <c r="J29" s="1">
        <v>1820</v>
      </c>
      <c r="K29" s="1">
        <v>2863</v>
      </c>
      <c r="L29" s="3">
        <v>4900000</v>
      </c>
      <c r="M29" s="2" t="s">
        <v>15</v>
      </c>
      <c r="N29" s="2" t="s">
        <v>16</v>
      </c>
    </row>
    <row r="30" spans="2:14" hidden="1">
      <c r="B30" s="1">
        <v>1</v>
      </c>
      <c r="C30" s="1">
        <v>2</v>
      </c>
      <c r="D30" s="1">
        <v>5</v>
      </c>
      <c r="E30">
        <v>1</v>
      </c>
      <c r="F30" s="3">
        <v>4600000</v>
      </c>
      <c r="G30" s="18">
        <f>F30/(C30*60)*B30</f>
        <v>38333.333333333336</v>
      </c>
      <c r="H30" s="12">
        <v>57.4</v>
      </c>
      <c r="I30" s="12">
        <v>116.9</v>
      </c>
      <c r="J30" s="1">
        <v>710</v>
      </c>
      <c r="K30" s="1">
        <v>907</v>
      </c>
      <c r="L30" s="3">
        <v>4600000</v>
      </c>
      <c r="M30" s="2" t="s">
        <v>15</v>
      </c>
      <c r="N30" s="2" t="s">
        <v>16</v>
      </c>
    </row>
    <row r="31" spans="2:14" hidden="1">
      <c r="B31" s="1">
        <v>1</v>
      </c>
      <c r="C31" s="1">
        <v>2</v>
      </c>
      <c r="D31" s="1">
        <v>15</v>
      </c>
      <c r="E31">
        <v>1</v>
      </c>
      <c r="F31" s="3">
        <v>4200000</v>
      </c>
      <c r="G31" s="18">
        <f>F31/(C31*60)*B31</f>
        <v>35000</v>
      </c>
      <c r="H31" s="12">
        <v>50.5</v>
      </c>
      <c r="I31" s="12">
        <v>182.2</v>
      </c>
      <c r="J31" s="1">
        <v>1438</v>
      </c>
      <c r="K31" s="1">
        <v>2522</v>
      </c>
      <c r="L31" s="3">
        <v>4200000</v>
      </c>
      <c r="M31" s="2" t="s">
        <v>15</v>
      </c>
      <c r="N31" s="2" t="s">
        <v>16</v>
      </c>
    </row>
    <row r="32" spans="2:14" hidden="1">
      <c r="B32" s="1">
        <v>1</v>
      </c>
      <c r="C32" s="1">
        <v>2</v>
      </c>
      <c r="D32" s="1">
        <v>5</v>
      </c>
      <c r="E32">
        <v>1</v>
      </c>
      <c r="F32" s="3">
        <v>2300000</v>
      </c>
      <c r="G32" s="18">
        <f>F32/(C32*60)*B32</f>
        <v>19166.666666666668</v>
      </c>
      <c r="H32" s="12">
        <v>33</v>
      </c>
      <c r="I32" s="12">
        <v>63.7</v>
      </c>
      <c r="J32" s="1">
        <v>368</v>
      </c>
      <c r="K32" s="1">
        <v>452</v>
      </c>
      <c r="L32" s="3">
        <v>2300000</v>
      </c>
      <c r="M32" s="2" t="s">
        <v>15</v>
      </c>
      <c r="N32" s="2" t="s">
        <v>16</v>
      </c>
    </row>
    <row r="33" spans="2:14" hidden="1">
      <c r="B33" s="1">
        <v>1</v>
      </c>
      <c r="C33" s="1">
        <v>1</v>
      </c>
      <c r="D33" s="1">
        <v>1</v>
      </c>
      <c r="E33">
        <v>1</v>
      </c>
      <c r="F33" s="3">
        <v>1000000</v>
      </c>
      <c r="G33" s="18">
        <f>F33/(C33*60)*B33</f>
        <v>16666.666666666668</v>
      </c>
      <c r="H33" s="12">
        <v>26.4</v>
      </c>
      <c r="I33" s="12">
        <v>63.3</v>
      </c>
      <c r="J33" s="1">
        <v>307</v>
      </c>
      <c r="K33" s="1">
        <v>445</v>
      </c>
      <c r="L33" s="3">
        <v>1000000</v>
      </c>
      <c r="M33" s="2" t="s">
        <v>15</v>
      </c>
      <c r="N33" s="2" t="s">
        <v>16</v>
      </c>
    </row>
    <row r="34" spans="2:14" hidden="1">
      <c r="B34" s="1">
        <v>1</v>
      </c>
      <c r="C34" s="1">
        <v>2</v>
      </c>
      <c r="D34" s="1">
        <v>5</v>
      </c>
      <c r="E34">
        <v>1</v>
      </c>
      <c r="F34" s="3">
        <v>1150000</v>
      </c>
      <c r="G34" s="18">
        <f>F34/(C34*60)*B34</f>
        <v>9583.3333333333339</v>
      </c>
      <c r="H34" s="12">
        <v>15</v>
      </c>
      <c r="I34" s="12">
        <v>39.299999999999997</v>
      </c>
      <c r="J34" s="1">
        <v>243</v>
      </c>
      <c r="K34" s="1">
        <v>298</v>
      </c>
      <c r="L34" s="3">
        <v>1150000</v>
      </c>
      <c r="M34" s="2" t="s">
        <v>15</v>
      </c>
      <c r="N34" s="2" t="s">
        <v>16</v>
      </c>
    </row>
    <row r="35" spans="2:14" hidden="1">
      <c r="B35" s="1">
        <v>2</v>
      </c>
      <c r="C35" s="1">
        <v>1</v>
      </c>
      <c r="D35" s="1">
        <v>1</v>
      </c>
      <c r="E35" s="1">
        <v>1</v>
      </c>
      <c r="F35" s="3">
        <v>2950000</v>
      </c>
      <c r="G35" s="18">
        <f>F35/(C35*60)*B35</f>
        <v>98333.333333333328</v>
      </c>
      <c r="H35" s="12">
        <v>114.6</v>
      </c>
      <c r="I35" s="12">
        <v>157</v>
      </c>
      <c r="J35" s="1">
        <v>379</v>
      </c>
      <c r="K35" s="1">
        <v>486</v>
      </c>
      <c r="L35" s="3">
        <f>2950000*2</f>
        <v>5900000</v>
      </c>
      <c r="M35" s="2" t="s">
        <v>15</v>
      </c>
      <c r="N35" s="2" t="s">
        <v>17</v>
      </c>
    </row>
    <row r="36" spans="2:14" hidden="1">
      <c r="B36" s="1">
        <v>2</v>
      </c>
      <c r="C36" s="1">
        <v>2</v>
      </c>
      <c r="D36" s="1">
        <v>5</v>
      </c>
      <c r="E36" s="1">
        <v>1</v>
      </c>
      <c r="F36" s="3">
        <v>5750000</v>
      </c>
      <c r="G36" s="18">
        <f>F36/(C36*60)*B36</f>
        <v>95833.333333333328</v>
      </c>
      <c r="H36" s="12">
        <v>119.9</v>
      </c>
      <c r="I36" s="12">
        <v>256.5</v>
      </c>
      <c r="J36" s="1">
        <v>1721</v>
      </c>
      <c r="K36" s="1">
        <v>2187</v>
      </c>
      <c r="L36" s="3">
        <v>9500000</v>
      </c>
      <c r="M36" s="2" t="s">
        <v>18</v>
      </c>
      <c r="N36" s="2" t="s">
        <v>17</v>
      </c>
    </row>
    <row r="37" spans="2:14">
      <c r="B37" s="8">
        <v>1</v>
      </c>
      <c r="C37" s="8">
        <v>5</v>
      </c>
      <c r="D37" s="8">
        <v>15</v>
      </c>
      <c r="E37" s="14">
        <v>1</v>
      </c>
      <c r="F37" s="9">
        <v>13680000</v>
      </c>
      <c r="G37" s="17">
        <f>F37/(C37*60)*B37</f>
        <v>45600</v>
      </c>
      <c r="H37" s="11">
        <v>75.2</v>
      </c>
      <c r="I37" s="11">
        <v>203.7</v>
      </c>
      <c r="J37" s="8">
        <v>2579</v>
      </c>
      <c r="K37" s="8">
        <v>3277</v>
      </c>
      <c r="L37" s="9">
        <v>13680000</v>
      </c>
      <c r="M37" s="4" t="s">
        <v>15</v>
      </c>
      <c r="N37" s="4" t="s">
        <v>16</v>
      </c>
    </row>
    <row r="38" spans="2:14" hidden="1">
      <c r="B38" s="1">
        <v>2</v>
      </c>
      <c r="C38" s="1">
        <v>2</v>
      </c>
      <c r="D38" s="1">
        <v>5</v>
      </c>
      <c r="E38" s="1">
        <v>1</v>
      </c>
      <c r="F38" s="3">
        <v>5060000</v>
      </c>
      <c r="G38" s="18">
        <f>F38/(C38*60)*B38</f>
        <v>84333.333333333328</v>
      </c>
      <c r="H38" s="12">
        <v>117</v>
      </c>
      <c r="I38" s="12">
        <v>256.7</v>
      </c>
      <c r="J38" s="1">
        <v>1596</v>
      </c>
      <c r="K38" s="1">
        <v>2019</v>
      </c>
      <c r="L38" s="3">
        <v>9899897</v>
      </c>
      <c r="M38" s="2" t="s">
        <v>18</v>
      </c>
      <c r="N38" s="2" t="s">
        <v>17</v>
      </c>
    </row>
    <row r="39" spans="2:14" hidden="1">
      <c r="B39" s="1">
        <v>1</v>
      </c>
      <c r="C39" s="1">
        <v>1</v>
      </c>
      <c r="D39" s="1">
        <v>5</v>
      </c>
      <c r="E39" s="1">
        <v>7</v>
      </c>
      <c r="F39" s="3">
        <v>4235000</v>
      </c>
      <c r="G39" s="18">
        <f>F39/(C39*60)*B39</f>
        <v>70583.333333333328</v>
      </c>
      <c r="H39" s="12">
        <v>49</v>
      </c>
      <c r="I39" s="12">
        <v>119.9</v>
      </c>
      <c r="J39" s="1">
        <v>611</v>
      </c>
      <c r="K39" s="1">
        <v>966</v>
      </c>
      <c r="L39" s="3">
        <v>3850000</v>
      </c>
      <c r="M39" s="2" t="s">
        <v>18</v>
      </c>
      <c r="N39" s="2" t="s">
        <v>17</v>
      </c>
    </row>
    <row r="40" spans="2:14" hidden="1">
      <c r="B40" s="1">
        <v>1</v>
      </c>
      <c r="C40" s="1">
        <v>2</v>
      </c>
      <c r="D40" s="1">
        <v>10</v>
      </c>
      <c r="E40">
        <v>1</v>
      </c>
      <c r="F40" s="3">
        <v>7700000</v>
      </c>
      <c r="G40" s="18">
        <f>F40/(C40*60)*B40</f>
        <v>64166.666666666664</v>
      </c>
      <c r="H40" s="12">
        <v>66.2</v>
      </c>
      <c r="I40" s="12">
        <v>183.8</v>
      </c>
      <c r="J40" s="1">
        <v>1866</v>
      </c>
      <c r="K40" s="1">
        <v>2737</v>
      </c>
      <c r="L40" s="3">
        <v>4900000</v>
      </c>
      <c r="M40" s="2" t="s">
        <v>18</v>
      </c>
      <c r="N40" s="2" t="s">
        <v>17</v>
      </c>
    </row>
    <row r="41" spans="2:14">
      <c r="B41" s="8">
        <v>2</v>
      </c>
      <c r="C41" s="8">
        <v>2</v>
      </c>
      <c r="D41" s="8">
        <v>1</v>
      </c>
      <c r="E41" s="8">
        <v>1</v>
      </c>
      <c r="F41" s="9">
        <v>5400000</v>
      </c>
      <c r="G41" s="17">
        <f>F41/(C41*60)*B41</f>
        <v>90000</v>
      </c>
      <c r="H41" s="11">
        <v>123.2</v>
      </c>
      <c r="I41" s="11">
        <v>144.19999999999999</v>
      </c>
      <c r="J41" s="8">
        <v>392</v>
      </c>
      <c r="K41" s="8">
        <v>455</v>
      </c>
      <c r="L41" s="9">
        <f>5400000*2</f>
        <v>10800000</v>
      </c>
      <c r="M41" s="4" t="s">
        <v>15</v>
      </c>
      <c r="N41" s="4" t="s">
        <v>17</v>
      </c>
    </row>
    <row r="42" spans="2:14" hidden="1">
      <c r="B42" s="1">
        <v>1</v>
      </c>
      <c r="C42" s="1">
        <v>1</v>
      </c>
      <c r="D42" s="1">
        <v>5</v>
      </c>
      <c r="E42">
        <v>1</v>
      </c>
      <c r="F42" s="3">
        <v>3600000</v>
      </c>
      <c r="G42" s="18">
        <f>F42/(C42*60)*B42</f>
        <v>60000</v>
      </c>
      <c r="H42" s="12">
        <v>65.099999999999994</v>
      </c>
      <c r="I42" s="12">
        <v>114.4</v>
      </c>
      <c r="J42" s="1">
        <v>810</v>
      </c>
      <c r="K42" s="1">
        <v>1200</v>
      </c>
      <c r="L42" s="3">
        <v>3016384</v>
      </c>
      <c r="M42" s="2" t="s">
        <v>18</v>
      </c>
      <c r="N42" s="2" t="s">
        <v>17</v>
      </c>
    </row>
    <row r="43" spans="2:14">
      <c r="B43" s="8">
        <v>2</v>
      </c>
      <c r="C43" s="8">
        <v>2</v>
      </c>
      <c r="D43" s="8">
        <v>5</v>
      </c>
      <c r="E43" s="8">
        <v>1</v>
      </c>
      <c r="F43" s="9">
        <v>4830000</v>
      </c>
      <c r="G43" s="17">
        <f>F43/(C43*60)*B43</f>
        <v>80500</v>
      </c>
      <c r="H43" s="11">
        <v>120.4</v>
      </c>
      <c r="I43" s="11">
        <v>238.6</v>
      </c>
      <c r="J43" s="8">
        <v>1373</v>
      </c>
      <c r="K43" s="8">
        <v>1736</v>
      </c>
      <c r="L43" s="20">
        <f>4830000*2</f>
        <v>9660000</v>
      </c>
      <c r="M43" s="4" t="s">
        <v>15</v>
      </c>
      <c r="N43" s="4" t="s">
        <v>17</v>
      </c>
    </row>
    <row r="44" spans="2:14">
      <c r="B44" s="8">
        <v>1</v>
      </c>
      <c r="C44" s="8">
        <v>1</v>
      </c>
      <c r="D44" s="8">
        <v>5</v>
      </c>
      <c r="E44" s="8">
        <v>7</v>
      </c>
      <c r="F44" s="9">
        <v>3850000</v>
      </c>
      <c r="G44" s="17">
        <f>F44/(C44*60)*B44</f>
        <v>64166.666666666664</v>
      </c>
      <c r="H44" s="11">
        <v>50</v>
      </c>
      <c r="I44" s="11">
        <v>121.9</v>
      </c>
      <c r="J44" s="8">
        <v>604</v>
      </c>
      <c r="K44" s="8">
        <v>936</v>
      </c>
      <c r="L44" s="9">
        <v>3850000</v>
      </c>
      <c r="M44" s="4" t="s">
        <v>18</v>
      </c>
      <c r="N44" s="4" t="s">
        <v>17</v>
      </c>
    </row>
    <row r="45" spans="2:14" hidden="1">
      <c r="B45" s="1">
        <v>1</v>
      </c>
      <c r="C45" s="1">
        <v>2</v>
      </c>
      <c r="D45" s="1">
        <v>10</v>
      </c>
      <c r="E45">
        <v>1</v>
      </c>
      <c r="F45" s="3">
        <v>5988000</v>
      </c>
      <c r="G45" s="18">
        <f>F45/(C45*60)*B45</f>
        <v>49900</v>
      </c>
      <c r="H45" s="12">
        <v>66.5</v>
      </c>
      <c r="I45" s="12">
        <v>184.7</v>
      </c>
      <c r="J45" s="1">
        <v>1584</v>
      </c>
      <c r="K45" s="1">
        <v>2296</v>
      </c>
      <c r="L45" s="3">
        <v>5489000</v>
      </c>
      <c r="M45" s="2" t="s">
        <v>18</v>
      </c>
      <c r="N45" s="2" t="s">
        <v>17</v>
      </c>
    </row>
    <row r="46" spans="2:14">
      <c r="B46" s="8">
        <v>1</v>
      </c>
      <c r="C46" s="8">
        <v>1</v>
      </c>
      <c r="D46" s="8">
        <v>1</v>
      </c>
      <c r="E46" s="14">
        <v>1</v>
      </c>
      <c r="F46" s="9">
        <v>3540000</v>
      </c>
      <c r="G46" s="17">
        <f>F46/(C46*60)*B46</f>
        <v>59000</v>
      </c>
      <c r="H46" s="11">
        <v>69</v>
      </c>
      <c r="I46" s="11">
        <v>91.5</v>
      </c>
      <c r="J46" s="8">
        <v>250</v>
      </c>
      <c r="K46" s="8">
        <v>306</v>
      </c>
      <c r="L46" s="9">
        <v>3540000</v>
      </c>
      <c r="M46" s="4" t="s">
        <v>15</v>
      </c>
      <c r="N46" s="4" t="s">
        <v>17</v>
      </c>
    </row>
    <row r="47" spans="2:14" hidden="1">
      <c r="B47" s="1">
        <v>1</v>
      </c>
      <c r="C47" s="1">
        <v>2</v>
      </c>
      <c r="D47" s="1">
        <v>15</v>
      </c>
      <c r="E47">
        <v>1</v>
      </c>
      <c r="F47" s="3">
        <v>5250000</v>
      </c>
      <c r="G47" s="18">
        <f>F47/(C47*60)*B47</f>
        <v>43750</v>
      </c>
      <c r="H47" s="12">
        <v>61.8</v>
      </c>
      <c r="I47" s="12">
        <v>197</v>
      </c>
      <c r="J47" s="1">
        <v>1828</v>
      </c>
      <c r="K47" s="1">
        <v>3049</v>
      </c>
      <c r="L47" s="3">
        <v>4882693</v>
      </c>
      <c r="M47" s="2" t="s">
        <v>18</v>
      </c>
      <c r="N47" s="2" t="s">
        <v>17</v>
      </c>
    </row>
    <row r="48" spans="2:14">
      <c r="B48" s="8">
        <v>1</v>
      </c>
      <c r="C48" s="8">
        <v>2</v>
      </c>
      <c r="D48" s="8">
        <v>5</v>
      </c>
      <c r="E48" s="14">
        <v>1</v>
      </c>
      <c r="F48" s="9">
        <v>6440000</v>
      </c>
      <c r="G48" s="17">
        <f>F48/(C48*60)*B48</f>
        <v>53666.666666666664</v>
      </c>
      <c r="H48" s="11">
        <v>71.5</v>
      </c>
      <c r="I48" s="11">
        <v>147.19999999999999</v>
      </c>
      <c r="J48" s="8">
        <v>934</v>
      </c>
      <c r="K48" s="8">
        <v>1172</v>
      </c>
      <c r="L48" s="9">
        <v>5880000</v>
      </c>
      <c r="M48" s="4" t="s">
        <v>18</v>
      </c>
      <c r="N48" s="4" t="s">
        <v>17</v>
      </c>
    </row>
    <row r="49" spans="2:14">
      <c r="B49" s="8">
        <v>1</v>
      </c>
      <c r="C49" s="8">
        <v>2</v>
      </c>
      <c r="D49" s="8">
        <v>10</v>
      </c>
      <c r="E49" s="14">
        <v>1</v>
      </c>
      <c r="F49" s="9">
        <v>5500000</v>
      </c>
      <c r="G49" s="17">
        <f>F49/(C49*60)*B49</f>
        <v>45833.333333333336</v>
      </c>
      <c r="H49" s="11">
        <v>66.3</v>
      </c>
      <c r="I49" s="11">
        <v>178.3</v>
      </c>
      <c r="J49" s="8">
        <v>1475</v>
      </c>
      <c r="K49" s="8">
        <v>2137</v>
      </c>
      <c r="L49" s="9">
        <v>5425984</v>
      </c>
      <c r="M49" s="4" t="s">
        <v>18</v>
      </c>
      <c r="N49" s="4" t="s">
        <v>17</v>
      </c>
    </row>
    <row r="50" spans="2:14">
      <c r="B50" s="8">
        <v>1</v>
      </c>
      <c r="C50" s="8">
        <v>2</v>
      </c>
      <c r="D50" s="8">
        <v>15</v>
      </c>
      <c r="E50" s="14">
        <v>1</v>
      </c>
      <c r="F50" s="9">
        <v>5075000</v>
      </c>
      <c r="G50" s="17">
        <f>F50/(C50*60)*B50</f>
        <v>42291.666666666664</v>
      </c>
      <c r="H50" s="11">
        <v>63.7</v>
      </c>
      <c r="I50" s="11">
        <v>191</v>
      </c>
      <c r="J50" s="8">
        <v>1772</v>
      </c>
      <c r="K50" s="8">
        <v>2933</v>
      </c>
      <c r="L50" s="9">
        <v>4776928</v>
      </c>
      <c r="M50" s="4" t="s">
        <v>18</v>
      </c>
      <c r="N50" s="4" t="s">
        <v>17</v>
      </c>
    </row>
    <row r="53" spans="2:14">
      <c r="G53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B4482-97C4-40B2-972B-E16F54B4F931}">
  <dimension ref="B2:N14"/>
  <sheetViews>
    <sheetView workbookViewId="0">
      <selection activeCell="D18" sqref="D18"/>
    </sheetView>
  </sheetViews>
  <sheetFormatPr defaultRowHeight="15"/>
  <cols>
    <col min="2" max="2" width="10.42578125" customWidth="1"/>
    <col min="3" max="3" width="15.7109375" hidden="1" customWidth="1"/>
    <col min="4" max="4" width="15.140625" customWidth="1"/>
    <col min="5" max="5" width="17" hidden="1" customWidth="1"/>
    <col min="6" max="6" width="21" customWidth="1"/>
    <col min="7" max="7" width="15" customWidth="1"/>
    <col min="8" max="8" width="12" customWidth="1"/>
    <col min="9" max="9" width="12.7109375" customWidth="1"/>
    <col min="10" max="10" width="14.7109375" customWidth="1"/>
    <col min="11" max="11" width="15.5703125" customWidth="1"/>
    <col min="12" max="12" width="16.140625" style="22" customWidth="1"/>
    <col min="13" max="13" width="13.5703125" style="22" customWidth="1"/>
    <col min="14" max="14" width="13.42578125" style="22" customWidth="1"/>
  </cols>
  <sheetData>
    <row r="2" spans="2:14" s="24" customFormat="1" ht="30" customHeight="1">
      <c r="B2" s="23" t="s">
        <v>19</v>
      </c>
      <c r="C2" s="23" t="s">
        <v>20</v>
      </c>
      <c r="D2" s="23" t="s">
        <v>21</v>
      </c>
      <c r="E2" s="23" t="s">
        <v>22</v>
      </c>
      <c r="F2" s="23" t="s">
        <v>23</v>
      </c>
      <c r="G2" s="23" t="s">
        <v>24</v>
      </c>
      <c r="H2" s="23" t="s">
        <v>25</v>
      </c>
      <c r="I2" s="23" t="s">
        <v>26</v>
      </c>
      <c r="J2" s="23" t="s">
        <v>10</v>
      </c>
      <c r="K2" s="23" t="s">
        <v>11</v>
      </c>
      <c r="L2" s="25" t="s">
        <v>27</v>
      </c>
      <c r="M2" s="25" t="s">
        <v>28</v>
      </c>
      <c r="N2" s="25" t="s">
        <v>29</v>
      </c>
    </row>
    <row r="3" spans="2:14">
      <c r="B3" s="21" t="s">
        <v>30</v>
      </c>
      <c r="C3" s="21" t="s">
        <v>31</v>
      </c>
      <c r="D3">
        <v>1</v>
      </c>
      <c r="E3" s="22">
        <v>1000000</v>
      </c>
      <c r="F3" s="22">
        <v>1000000</v>
      </c>
      <c r="G3" s="22">
        <v>66666</v>
      </c>
      <c r="H3">
        <v>76.400000000000006</v>
      </c>
      <c r="I3">
        <v>232.3</v>
      </c>
      <c r="J3">
        <v>2896</v>
      </c>
      <c r="K3">
        <v>3028</v>
      </c>
      <c r="L3" s="22">
        <f>G3/(H3/100)</f>
        <v>87259.162303664925</v>
      </c>
      <c r="M3" s="22">
        <f>G3/(I3/100)</f>
        <v>28698.235040895393</v>
      </c>
      <c r="N3" s="22">
        <f>G3/D3</f>
        <v>66666</v>
      </c>
    </row>
    <row r="4" spans="2:14">
      <c r="B4" s="21" t="s">
        <v>32</v>
      </c>
      <c r="C4" s="21" t="s">
        <v>31</v>
      </c>
      <c r="D4">
        <v>1</v>
      </c>
      <c r="E4" s="22">
        <v>1000000</v>
      </c>
      <c r="F4" s="22">
        <v>1000000</v>
      </c>
      <c r="G4" s="22">
        <v>66666</v>
      </c>
      <c r="H4">
        <v>71.2</v>
      </c>
      <c r="I4">
        <v>218.3</v>
      </c>
      <c r="J4">
        <v>2468</v>
      </c>
      <c r="K4">
        <v>2791</v>
      </c>
      <c r="L4" s="22">
        <f>G4/(H4/100)</f>
        <v>93632.022471910095</v>
      </c>
      <c r="M4" s="22">
        <f>G4/(I4/100)</f>
        <v>30538.708199725144</v>
      </c>
      <c r="N4" s="22">
        <f>G4/D4</f>
        <v>66666</v>
      </c>
    </row>
    <row r="5" spans="2:14" hidden="1">
      <c r="B5" s="21" t="s">
        <v>32</v>
      </c>
      <c r="C5" s="21" t="s">
        <v>31</v>
      </c>
      <c r="D5">
        <v>1</v>
      </c>
      <c r="E5" s="22">
        <v>1000000</v>
      </c>
      <c r="F5" s="22">
        <v>1000000</v>
      </c>
      <c r="G5" s="22">
        <v>66666</v>
      </c>
      <c r="H5">
        <v>67.3</v>
      </c>
      <c r="I5">
        <v>220</v>
      </c>
      <c r="J5">
        <v>2368</v>
      </c>
      <c r="K5">
        <v>2583</v>
      </c>
      <c r="L5" s="22">
        <f>G5/(H5/100)</f>
        <v>99057.94947994058</v>
      </c>
      <c r="M5" s="22">
        <f>G5/(I5/100)</f>
        <v>30302.727272727272</v>
      </c>
      <c r="N5" s="22">
        <f>G5/D5</f>
        <v>66666</v>
      </c>
    </row>
    <row r="6" spans="2:14">
      <c r="B6" s="21" t="s">
        <v>32</v>
      </c>
      <c r="C6" s="21" t="s">
        <v>31</v>
      </c>
      <c r="D6">
        <v>2</v>
      </c>
      <c r="E6" s="22">
        <v>1000000</v>
      </c>
      <c r="F6" s="22">
        <v>500000</v>
      </c>
      <c r="G6" s="22">
        <v>66666</v>
      </c>
      <c r="H6">
        <v>71.599999999999994</v>
      </c>
      <c r="I6">
        <v>201</v>
      </c>
      <c r="J6">
        <v>1772</v>
      </c>
      <c r="K6">
        <v>1885</v>
      </c>
      <c r="L6" s="22">
        <f>G6/(H6/100)</f>
        <v>93108.938547486032</v>
      </c>
      <c r="M6" s="22">
        <f>G6/(I6/100)</f>
        <v>33167.164179104482</v>
      </c>
      <c r="N6" s="22">
        <f>G6/D6</f>
        <v>33333</v>
      </c>
    </row>
    <row r="7" spans="2:14">
      <c r="B7" s="21" t="s">
        <v>32</v>
      </c>
      <c r="C7" s="21" t="s">
        <v>31</v>
      </c>
      <c r="D7">
        <v>3</v>
      </c>
      <c r="E7" s="22">
        <v>1000000</v>
      </c>
      <c r="F7" s="22">
        <v>333333</v>
      </c>
      <c r="G7" s="22">
        <v>66666</v>
      </c>
      <c r="H7">
        <v>74.400000000000006</v>
      </c>
      <c r="I7">
        <v>174</v>
      </c>
      <c r="J7">
        <v>1611</v>
      </c>
      <c r="K7">
        <v>1725</v>
      </c>
      <c r="L7" s="22">
        <f>G7/(H7/100)</f>
        <v>89604.838709677409</v>
      </c>
      <c r="M7" s="22">
        <f>G7/(I7/100)</f>
        <v>38313.793103448275</v>
      </c>
      <c r="N7" s="22">
        <f>G7/D7</f>
        <v>22222</v>
      </c>
    </row>
    <row r="8" spans="2:14">
      <c r="B8" s="21" t="s">
        <v>32</v>
      </c>
      <c r="C8" s="21" t="s">
        <v>31</v>
      </c>
      <c r="D8">
        <v>4</v>
      </c>
      <c r="E8" s="22">
        <v>1000000</v>
      </c>
      <c r="F8" s="22">
        <v>250000</v>
      </c>
      <c r="G8" s="22">
        <v>66666</v>
      </c>
      <c r="H8">
        <v>70.099999999999994</v>
      </c>
      <c r="I8">
        <v>193.3</v>
      </c>
      <c r="J8">
        <v>1304</v>
      </c>
      <c r="K8">
        <v>1385</v>
      </c>
      <c r="L8" s="22">
        <f>G8/(H8/100)</f>
        <v>95101.283880171191</v>
      </c>
      <c r="M8" s="22">
        <f>G8/(I8/100)</f>
        <v>34488.360062079671</v>
      </c>
      <c r="N8" s="22">
        <f>G8/D8</f>
        <v>16666.5</v>
      </c>
    </row>
    <row r="9" spans="2:14" hidden="1">
      <c r="B9" s="21" t="s">
        <v>32</v>
      </c>
      <c r="C9" s="21" t="s">
        <v>31</v>
      </c>
      <c r="D9">
        <v>4</v>
      </c>
      <c r="E9" s="22">
        <v>1000000</v>
      </c>
      <c r="F9" s="22">
        <v>250000</v>
      </c>
      <c r="G9" s="22">
        <v>66666</v>
      </c>
      <c r="H9">
        <v>97.6</v>
      </c>
      <c r="I9">
        <v>189.9</v>
      </c>
      <c r="J9">
        <v>1785</v>
      </c>
      <c r="K9">
        <v>1913</v>
      </c>
      <c r="L9" s="22">
        <f>G9/(H9/100)</f>
        <v>68305.327868852459</v>
      </c>
      <c r="M9" s="22">
        <f>G9/(I9/100)</f>
        <v>35105.845181674566</v>
      </c>
      <c r="N9" s="22">
        <f>G9/D9</f>
        <v>16666.5</v>
      </c>
    </row>
    <row r="10" spans="2:14">
      <c r="B10" s="21" t="s">
        <v>32</v>
      </c>
      <c r="C10" s="21" t="s">
        <v>31</v>
      </c>
      <c r="D10">
        <v>5</v>
      </c>
      <c r="E10" s="22">
        <v>1000000</v>
      </c>
      <c r="F10" s="22">
        <v>200000</v>
      </c>
      <c r="G10" s="22">
        <v>66666</v>
      </c>
      <c r="H10">
        <v>73.3</v>
      </c>
      <c r="I10">
        <v>284.7</v>
      </c>
      <c r="J10">
        <v>1562</v>
      </c>
      <c r="K10">
        <v>1663</v>
      </c>
      <c r="L10" s="22">
        <f>G10/(H10/100)</f>
        <v>90949.522510231924</v>
      </c>
      <c r="M10" s="22">
        <f>G10/(I10/100)</f>
        <v>23416.22760800843</v>
      </c>
      <c r="N10" s="22">
        <f>G10/D10</f>
        <v>13333.2</v>
      </c>
    </row>
    <row r="12" spans="2:14">
      <c r="B12" s="21"/>
    </row>
    <row r="13" spans="2:14">
      <c r="B13" s="21" t="s">
        <v>33</v>
      </c>
    </row>
    <row r="14" spans="2:14">
      <c r="B14" s="21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2E9FD-B0D5-4A5E-93CF-83CC5206BFAB}">
  <dimension ref="B2:L10"/>
  <sheetViews>
    <sheetView tabSelected="1" workbookViewId="0">
      <selection activeCell="G19" sqref="G19"/>
    </sheetView>
  </sheetViews>
  <sheetFormatPr defaultRowHeight="15"/>
  <cols>
    <col min="2" max="2" width="9.85546875" bestFit="1" customWidth="1"/>
    <col min="3" max="3" width="16.7109375" customWidth="1"/>
    <col min="4" max="4" width="15" customWidth="1"/>
    <col min="5" max="5" width="19" customWidth="1"/>
    <col min="6" max="6" width="13.7109375" customWidth="1"/>
    <col min="7" max="7" width="12.7109375" customWidth="1"/>
    <col min="9" max="9" width="24.140625" customWidth="1"/>
    <col min="10" max="10" width="13.140625" customWidth="1"/>
    <col min="12" max="12" width="18.140625" customWidth="1"/>
  </cols>
  <sheetData>
    <row r="2" spans="2:12">
      <c r="B2" s="21" t="s">
        <v>35</v>
      </c>
      <c r="C2" s="21" t="s">
        <v>20</v>
      </c>
      <c r="D2" s="21" t="s">
        <v>36</v>
      </c>
      <c r="E2" s="21" t="s">
        <v>37</v>
      </c>
      <c r="F2" s="21" t="s">
        <v>38</v>
      </c>
      <c r="G2" s="21" t="s">
        <v>39</v>
      </c>
      <c r="I2" s="21" t="s">
        <v>40</v>
      </c>
      <c r="J2" s="21" t="s">
        <v>41</v>
      </c>
      <c r="K2" s="21" t="s">
        <v>42</v>
      </c>
      <c r="L2" s="21" t="s">
        <v>22</v>
      </c>
    </row>
    <row r="3" spans="2:12">
      <c r="B3">
        <v>1</v>
      </c>
      <c r="C3" s="21">
        <v>15</v>
      </c>
      <c r="D3" s="22">
        <v>62500</v>
      </c>
      <c r="E3" s="22">
        <v>500000</v>
      </c>
      <c r="F3">
        <v>1.7</v>
      </c>
      <c r="G3">
        <v>3.47</v>
      </c>
      <c r="I3">
        <v>4450</v>
      </c>
      <c r="J3">
        <v>8</v>
      </c>
      <c r="K3">
        <v>4</v>
      </c>
      <c r="L3" s="22">
        <v>35600</v>
      </c>
    </row>
    <row r="4" spans="2:12">
      <c r="B4">
        <v>1</v>
      </c>
      <c r="C4">
        <v>15</v>
      </c>
      <c r="D4" s="22">
        <v>93750</v>
      </c>
      <c r="E4" s="22">
        <v>750000</v>
      </c>
      <c r="F4">
        <v>2.7</v>
      </c>
      <c r="G4">
        <v>5.67</v>
      </c>
      <c r="I4">
        <v>8900</v>
      </c>
      <c r="J4">
        <v>4</v>
      </c>
      <c r="K4">
        <v>4</v>
      </c>
      <c r="L4" s="22">
        <v>35600</v>
      </c>
    </row>
    <row r="5" spans="2:12">
      <c r="B5">
        <v>1</v>
      </c>
      <c r="C5">
        <v>15</v>
      </c>
      <c r="D5" s="22">
        <v>125000</v>
      </c>
      <c r="E5" s="22">
        <v>1000000</v>
      </c>
      <c r="F5">
        <v>3.03</v>
      </c>
      <c r="G5">
        <v>5.62</v>
      </c>
      <c r="I5" s="22">
        <v>16500</v>
      </c>
      <c r="J5">
        <v>2</v>
      </c>
      <c r="K5">
        <v>4</v>
      </c>
      <c r="L5" s="22">
        <v>33000</v>
      </c>
    </row>
    <row r="6" spans="2:12">
      <c r="B6">
        <v>2</v>
      </c>
      <c r="C6">
        <v>15</v>
      </c>
      <c r="D6" s="18" t="s">
        <v>43</v>
      </c>
      <c r="E6" s="18" t="s">
        <v>44</v>
      </c>
      <c r="F6">
        <v>3.06</v>
      </c>
      <c r="G6">
        <v>5.62</v>
      </c>
      <c r="I6" s="22">
        <v>29500</v>
      </c>
      <c r="J6">
        <v>1</v>
      </c>
      <c r="K6">
        <v>4</v>
      </c>
      <c r="L6" s="22">
        <v>29500</v>
      </c>
    </row>
    <row r="7" spans="2:12">
      <c r="I7">
        <v>5250</v>
      </c>
      <c r="J7">
        <v>4</v>
      </c>
      <c r="K7">
        <v>8</v>
      </c>
      <c r="L7" s="22">
        <v>21000</v>
      </c>
    </row>
    <row r="9" spans="2:12">
      <c r="B9" s="21" t="s">
        <v>45</v>
      </c>
      <c r="I9" s="21" t="s">
        <v>46</v>
      </c>
    </row>
    <row r="10" spans="2:12">
      <c r="B10" s="21" t="s">
        <v>47</v>
      </c>
    </row>
  </sheetData>
  <pageMargins left="0.7" right="0.7" top="0.75" bottom="0.75" header="0.3" footer="0.3"/>
  <tableParts count="2">
    <tablePart r:id="rId1"/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Grace Wehner</cp:lastModifiedBy>
  <cp:revision/>
  <dcterms:created xsi:type="dcterms:W3CDTF">2021-04-27T15:03:16Z</dcterms:created>
  <dcterms:modified xsi:type="dcterms:W3CDTF">2021-05-25T22:48:37Z</dcterms:modified>
  <cp:category/>
  <cp:contentStatus/>
</cp:coreProperties>
</file>