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430" codeName="{2109D909-C6D8-E34B-4C66-09127ED2DC46}"/>
  <workbookPr codeName="ThisWorkbook"/>
  <mc:AlternateContent xmlns:mc="http://schemas.openxmlformats.org/markup-compatibility/2006">
    <mc:Choice Requires="x15">
      <x15ac:absPath xmlns:x15ac="http://schemas.microsoft.com/office/spreadsheetml/2010/11/ac" url="C:\AzureDevOps\Repos\Quisitive\AzureCoE\azure-deployment-coe\code\infrastructure\scripts\ps\azure\config\"/>
    </mc:Choice>
  </mc:AlternateContent>
  <xr:revisionPtr revIDLastSave="0" documentId="13_ncr:1_{4C84E638-30C0-416E-8846-5BCE3E53493D}" xr6:coauthVersionLast="45" xr6:coauthVersionMax="45" xr10:uidLastSave="{00000000-0000-0000-0000-000000000000}"/>
  <bookViews>
    <workbookView xWindow="-86520" yWindow="-1425" windowWidth="29040" windowHeight="17640" tabRatio="843" firstSheet="13" activeTab="19" xr2:uid="{00000000-000D-0000-FFFF-FFFF00000000}"/>
  </bookViews>
  <sheets>
    <sheet name="Overview" sheetId="89" r:id="rId1"/>
    <sheet name="Component-Model" sheetId="93" r:id="rId2"/>
    <sheet name="Metadata" sheetId="82" r:id="rId3"/>
    <sheet name="Naming" sheetId="74" state="hidden" r:id="rId4"/>
    <sheet name="Tags" sheetId="96" r:id="rId5"/>
    <sheet name="Values" sheetId="8" r:id="rId6"/>
    <sheet name="NamingKeys" sheetId="75" r:id="rId7"/>
    <sheet name="Active Directory" sheetId="40" r:id="rId8"/>
    <sheet name="ADUsers" sheetId="90" r:id="rId9"/>
    <sheet name="ADGroups" sheetId="66" r:id="rId10"/>
    <sheet name="ADServicePrincipals" sheetId="92" r:id="rId11"/>
    <sheet name="Subscriptions" sheetId="4" r:id="rId12"/>
    <sheet name="Management Groups" sheetId="87" r:id="rId13"/>
    <sheet name="Resource Groups" sheetId="29" r:id="rId14"/>
    <sheet name="RoleAssignments" sheetId="67" r:id="rId15"/>
    <sheet name="Roles" sheetId="98" r:id="rId16"/>
    <sheet name="Az-synapse-dw" sheetId="111" r:id="rId17"/>
    <sheet name="Az-data-lake-store" sheetId="114" r:id="rId18"/>
    <sheet name="Az-sql-server" sheetId="33" r:id="rId19"/>
    <sheet name="Az-data-factory" sheetId="100" r:id="rId20"/>
    <sheet name="A-key-vault" sheetId="97" r:id="rId21"/>
    <sheet name="Az-storage-account" sheetId="2" r:id="rId22"/>
    <sheet name="Az-logic-app" sheetId="110" r:id="rId23"/>
    <sheet name="Az-cosmos-db" sheetId="113" r:id="rId24"/>
    <sheet name="Az-stream-analytics-job" sheetId="112" r:id="rId25"/>
    <sheet name="Az-analysis-services" sheetId="109" r:id="rId26"/>
    <sheet name="Az-sql-managed-instance" sheetId="106" r:id="rId27"/>
    <sheet name="Az-storage-account-container" sheetId="95" r:id="rId28"/>
    <sheet name="Az-storage-account-fileshare" sheetId="23" r:id="rId29"/>
    <sheet name="Az-event-hub-namespace" sheetId="101" r:id="rId30"/>
    <sheet name="Az-event-hub-hub" sheetId="102" r:id="rId31"/>
    <sheet name="Az-servicebus-namespace" sheetId="99" r:id="rId32"/>
    <sheet name="Az-servicebus-topic" sheetId="103" r:id="rId33"/>
    <sheet name="Az-servicebus-topic-sub" sheetId="104" r:id="rId34"/>
    <sheet name="Az-servicebus-topic-authrule" sheetId="105" r:id="rId35"/>
    <sheet name="A-Monitor Solution" sheetId="69" state="hidden" r:id="rId36"/>
    <sheet name="A-Policies" sheetId="65" r:id="rId37"/>
    <sheet name="A-Cloud Services" sheetId="36" state="hidden" r:id="rId38"/>
    <sheet name="A-DevOps Services" sheetId="38" state="hidden" r:id="rId39"/>
    <sheet name="M-SQLAzureMetadata" sheetId="61" state="hidden" r:id="rId40"/>
    <sheet name="M-ElasticPoolMetadata" sheetId="60" state="hidden" r:id="rId41"/>
    <sheet name="TOC" sheetId="88" r:id="rId42"/>
  </sheets>
  <functionGroup name="KTEUDF"/>
  <externalReferences>
    <externalReference r:id="rId43"/>
  </externalReferences>
  <definedNames>
    <definedName name="_xlnm._FilterDatabase" localSheetId="9" hidden="1">ADGroups!$A$1:$E$4</definedName>
    <definedName name="_xlnm._FilterDatabase" localSheetId="10" hidden="1">ADServicePrincipals!$B$1:$D$2</definedName>
    <definedName name="_xlnm._FilterDatabase" localSheetId="8" hidden="1">ADUsers!$A$1:$C$4</definedName>
    <definedName name="_xlnm._FilterDatabase" localSheetId="35" hidden="1">'A-Monitor Solution'!$A$1:$D$56</definedName>
    <definedName name="_xlnm._FilterDatabase" localSheetId="36" hidden="1">'A-Policies'!$A$1:$I$56</definedName>
    <definedName name="Bill_To">Metadata!$B$13</definedName>
    <definedName name="Boolean">Values!$O$2:$O$3</definedName>
    <definedName name="BusinessUnit">Values!$X$2:INDEX(Values!$X$2:$X$980,COUNTIF(Values!$X$2:$X$980,"&lt;&gt;"&amp;""))</definedName>
    <definedName name="Company">Metadata!$B$8</definedName>
    <definedName name="Company_Tag">Metadata!$B$9</definedName>
    <definedName name="Data_Profile">Values!$E$2:$E$6</definedName>
    <definedName name="databaseEdition">Values!$T$2:$T$4</definedName>
    <definedName name="DisasterRecovery">Values!$W$2:INDEX(Values!$W$2:$W$980,COUNTIF(Values!$W$2:$W$980,"&lt;&gt;"&amp;""))</definedName>
    <definedName name="Domain">'Active Directory'!$C$2</definedName>
    <definedName name="DRI">Values!$F$2:$F$4</definedName>
    <definedName name="elastic_Pool_Name">#REF!:INDEX(#REF!,COUNTIF(#REF!,"&lt;&gt;"&amp;""))</definedName>
    <definedName name="elasticPoolEdition">Values!$I$2:$I$6</definedName>
    <definedName name="Environment">Values!$Z$2:INDEX(Values!$Z$2:$Z$980,COUNTIF(Values!$Z$2:$Z$980,"&lt;&gt;"&amp;""))</definedName>
    <definedName name="envTag">Metadata!$B$17</definedName>
    <definedName name="epDTUs">Values!$Q$2:$Q$19</definedName>
    <definedName name="epGBs">Values!$R$2:$R$24</definedName>
    <definedName name="EventHubNamespaceName">'Az-event-hub-namespace'!$A$2:INDEX('Az-event-hub-namespace'!$A$2:$A$999,COUNTIF('Az-event-hub-namespace'!$A$2:$A$999,"&lt;&gt;"&amp;""))</definedName>
    <definedName name="ImageNames">Values!$B$2:INDEX(Values!$B$2:$B$980,COUNTIF(Values!$B$2:$B$980,"&lt;&gt;"&amp;""))</definedName>
    <definedName name="management_Group_Name">'[1]A-ManagementGroups'!$A$2:INDEX('[1]A-ManagementGroups'!$A$2:$A$999,COUNTIF('[1]A-ManagementGroups'!$A$2:$A$999,"&lt;&gt;"&amp;""))</definedName>
    <definedName name="OSProfile">Values!$C$2:INDEX(Values!$C$2:$C$980,COUNTIF(Values!$C$2:$C$980,"&lt;&gt;"&amp;""))</definedName>
    <definedName name="Primary_Contact">Metadata!$B$12</definedName>
    <definedName name="PrimaryRegionTag">Metadata!$B$15</definedName>
    <definedName name="Project">Metadata!$B$10</definedName>
    <definedName name="ProjectVersion">Metadata!$B$11</definedName>
    <definedName name="publicAccess">Values!$V$2:$V$4</definedName>
    <definedName name="RegionNames">Values!$A$2:INDEX(Values!$A$2:$A$980,COUNTIF(Values!$A$2:$A$980,"&lt;&gt;"&amp;""))</definedName>
    <definedName name="resource_Group_Name">'Resource Groups'!$A$2:INDEX('Resource Groups'!$A$2:$A$993,COUNTIF('Resource Groups'!$A$2:$A$993,"&lt;&gt;"&amp;""))</definedName>
    <definedName name="ServiceBusNamespaceName">'Az-servicebus-namespace'!$A$2:INDEX('Az-servicebus-namespace'!$A$2:$A$999,COUNTIF('Az-servicebus-namespace'!$A$2:$A$999,"&lt;&gt;"&amp;""))</definedName>
    <definedName name="ServiceBusSku">Values!$AA$2:INDEX(Values!$AA$2:$AA$999,COUNTIF(Values!$AA$2:$AA$999,"&lt;&gt;"&amp;""))</definedName>
    <definedName name="ServiceBusTopicName" localSheetId="34">'Az-servicebus-topic-authrule'!$B$2:INDEX('Az-servicebus-topic-authrule'!$A$2:$A$999,COUNTIF('Az-servicebus-topic-authrule'!$A$2:$A$999,"&lt;&gt;"&amp;""))</definedName>
    <definedName name="ServiceBusTopicName">'Az-servicebus-topic'!$A$2:INDEX('Az-servicebus-topic'!$A$2:$A$999,COUNTIF('Az-servicebus-topic'!$A$2:$A$999,"&lt;&gt;"&amp;""))</definedName>
    <definedName name="ServiceClass">Values!$Y$2:INDEX(Values!$Y$2:$Y$980,COUNTIF(Values!$Y$2:$Y$980,"&lt;&gt;"&amp;""))</definedName>
    <definedName name="SQL_Data_Retention_Policy">Values!$S$2:$S$5</definedName>
    <definedName name="sql_Server_Name" localSheetId="25">'Az-analysis-services'!$A$2:INDEX('Az-analysis-services'!$A$2:$A$2,COUNTIF('Az-analysis-services'!$A$2:$A$2,"&lt;&gt;"&amp;""))</definedName>
    <definedName name="sql_Server_Name" localSheetId="22">'Az-logic-app'!$A$2:INDEX('Az-logic-app'!$A$2:$A$2,COUNTIF('Az-logic-app'!$A$2:$A$2,"&lt;&gt;"&amp;""))</definedName>
    <definedName name="sql_Server_Name" localSheetId="26">'Az-sql-managed-instance'!$A$2:INDEX('Az-sql-managed-instance'!$A$2:$A$2,COUNTIF('Az-sql-managed-instance'!$A$2:$A$2,"&lt;&gt;"&amp;""))</definedName>
    <definedName name="sql_Server_Name" localSheetId="24">'Az-stream-analytics-job'!$A$2:INDEX('Az-stream-analytics-job'!$A$2:$A$2,COUNTIF('Az-stream-analytics-job'!$A$2:$A$2,"&lt;&gt;"&amp;""))</definedName>
    <definedName name="sql_Server_Name">'Az-sql-server'!$A$2:INDEX('Az-sql-server'!$A$2:$A$2,COUNTIF('Az-sql-server'!$A$2:$A$2,"&lt;&gt;"&amp;""))</definedName>
    <definedName name="sqlCollation">Values!$U$2:$U$33</definedName>
    <definedName name="SQLDBServicetier">Values!$H$2:$H$17</definedName>
    <definedName name="SQLMIvCores">Values!$AB$2:INDEX(Values!$AB$2:$AB$980,COUNTIF(Values!$AB$2:$AB$980,"&lt;&gt;"&amp;""))</definedName>
    <definedName name="storage_Account_Name" localSheetId="17">'Az-data-lake-store'!$A$2:INDEX('Az-data-lake-store'!$A$2:$A$949,COUNTIF('Az-data-lake-store'!$A$2:$A$949,"&lt;&gt;"&amp;""))</definedName>
    <definedName name="storage_Account_Name">'Az-storage-account'!$A$2:INDEX('Az-storage-account'!$A$2:$A$949,COUNTIF('Az-storage-account'!$A$2:$A$949,"&lt;&gt;"&amp;""))</definedName>
    <definedName name="StorageAccessTier">Values!$M$2:$M$3</definedName>
    <definedName name="StorageAccountType">Values!$L$2:$L$5</definedName>
    <definedName name="StorageKind">Values!$N$2:$N$4</definedName>
    <definedName name="SubAbbreviation">Values!$D$2:INDEX(Values!$D$2:$D$980,COUNTIF(Values!$D$2:$D$980,"&lt;&gt;"&amp;""))</definedName>
    <definedName name="YesNo">Values!$P$2:$P$3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3" i="29" l="1"/>
  <c r="B4" i="29"/>
  <c r="B5" i="29"/>
  <c r="B6" i="29"/>
  <c r="B7" i="29"/>
  <c r="B2" i="29"/>
  <c r="C2" i="106" l="1"/>
  <c r="D2" i="106"/>
  <c r="E2" i="106"/>
  <c r="C2" i="104"/>
  <c r="D2" i="104"/>
  <c r="C17" i="67" l="1"/>
  <c r="C18" i="67"/>
  <c r="C19" i="67"/>
  <c r="C20" i="67"/>
  <c r="C21" i="67"/>
  <c r="C22" i="67"/>
  <c r="C23" i="67"/>
  <c r="C24" i="67"/>
  <c r="C25" i="67"/>
  <c r="C26" i="67"/>
  <c r="C27" i="67"/>
  <c r="C28" i="67"/>
  <c r="C29" i="67"/>
  <c r="C30" i="67"/>
  <c r="C31" i="67"/>
  <c r="C3" i="67"/>
  <c r="C4" i="67"/>
  <c r="C5" i="67"/>
  <c r="C6" i="67"/>
  <c r="C7" i="67"/>
  <c r="C8" i="67"/>
  <c r="C9" i="67"/>
  <c r="C10" i="67"/>
  <c r="C11" i="67"/>
  <c r="C12" i="67"/>
  <c r="C13" i="67"/>
  <c r="C14" i="67"/>
  <c r="C15" i="67"/>
  <c r="C16" i="67"/>
  <c r="C2" i="67"/>
  <c r="J5" i="67"/>
  <c r="B53" i="88"/>
  <c r="C43" i="66" l="1"/>
  <c r="B43" i="66"/>
  <c r="C42" i="66"/>
  <c r="B42" i="66"/>
  <c r="C41" i="66"/>
  <c r="B41" i="66"/>
  <c r="C40" i="66"/>
  <c r="B40" i="66"/>
  <c r="C39" i="66"/>
  <c r="B39" i="66"/>
  <c r="C38" i="66"/>
  <c r="B38" i="66"/>
  <c r="C37" i="66"/>
  <c r="B37" i="66"/>
  <c r="C36" i="66"/>
  <c r="B36" i="66"/>
  <c r="C35" i="66"/>
  <c r="B35" i="66"/>
  <c r="A2" i="106" l="1"/>
  <c r="A2" i="100"/>
  <c r="B3" i="97"/>
  <c r="C2" i="105"/>
  <c r="Q2" i="112"/>
  <c r="B2" i="2"/>
  <c r="A2" i="97"/>
  <c r="A5" i="29"/>
  <c r="C2" i="113"/>
  <c r="A2" i="109"/>
  <c r="A3" i="97"/>
  <c r="P2" i="112"/>
  <c r="S2" i="112"/>
  <c r="A3" i="29"/>
  <c r="E2" i="101"/>
  <c r="A2" i="103"/>
  <c r="A2" i="111"/>
  <c r="B2" i="103"/>
  <c r="B2" i="112"/>
  <c r="S2" i="110"/>
  <c r="B2" i="113"/>
  <c r="A2" i="104"/>
  <c r="B2" i="104"/>
  <c r="A2" i="110"/>
  <c r="B2" i="23"/>
  <c r="A2" i="102"/>
  <c r="B2" i="111"/>
  <c r="B2" i="97"/>
  <c r="B2" i="95"/>
  <c r="E2" i="105"/>
  <c r="A3" i="100"/>
  <c r="B2" i="102"/>
  <c r="B3" i="100"/>
  <c r="A4" i="29"/>
  <c r="A2" i="2"/>
  <c r="E2" i="103"/>
  <c r="E2" i="102"/>
  <c r="A2" i="112"/>
  <c r="A2" i="29"/>
  <c r="C2" i="99"/>
  <c r="B2" i="109"/>
  <c r="B2" i="33"/>
  <c r="B2" i="106"/>
  <c r="C2" i="23"/>
  <c r="A2" i="33"/>
  <c r="C2" i="95"/>
  <c r="A2" i="113"/>
  <c r="A2" i="105"/>
  <c r="B2" i="110"/>
  <c r="B2" i="105"/>
  <c r="A2" i="101"/>
  <c r="R2" i="112"/>
  <c r="B2" i="100"/>
  <c r="R2" i="110"/>
  <c r="A2" i="99"/>
  <c r="A2" i="114"/>
  <c r="C2" i="111"/>
  <c r="B2" i="114"/>
  <c r="A6" i="29"/>
  <c r="T2" i="110"/>
  <c r="B2" i="90" l="1"/>
  <c r="B3" i="90"/>
  <c r="B4" i="90"/>
  <c r="B5" i="66" l="1"/>
  <c r="C5" i="66"/>
  <c r="B6" i="66"/>
  <c r="C6" i="66"/>
  <c r="B7" i="66"/>
  <c r="C7" i="66"/>
  <c r="B8" i="66"/>
  <c r="C8" i="66"/>
  <c r="B9" i="66"/>
  <c r="C9" i="66"/>
  <c r="B10" i="66"/>
  <c r="C10" i="66"/>
  <c r="B11" i="66"/>
  <c r="C11" i="66"/>
  <c r="B12" i="66"/>
  <c r="C12" i="66"/>
  <c r="B13" i="66"/>
  <c r="C13" i="66"/>
  <c r="B14" i="66"/>
  <c r="C14" i="66"/>
  <c r="B15" i="66"/>
  <c r="C15" i="66"/>
  <c r="B16" i="66"/>
  <c r="C16" i="66"/>
  <c r="B17" i="66"/>
  <c r="C17" i="66"/>
  <c r="B18" i="66"/>
  <c r="C18" i="66"/>
  <c r="B19" i="66"/>
  <c r="C19" i="66"/>
  <c r="B33" i="66" l="1"/>
  <c r="C33" i="66"/>
  <c r="B34" i="66"/>
  <c r="C34" i="66"/>
  <c r="B32" i="66" l="1"/>
  <c r="C32" i="66"/>
  <c r="B31" i="66"/>
  <c r="C31" i="66"/>
  <c r="A4" i="90" l="1"/>
  <c r="A3" i="90"/>
  <c r="A2" i="90"/>
  <c r="B26" i="66" l="1"/>
  <c r="C26" i="66"/>
  <c r="B27" i="66"/>
  <c r="C27" i="66"/>
  <c r="B28" i="66"/>
  <c r="C28" i="66"/>
  <c r="B29" i="66"/>
  <c r="C29" i="66"/>
  <c r="B30" i="66"/>
  <c r="C30" i="66"/>
  <c r="C3" i="66"/>
  <c r="C4" i="66"/>
  <c r="C20" i="66"/>
  <c r="C21" i="66"/>
  <c r="C22" i="66"/>
  <c r="C23" i="66"/>
  <c r="C24" i="66"/>
  <c r="C25" i="66"/>
  <c r="C2" i="66"/>
  <c r="B3" i="66"/>
  <c r="B4" i="66"/>
  <c r="B20" i="66"/>
  <c r="B21" i="66"/>
  <c r="B22" i="66"/>
  <c r="B23" i="66"/>
  <c r="B24" i="66"/>
  <c r="B25" i="66"/>
  <c r="B2" i="66"/>
  <c r="B12" i="88" l="1"/>
  <c r="D12" i="88" s="1"/>
  <c r="B2" i="88" l="1"/>
  <c r="D2" i="88" s="1"/>
  <c r="B3" i="88"/>
  <c r="D3" i="88" s="1"/>
  <c r="B4" i="88"/>
  <c r="D4" i="88" s="1"/>
  <c r="B5" i="88"/>
  <c r="D5" i="88" s="1"/>
  <c r="B6" i="88"/>
  <c r="D6" i="88" s="1"/>
  <c r="B7" i="88"/>
  <c r="D7" i="88" s="1"/>
  <c r="B8" i="88"/>
  <c r="D8" i="88" s="1"/>
  <c r="B9" i="88"/>
  <c r="D9" i="88" s="1"/>
  <c r="B10" i="88"/>
  <c r="D10" i="88" s="1"/>
  <c r="B11" i="88"/>
  <c r="D11" i="88" s="1"/>
  <c r="B13" i="88"/>
  <c r="D13" i="88" s="1"/>
  <c r="B14" i="88"/>
  <c r="D14" i="88" s="1"/>
  <c r="B15" i="88"/>
  <c r="D15" i="88" s="1"/>
  <c r="B16" i="88"/>
  <c r="D16" i="88" s="1"/>
  <c r="B17" i="88"/>
  <c r="D17" i="88" s="1"/>
  <c r="B18" i="88"/>
  <c r="D18" i="88" s="1"/>
  <c r="B19" i="88"/>
  <c r="D19" i="88" s="1"/>
  <c r="B20" i="88"/>
  <c r="D20" i="88" s="1"/>
  <c r="B21" i="88"/>
  <c r="D21" i="88" s="1"/>
  <c r="B22" i="88"/>
  <c r="D22" i="88" s="1"/>
  <c r="B23" i="88"/>
  <c r="D23" i="88" s="1"/>
  <c r="B24" i="88"/>
  <c r="D24" i="88" s="1"/>
  <c r="B25" i="88"/>
  <c r="D25" i="88" s="1"/>
  <c r="B26" i="88"/>
  <c r="D26" i="88" s="1"/>
  <c r="B27" i="88"/>
  <c r="D27" i="88" s="1"/>
  <c r="B28" i="88"/>
  <c r="D28" i="88" s="1"/>
  <c r="B29" i="88"/>
  <c r="D29" i="88" s="1"/>
  <c r="B30" i="88"/>
  <c r="D30" i="88" s="1"/>
  <c r="B31" i="88"/>
  <c r="D31" i="88" s="1"/>
  <c r="B32" i="88"/>
  <c r="D32" i="88" s="1"/>
  <c r="B33" i="88"/>
  <c r="D33" i="88" s="1"/>
  <c r="B34" i="88"/>
  <c r="D34" i="88" s="1"/>
  <c r="B35" i="88"/>
  <c r="D35" i="88" s="1"/>
  <c r="B36" i="88"/>
  <c r="D36" i="88" s="1"/>
  <c r="B37" i="88"/>
  <c r="D37" i="88" s="1"/>
  <c r="B38" i="88"/>
  <c r="D38" i="88" s="1"/>
  <c r="B39" i="88"/>
  <c r="D39" i="88" s="1"/>
  <c r="B40" i="88"/>
  <c r="D40" i="88" s="1"/>
  <c r="B41" i="88"/>
  <c r="D41" i="88" s="1"/>
  <c r="B42" i="88"/>
  <c r="D42" i="88" s="1"/>
  <c r="B43" i="88"/>
  <c r="D43" i="88" s="1"/>
  <c r="B44" i="88"/>
  <c r="D44" i="88" s="1"/>
  <c r="B45" i="88"/>
  <c r="D45" i="88" s="1"/>
  <c r="B46" i="88"/>
  <c r="D46" i="88" s="1"/>
  <c r="B47" i="88"/>
  <c r="D47" i="88" s="1"/>
  <c r="B48" i="88"/>
  <c r="D48" i="88" s="1"/>
  <c r="B49" i="88"/>
  <c r="D49" i="88" s="1"/>
  <c r="B50" i="88"/>
  <c r="D50" i="88" s="1"/>
  <c r="B51" i="88"/>
  <c r="D51" i="88" s="1"/>
  <c r="B52" i="88"/>
  <c r="D52" i="88" s="1"/>
  <c r="D53" i="88"/>
  <c r="B54" i="88"/>
  <c r="D54" i="88" s="1"/>
  <c r="B55" i="88"/>
  <c r="D55" i="88" s="1"/>
  <c r="B56" i="88"/>
  <c r="D56" i="88" s="1"/>
  <c r="E3" i="69"/>
  <c r="F3" i="69"/>
  <c r="H3" i="69"/>
  <c r="I3" i="69"/>
  <c r="E4" i="69"/>
  <c r="F4" i="69"/>
  <c r="H4" i="69"/>
  <c r="I4" i="69"/>
  <c r="E5" i="69"/>
  <c r="F5" i="69"/>
  <c r="H5" i="69"/>
  <c r="I5" i="69"/>
  <c r="E6" i="69"/>
  <c r="F6" i="69"/>
  <c r="H6" i="69"/>
  <c r="I6" i="69"/>
  <c r="E7" i="69"/>
  <c r="F7" i="69"/>
  <c r="H7" i="69"/>
  <c r="I7" i="69"/>
  <c r="E8" i="69"/>
  <c r="F8" i="69"/>
  <c r="H8" i="69"/>
  <c r="I8" i="69"/>
  <c r="E9" i="69"/>
  <c r="F9" i="69"/>
  <c r="H9" i="69"/>
  <c r="I9" i="69"/>
  <c r="E10" i="69"/>
  <c r="F10" i="69"/>
  <c r="H10" i="69"/>
  <c r="I10" i="69"/>
  <c r="E11" i="69"/>
  <c r="F11" i="69"/>
  <c r="H11" i="69"/>
  <c r="I11" i="69"/>
  <c r="E12" i="69"/>
  <c r="F12" i="69"/>
  <c r="H12" i="69"/>
  <c r="I12" i="69"/>
  <c r="E13" i="69"/>
  <c r="F13" i="69"/>
  <c r="H13" i="69"/>
  <c r="I13" i="69"/>
  <c r="E14" i="69"/>
  <c r="F14" i="69"/>
  <c r="H14" i="69"/>
  <c r="I14" i="69"/>
  <c r="E15" i="69"/>
  <c r="F15" i="69"/>
  <c r="H15" i="69"/>
  <c r="I15" i="69"/>
  <c r="E16" i="69"/>
  <c r="F16" i="69"/>
  <c r="H16" i="69"/>
  <c r="I16" i="69"/>
  <c r="E17" i="69"/>
  <c r="F17" i="69"/>
  <c r="H17" i="69"/>
  <c r="I17" i="69"/>
  <c r="E18" i="69"/>
  <c r="F18" i="69"/>
  <c r="H18" i="69"/>
  <c r="I18" i="69"/>
  <c r="E19" i="69"/>
  <c r="F19" i="69"/>
  <c r="H19" i="69"/>
  <c r="I19" i="69"/>
  <c r="E20" i="69"/>
  <c r="F20" i="69"/>
  <c r="H20" i="69"/>
  <c r="I20" i="69"/>
  <c r="E21" i="69"/>
  <c r="F21" i="69"/>
  <c r="H21" i="69"/>
  <c r="I21" i="69"/>
  <c r="E22" i="69"/>
  <c r="F22" i="69"/>
  <c r="H22" i="69"/>
  <c r="I22" i="69"/>
  <c r="E23" i="69"/>
  <c r="F23" i="69"/>
  <c r="H23" i="69"/>
  <c r="I23" i="69"/>
  <c r="E24" i="69"/>
  <c r="F24" i="69"/>
  <c r="H24" i="69"/>
  <c r="I24" i="69"/>
  <c r="E25" i="69"/>
  <c r="F25" i="69"/>
  <c r="H25" i="69"/>
  <c r="I25" i="69"/>
  <c r="E26" i="69"/>
  <c r="F26" i="69"/>
  <c r="H26" i="69"/>
  <c r="I26" i="69"/>
  <c r="E27" i="69"/>
  <c r="F27" i="69"/>
  <c r="H27" i="69"/>
  <c r="I27" i="69"/>
  <c r="E28" i="69"/>
  <c r="F28" i="69"/>
  <c r="H28" i="69"/>
  <c r="I28" i="69"/>
  <c r="E29" i="69"/>
  <c r="F29" i="69"/>
  <c r="H29" i="69"/>
  <c r="I29" i="69"/>
  <c r="E30" i="69"/>
  <c r="F30" i="69"/>
  <c r="H30" i="69"/>
  <c r="I30" i="69"/>
  <c r="E31" i="69"/>
  <c r="F31" i="69"/>
  <c r="H31" i="69"/>
  <c r="I31" i="69"/>
  <c r="E32" i="69"/>
  <c r="F32" i="69"/>
  <c r="H32" i="69"/>
  <c r="I32" i="69"/>
  <c r="E33" i="69"/>
  <c r="F33" i="69"/>
  <c r="H33" i="69"/>
  <c r="I33" i="69"/>
  <c r="E34" i="69"/>
  <c r="F34" i="69"/>
  <c r="H34" i="69"/>
  <c r="I34" i="69"/>
  <c r="E35" i="69"/>
  <c r="F35" i="69"/>
  <c r="H35" i="69"/>
  <c r="I35" i="69"/>
  <c r="E36" i="69"/>
  <c r="F36" i="69"/>
  <c r="H36" i="69"/>
  <c r="I36" i="69"/>
  <c r="E37" i="69"/>
  <c r="F37" i="69"/>
  <c r="H37" i="69"/>
  <c r="I37" i="69"/>
  <c r="E38" i="69"/>
  <c r="F38" i="69"/>
  <c r="H38" i="69"/>
  <c r="I38" i="69"/>
  <c r="E39" i="69"/>
  <c r="F39" i="69"/>
  <c r="H39" i="69"/>
  <c r="I39" i="69"/>
  <c r="E40" i="69"/>
  <c r="F40" i="69"/>
  <c r="H40" i="69"/>
  <c r="I40" i="69"/>
  <c r="E41" i="69"/>
  <c r="F41" i="69"/>
  <c r="H41" i="69"/>
  <c r="I41" i="69"/>
  <c r="E42" i="69"/>
  <c r="F42" i="69"/>
  <c r="H42" i="69"/>
  <c r="I42" i="69"/>
  <c r="E43" i="69"/>
  <c r="F43" i="69"/>
  <c r="H43" i="69"/>
  <c r="I43" i="69"/>
  <c r="E44" i="69"/>
  <c r="F44" i="69"/>
  <c r="H44" i="69"/>
  <c r="I44" i="69"/>
  <c r="E45" i="69"/>
  <c r="F45" i="69"/>
  <c r="H45" i="69"/>
  <c r="I45" i="69"/>
  <c r="E46" i="69"/>
  <c r="F46" i="69"/>
  <c r="H46" i="69"/>
  <c r="I46" i="69"/>
  <c r="E47" i="69"/>
  <c r="F47" i="69"/>
  <c r="H47" i="69"/>
  <c r="I47" i="69"/>
  <c r="E48" i="69"/>
  <c r="F48" i="69"/>
  <c r="H48" i="69"/>
  <c r="I48" i="69"/>
  <c r="E49" i="69"/>
  <c r="F49" i="69"/>
  <c r="H49" i="69"/>
  <c r="I49" i="69"/>
  <c r="E50" i="69"/>
  <c r="F50" i="69"/>
  <c r="H50" i="69"/>
  <c r="I50" i="69"/>
  <c r="E51" i="69"/>
  <c r="F51" i="69"/>
  <c r="H51" i="69"/>
  <c r="I51" i="69"/>
  <c r="E52" i="69"/>
  <c r="F52" i="69"/>
  <c r="H52" i="69"/>
  <c r="I52" i="69"/>
  <c r="E53" i="69"/>
  <c r="F53" i="69"/>
  <c r="H53" i="69"/>
  <c r="I53" i="69"/>
  <c r="E54" i="69"/>
  <c r="F54" i="69"/>
  <c r="H54" i="69"/>
  <c r="I54" i="69"/>
  <c r="E55" i="69"/>
  <c r="F55" i="69"/>
  <c r="H55" i="69"/>
  <c r="I55" i="69"/>
  <c r="E56" i="69"/>
  <c r="F56" i="69"/>
  <c r="H56" i="69"/>
  <c r="I56" i="69"/>
  <c r="I2" i="36"/>
  <c r="H2" i="36"/>
  <c r="F2" i="36"/>
  <c r="E2" i="36"/>
  <c r="J2" i="38"/>
  <c r="I2" i="38"/>
  <c r="G2" i="38"/>
  <c r="F2" i="38"/>
  <c r="I2" i="69"/>
  <c r="H2" i="69"/>
  <c r="F2" i="69"/>
  <c r="E2" i="69"/>
  <c r="N78" i="65"/>
  <c r="M78" i="65"/>
  <c r="K78" i="65"/>
  <c r="J78" i="65"/>
  <c r="N77" i="65"/>
  <c r="M77" i="65"/>
  <c r="K77" i="65"/>
  <c r="J77" i="65"/>
  <c r="N76" i="65"/>
  <c r="M76" i="65"/>
  <c r="K76" i="65"/>
  <c r="J76" i="65"/>
  <c r="N75" i="65"/>
  <c r="M75" i="65"/>
  <c r="K75" i="65"/>
  <c r="J75" i="65"/>
  <c r="N74" i="65"/>
  <c r="M74" i="65"/>
  <c r="K74" i="65"/>
  <c r="J74" i="65"/>
  <c r="N73" i="65"/>
  <c r="M73" i="65"/>
  <c r="K73" i="65"/>
  <c r="J73" i="65"/>
  <c r="N72" i="65"/>
  <c r="M72" i="65"/>
  <c r="K72" i="65"/>
  <c r="J72" i="65"/>
  <c r="N71" i="65"/>
  <c r="M71" i="65"/>
  <c r="K71" i="65"/>
  <c r="J71" i="65"/>
  <c r="N70" i="65"/>
  <c r="M70" i="65"/>
  <c r="K70" i="65"/>
  <c r="J70" i="65"/>
  <c r="N69" i="65"/>
  <c r="M69" i="65"/>
  <c r="K69" i="65"/>
  <c r="J69" i="65"/>
  <c r="N68" i="65"/>
  <c r="M68" i="65"/>
  <c r="K68" i="65"/>
  <c r="J68" i="65"/>
  <c r="N67" i="65"/>
  <c r="M67" i="65"/>
  <c r="K67" i="65"/>
  <c r="J67" i="65"/>
  <c r="N66" i="65"/>
  <c r="M66" i="65"/>
  <c r="K66" i="65"/>
  <c r="J66" i="65"/>
  <c r="N65" i="65"/>
  <c r="M65" i="65"/>
  <c r="K65" i="65"/>
  <c r="J65" i="65"/>
  <c r="N64" i="65"/>
  <c r="M64" i="65"/>
  <c r="K64" i="65"/>
  <c r="J64" i="65"/>
  <c r="N63" i="65"/>
  <c r="M63" i="65"/>
  <c r="K63" i="65"/>
  <c r="J63" i="65"/>
  <c r="N62" i="65"/>
  <c r="M62" i="65"/>
  <c r="K62" i="65"/>
  <c r="J62" i="65"/>
  <c r="N61" i="65"/>
  <c r="M61" i="65"/>
  <c r="K61" i="65"/>
  <c r="J61" i="65"/>
  <c r="N60" i="65"/>
  <c r="M60" i="65"/>
  <c r="K60" i="65"/>
  <c r="J60" i="65"/>
  <c r="N59" i="65"/>
  <c r="M59" i="65"/>
  <c r="K59" i="65"/>
  <c r="J59" i="65"/>
  <c r="N58" i="65"/>
  <c r="M58" i="65"/>
  <c r="K58" i="65"/>
  <c r="J58" i="65"/>
  <c r="N57" i="65"/>
  <c r="M57" i="65"/>
  <c r="K57" i="65"/>
  <c r="J57" i="65"/>
  <c r="N56" i="65"/>
  <c r="M56" i="65"/>
  <c r="K56" i="65"/>
  <c r="J56" i="65"/>
  <c r="N55" i="65"/>
  <c r="M55" i="65"/>
  <c r="K55" i="65"/>
  <c r="J55" i="65"/>
  <c r="N54" i="65"/>
  <c r="M54" i="65"/>
  <c r="K54" i="65"/>
  <c r="J54" i="65"/>
  <c r="N53" i="65"/>
  <c r="M53" i="65"/>
  <c r="K53" i="65"/>
  <c r="J53" i="65"/>
  <c r="N52" i="65"/>
  <c r="M52" i="65"/>
  <c r="K52" i="65"/>
  <c r="J52" i="65"/>
  <c r="N51" i="65"/>
  <c r="M51" i="65"/>
  <c r="K51" i="65"/>
  <c r="J51" i="65"/>
  <c r="N50" i="65"/>
  <c r="M50" i="65"/>
  <c r="K50" i="65"/>
  <c r="J50" i="65"/>
  <c r="N49" i="65"/>
  <c r="M49" i="65"/>
  <c r="K49" i="65"/>
  <c r="J49" i="65"/>
  <c r="N48" i="65"/>
  <c r="M48" i="65"/>
  <c r="K48" i="65"/>
  <c r="J48" i="65"/>
  <c r="N47" i="65"/>
  <c r="M47" i="65"/>
  <c r="K47" i="65"/>
  <c r="J47" i="65"/>
  <c r="N46" i="65"/>
  <c r="M46" i="65"/>
  <c r="K46" i="65"/>
  <c r="J46" i="65"/>
  <c r="N45" i="65"/>
  <c r="M45" i="65"/>
  <c r="K45" i="65"/>
  <c r="J45" i="65"/>
  <c r="N44" i="65"/>
  <c r="M44" i="65"/>
  <c r="K44" i="65"/>
  <c r="J44" i="65"/>
  <c r="N43" i="65"/>
  <c r="M43" i="65"/>
  <c r="K43" i="65"/>
  <c r="J43" i="65"/>
  <c r="N42" i="65"/>
  <c r="M42" i="65"/>
  <c r="K42" i="65"/>
  <c r="J42" i="65"/>
  <c r="N41" i="65"/>
  <c r="M41" i="65"/>
  <c r="K41" i="65"/>
  <c r="J41" i="65"/>
  <c r="N40" i="65"/>
  <c r="M40" i="65"/>
  <c r="K40" i="65"/>
  <c r="J40" i="65"/>
  <c r="N39" i="65"/>
  <c r="M39" i="65"/>
  <c r="K39" i="65"/>
  <c r="J39" i="65"/>
  <c r="N38" i="65"/>
  <c r="M38" i="65"/>
  <c r="K38" i="65"/>
  <c r="J38" i="65"/>
  <c r="N37" i="65"/>
  <c r="M37" i="65"/>
  <c r="K37" i="65"/>
  <c r="J37" i="65"/>
  <c r="N36" i="65"/>
  <c r="M36" i="65"/>
  <c r="K36" i="65"/>
  <c r="J36" i="65"/>
  <c r="N35" i="65"/>
  <c r="M35" i="65"/>
  <c r="K35" i="65"/>
  <c r="J35" i="65"/>
  <c r="N34" i="65"/>
  <c r="M34" i="65"/>
  <c r="K34" i="65"/>
  <c r="J34" i="65"/>
  <c r="N33" i="65"/>
  <c r="M33" i="65"/>
  <c r="K33" i="65"/>
  <c r="J33" i="65"/>
  <c r="N32" i="65"/>
  <c r="M32" i="65"/>
  <c r="K32" i="65"/>
  <c r="J32" i="65"/>
  <c r="N31" i="65"/>
  <c r="M31" i="65"/>
  <c r="K31" i="65"/>
  <c r="J31" i="65"/>
  <c r="N30" i="65"/>
  <c r="M30" i="65"/>
  <c r="K30" i="65"/>
  <c r="J30" i="65"/>
  <c r="N29" i="65"/>
  <c r="M29" i="65"/>
  <c r="K29" i="65"/>
  <c r="J29" i="65"/>
  <c r="N28" i="65"/>
  <c r="M28" i="65"/>
  <c r="K28" i="65"/>
  <c r="J28" i="65"/>
  <c r="N27" i="65"/>
  <c r="M27" i="65"/>
  <c r="K27" i="65"/>
  <c r="J27" i="65"/>
  <c r="N26" i="65"/>
  <c r="M26" i="65"/>
  <c r="K26" i="65"/>
  <c r="J26" i="65"/>
  <c r="N25" i="65"/>
  <c r="M25" i="65"/>
  <c r="K25" i="65"/>
  <c r="J25" i="65"/>
  <c r="N24" i="65"/>
  <c r="M24" i="65"/>
  <c r="K24" i="65"/>
  <c r="J24" i="65"/>
  <c r="N23" i="65"/>
  <c r="M23" i="65"/>
  <c r="K23" i="65"/>
  <c r="J23" i="65"/>
  <c r="N22" i="65"/>
  <c r="M22" i="65"/>
  <c r="K22" i="65"/>
  <c r="J22" i="65"/>
  <c r="N21" i="65"/>
  <c r="M21" i="65"/>
  <c r="K21" i="65"/>
  <c r="J21" i="65"/>
  <c r="N20" i="65"/>
  <c r="M20" i="65"/>
  <c r="K20" i="65"/>
  <c r="J20" i="65"/>
  <c r="N19" i="65"/>
  <c r="M19" i="65"/>
  <c r="K19" i="65"/>
  <c r="J19" i="65"/>
  <c r="N18" i="65"/>
  <c r="M18" i="65"/>
  <c r="K18" i="65"/>
  <c r="J18" i="65"/>
  <c r="N17" i="65"/>
  <c r="M17" i="65"/>
  <c r="K17" i="65"/>
  <c r="J17" i="65"/>
  <c r="N16" i="65"/>
  <c r="M16" i="65"/>
  <c r="K16" i="65"/>
  <c r="J16" i="65"/>
  <c r="N15" i="65"/>
  <c r="M15" i="65"/>
  <c r="K15" i="65"/>
  <c r="J15" i="65"/>
  <c r="N14" i="65"/>
  <c r="M14" i="65"/>
  <c r="K14" i="65"/>
  <c r="J14" i="65"/>
  <c r="N13" i="65"/>
  <c r="M13" i="65"/>
  <c r="K13" i="65"/>
  <c r="J13" i="65"/>
  <c r="N12" i="65"/>
  <c r="M12" i="65"/>
  <c r="K12" i="65"/>
  <c r="J12" i="65"/>
  <c r="N11" i="65"/>
  <c r="M11" i="65"/>
  <c r="K11" i="65"/>
  <c r="J11" i="65"/>
  <c r="N10" i="65"/>
  <c r="M10" i="65"/>
  <c r="K10" i="65"/>
  <c r="J10" i="65"/>
  <c r="N9" i="65"/>
  <c r="M9" i="65"/>
  <c r="K9" i="65"/>
  <c r="J9" i="65"/>
  <c r="N8" i="65"/>
  <c r="M8" i="65"/>
  <c r="K8" i="65"/>
  <c r="J8" i="65"/>
  <c r="N7" i="65"/>
  <c r="M7" i="65"/>
  <c r="K7" i="65"/>
  <c r="J7" i="65"/>
  <c r="N6" i="65"/>
  <c r="M6" i="65"/>
  <c r="K6" i="65"/>
  <c r="J6" i="65"/>
  <c r="N5" i="65"/>
  <c r="M5" i="65"/>
  <c r="K5" i="65"/>
  <c r="J5" i="65"/>
  <c r="N4" i="65"/>
  <c r="M4" i="65"/>
  <c r="K4" i="65"/>
  <c r="J4" i="65"/>
  <c r="N3" i="65"/>
  <c r="M3" i="65"/>
  <c r="K3" i="65"/>
  <c r="J3" i="65"/>
  <c r="J2" i="65"/>
  <c r="N2" i="65"/>
  <c r="M2" i="65"/>
  <c r="K2" i="65"/>
  <c r="AA12" i="74" l="1"/>
  <c r="AA27" i="74" l="1"/>
  <c r="AA26" i="74"/>
  <c r="AA25" i="74" l="1"/>
  <c r="AA37" i="74" l="1"/>
  <c r="AA36" i="74"/>
  <c r="AA35" i="74"/>
  <c r="AA34" i="74"/>
  <c r="AA33" i="74"/>
  <c r="AA32" i="74"/>
  <c r="AA31" i="74"/>
  <c r="AA30" i="74"/>
  <c r="AA24" i="74"/>
  <c r="AA23" i="74"/>
  <c r="AA22" i="74"/>
  <c r="AA21" i="74"/>
  <c r="AA20" i="74"/>
  <c r="AA19" i="74"/>
  <c r="AA18" i="74"/>
  <c r="AA17" i="74"/>
  <c r="AA16" i="74"/>
  <c r="AA15" i="74"/>
  <c r="AA14" i="74"/>
  <c r="AA13" i="74"/>
  <c r="AA11" i="74"/>
</calcChain>
</file>

<file path=xl/sharedStrings.xml><?xml version="1.0" encoding="utf-8"?>
<sst xmlns="http://schemas.openxmlformats.org/spreadsheetml/2006/main" count="4691" uniqueCount="2048">
  <si>
    <t>Co-administrator</t>
  </si>
  <si>
    <t>Location</t>
  </si>
  <si>
    <t>Service Administrator</t>
  </si>
  <si>
    <t>Azure Subscription Name</t>
  </si>
  <si>
    <t>Azure BLOB Endpoint URL</t>
  </si>
  <si>
    <t>Type</t>
  </si>
  <si>
    <t>Description</t>
  </si>
  <si>
    <t>Name</t>
  </si>
  <si>
    <t>Owner</t>
  </si>
  <si>
    <t>Contributor</t>
  </si>
  <si>
    <t>Reader</t>
  </si>
  <si>
    <t>Azure AD Group</t>
  </si>
  <si>
    <t>Azure RBAC Scopes</t>
  </si>
  <si>
    <t>Resource</t>
  </si>
  <si>
    <t>Infrastructure</t>
  </si>
  <si>
    <t>Azure Cloud Service Name</t>
  </si>
  <si>
    <t>Azure URL</t>
  </si>
  <si>
    <t>Azure DNS URL</t>
  </si>
  <si>
    <t>Subscription ID</t>
  </si>
  <si>
    <t>EUS</t>
  </si>
  <si>
    <t>EUS2</t>
  </si>
  <si>
    <t>CUS</t>
  </si>
  <si>
    <t>NCUS</t>
  </si>
  <si>
    <t>SCUS</t>
  </si>
  <si>
    <t>WUS</t>
  </si>
  <si>
    <t>CAC</t>
  </si>
  <si>
    <t>CAE</t>
  </si>
  <si>
    <t>Data</t>
  </si>
  <si>
    <t>SQL Server</t>
  </si>
  <si>
    <t>Basic</t>
  </si>
  <si>
    <t>Standard</t>
  </si>
  <si>
    <t>Premium</t>
  </si>
  <si>
    <t>Subscription</t>
  </si>
  <si>
    <t>S1</t>
  </si>
  <si>
    <t>Container</t>
  </si>
  <si>
    <t>Storage Account</t>
  </si>
  <si>
    <t>Azure Role</t>
  </si>
  <si>
    <t>Directory</t>
  </si>
  <si>
    <t>Directory ID</t>
  </si>
  <si>
    <t>Cost per Hour</t>
  </si>
  <si>
    <t>eDTU's Pool</t>
  </si>
  <si>
    <t>Pool Storage (GB)</t>
  </si>
  <si>
    <t>Max In-Mem OLTP (GB)</t>
  </si>
  <si>
    <t>Max DB's per Pool</t>
  </si>
  <si>
    <t>Max Worker Per Pool</t>
  </si>
  <si>
    <t>Max Logins per Pool</t>
  </si>
  <si>
    <t>Max Sessions per Pool</t>
  </si>
  <si>
    <t>Min eDTU's per DB</t>
  </si>
  <si>
    <t>Max eDTU's per DB</t>
  </si>
  <si>
    <t>Max Pool Storage (GB)</t>
  </si>
  <si>
    <t>Cost per Hour per GB</t>
  </si>
  <si>
    <t>Max Storage per DB (GB)</t>
  </si>
  <si>
    <t>Basic50</t>
  </si>
  <si>
    <t>B50</t>
  </si>
  <si>
    <t>N/A</t>
  </si>
  <si>
    <t>0,5</t>
  </si>
  <si>
    <t>Basic100</t>
  </si>
  <si>
    <t>B100</t>
  </si>
  <si>
    <t>Basic200</t>
  </si>
  <si>
    <t>B200</t>
  </si>
  <si>
    <t>Basic300</t>
  </si>
  <si>
    <t>B300</t>
  </si>
  <si>
    <t>Basic400</t>
  </si>
  <si>
    <t>B400</t>
  </si>
  <si>
    <t>Basic800</t>
  </si>
  <si>
    <t>B800</t>
  </si>
  <si>
    <t>Basic1200</t>
  </si>
  <si>
    <t>B1200</t>
  </si>
  <si>
    <t>Basic1600</t>
  </si>
  <si>
    <t>B1600</t>
  </si>
  <si>
    <t>Standard50</t>
  </si>
  <si>
    <t>S50</t>
  </si>
  <si>
    <t>0-50</t>
  </si>
  <si>
    <t>10-50</t>
  </si>
  <si>
    <t>Standard100</t>
  </si>
  <si>
    <t>S100</t>
  </si>
  <si>
    <t>0-100</t>
  </si>
  <si>
    <t>10-100</t>
  </si>
  <si>
    <t>Standard200</t>
  </si>
  <si>
    <t>S200</t>
  </si>
  <si>
    <t>Standard300</t>
  </si>
  <si>
    <t>S300</t>
  </si>
  <si>
    <t>Standard400</t>
  </si>
  <si>
    <t>S400</t>
  </si>
  <si>
    <t>Standard800</t>
  </si>
  <si>
    <t>S800</t>
  </si>
  <si>
    <t>Standard1200</t>
  </si>
  <si>
    <t>S1200</t>
  </si>
  <si>
    <t>Standard1600</t>
  </si>
  <si>
    <t>S1600</t>
  </si>
  <si>
    <t>Standard2000</t>
  </si>
  <si>
    <t>S2000</t>
  </si>
  <si>
    <t>Standard2500</t>
  </si>
  <si>
    <t>S2500</t>
  </si>
  <si>
    <t>Standard3000</t>
  </si>
  <si>
    <t>S3000</t>
  </si>
  <si>
    <t>Premium125</t>
  </si>
  <si>
    <t>P125</t>
  </si>
  <si>
    <t>0-125</t>
  </si>
  <si>
    <t>25-125</t>
  </si>
  <si>
    <t>Premium250</t>
  </si>
  <si>
    <t>P250</t>
  </si>
  <si>
    <t>0-250</t>
  </si>
  <si>
    <t>25-250</t>
  </si>
  <si>
    <t>Premium500</t>
  </si>
  <si>
    <t>P500</t>
  </si>
  <si>
    <t>0-500</t>
  </si>
  <si>
    <t>25-500</t>
  </si>
  <si>
    <t>Premium1000</t>
  </si>
  <si>
    <t>P1000</t>
  </si>
  <si>
    <t>0-1000</t>
  </si>
  <si>
    <t>25-1000</t>
  </si>
  <si>
    <t>Premium1500</t>
  </si>
  <si>
    <t>P1500</t>
  </si>
  <si>
    <t>0-1500</t>
  </si>
  <si>
    <t>25-1500</t>
  </si>
  <si>
    <t>Premium2000</t>
  </si>
  <si>
    <t>P2000</t>
  </si>
  <si>
    <t>0-1750</t>
  </si>
  <si>
    <t>25-1750</t>
  </si>
  <si>
    <t>Premium2500</t>
  </si>
  <si>
    <t>P2500</t>
  </si>
  <si>
    <t>Premium3000</t>
  </si>
  <si>
    <t>P3000</t>
  </si>
  <si>
    <t>Premium3500</t>
  </si>
  <si>
    <t>P3500</t>
  </si>
  <si>
    <t>Premium4000</t>
  </si>
  <si>
    <t>P4000</t>
  </si>
  <si>
    <t>0-4000</t>
  </si>
  <si>
    <t>25-4000</t>
  </si>
  <si>
    <t>PremiumRS125</t>
  </si>
  <si>
    <t>PRS125</t>
  </si>
  <si>
    <t>Premium RS</t>
  </si>
  <si>
    <t>PremiumRS250</t>
  </si>
  <si>
    <t>PRS250</t>
  </si>
  <si>
    <t>PremiumRS500</t>
  </si>
  <si>
    <t>PRS500</t>
  </si>
  <si>
    <t>PremiumRS1000</t>
  </si>
  <si>
    <t>PRS1000</t>
  </si>
  <si>
    <t>DTU's</t>
  </si>
  <si>
    <t>Included Storage (GB)</t>
  </si>
  <si>
    <t>Max Storage (GB)</t>
  </si>
  <si>
    <t>B</t>
  </si>
  <si>
    <t>Standard0</t>
  </si>
  <si>
    <t>S0</t>
  </si>
  <si>
    <t>Standard1</t>
  </si>
  <si>
    <t>Standard2</t>
  </si>
  <si>
    <t>S2</t>
  </si>
  <si>
    <t>Standard3</t>
  </si>
  <si>
    <t>S3</t>
  </si>
  <si>
    <t>Standard4</t>
  </si>
  <si>
    <t>S4</t>
  </si>
  <si>
    <t>Standard6</t>
  </si>
  <si>
    <t>S6</t>
  </si>
  <si>
    <t>Standard7</t>
  </si>
  <si>
    <t>S7</t>
  </si>
  <si>
    <t>Standard9</t>
  </si>
  <si>
    <t>S9</t>
  </si>
  <si>
    <t>Standard12</t>
  </si>
  <si>
    <t>S12</t>
  </si>
  <si>
    <t>Premium1</t>
  </si>
  <si>
    <t>P1</t>
  </si>
  <si>
    <t>Premium2</t>
  </si>
  <si>
    <t>P2</t>
  </si>
  <si>
    <t>Premium4</t>
  </si>
  <si>
    <t>P4</t>
  </si>
  <si>
    <t>Premium6</t>
  </si>
  <si>
    <t>P6</t>
  </si>
  <si>
    <t>Premium11</t>
  </si>
  <si>
    <t>P11</t>
  </si>
  <si>
    <t>Premium15</t>
  </si>
  <si>
    <t>P15</t>
  </si>
  <si>
    <t>PremiumRS1</t>
  </si>
  <si>
    <t>PRS1</t>
  </si>
  <si>
    <t>PremiumRS2</t>
  </si>
  <si>
    <t>PRS2</t>
  </si>
  <si>
    <t>PremiumRS4</t>
  </si>
  <si>
    <t>PRS4</t>
  </si>
  <si>
    <t>PremiumRS6</t>
  </si>
  <si>
    <t>PRS6</t>
  </si>
  <si>
    <t>Point in Time Recovery</t>
  </si>
  <si>
    <t>Long-Term Retention</t>
  </si>
  <si>
    <t>Automatic Backup ERT</t>
  </si>
  <si>
    <t>Restore from Azure 
Backup Vault ERT</t>
  </si>
  <si>
    <t>Geo-restore from geo-replicated 
backups RPO</t>
  </si>
  <si>
    <t>Restore from Azure 
Backup Vault RPO</t>
  </si>
  <si>
    <t>Active geo-replication RPO</t>
  </si>
  <si>
    <t>Active geo-replication ERT</t>
  </si>
  <si>
    <t>12h</t>
  </si>
  <si>
    <t>24h</t>
  </si>
  <si>
    <t>10yr</t>
  </si>
  <si>
    <t>7d</t>
  </si>
  <si>
    <t>35d</t>
  </si>
  <si>
    <t>30s</t>
  </si>
  <si>
    <t>ERT</t>
  </si>
  <si>
    <t>RPO</t>
  </si>
  <si>
    <t xml:space="preserve">recovery point objective </t>
  </si>
  <si>
    <t xml:space="preserve">estimated recovery time </t>
  </si>
  <si>
    <t>RTO</t>
  </si>
  <si>
    <t>recovery time objective</t>
  </si>
  <si>
    <t>5s</t>
  </si>
  <si>
    <t>1h</t>
  </si>
  <si>
    <t>1w</t>
  </si>
  <si>
    <t>Geo-restore from 
geo-replicated backups ERT</t>
  </si>
  <si>
    <t>sqlsrv-ltr-1yr</t>
  </si>
  <si>
    <t>sqlsrv-ltr-2yr</t>
  </si>
  <si>
    <t>sqlsrv-ltr-5yr</t>
  </si>
  <si>
    <t>sqlsrv-ltr-10yr</t>
  </si>
  <si>
    <t>https://docs.microsoft.com/en-us/azure/architecture/best-practices/naming-conventions</t>
  </si>
  <si>
    <t>Policy</t>
  </si>
  <si>
    <t>GroupName</t>
  </si>
  <si>
    <t>G_MailEnabled</t>
  </si>
  <si>
    <t>G_SecurityEnabled</t>
  </si>
  <si>
    <t>GroupDescription</t>
  </si>
  <si>
    <t>GroupDisplayName</t>
  </si>
  <si>
    <t>ADGroupName</t>
  </si>
  <si>
    <t>Scope</t>
  </si>
  <si>
    <t>AzureRole</t>
  </si>
  <si>
    <t>ResourceGroup</t>
  </si>
  <si>
    <t>subscription</t>
  </si>
  <si>
    <t>resourceGroups</t>
  </si>
  <si>
    <t>Path</t>
  </si>
  <si>
    <t>allowed-role-definitions</t>
  </si>
  <si>
    <t>allowed-locations</t>
  </si>
  <si>
    <t>allowed-resourcetypes</t>
  </si>
  <si>
    <t>allowed-storageaccount-sku</t>
  </si>
  <si>
    <t>apply-default-tag-value</t>
  </si>
  <si>
    <t>default-diagnostic-setting</t>
  </si>
  <si>
    <t>enforce-tag-value</t>
  </si>
  <si>
    <t>not-allowed-resourcetypes</t>
  </si>
  <si>
    <t>require-sqlserver-version12</t>
  </si>
  <si>
    <t>require-storageaccount-encryption</t>
  </si>
  <si>
    <t>allowed-custom-images</t>
  </si>
  <si>
    <t>audit-non-managed-disk-vm</t>
  </si>
  <si>
    <t>audit-vm-extension</t>
  </si>
  <si>
    <t>custom-image-from-rg</t>
  </si>
  <si>
    <t>deny-hybrid-use-benefit</t>
  </si>
  <si>
    <t>enforce-hybrid-use-benefit</t>
  </si>
  <si>
    <t>not-allowed-vmextension</t>
  </si>
  <si>
    <t>platform-image-policy</t>
  </si>
  <si>
    <t>use-managed-disk-vm</t>
  </si>
  <si>
    <t>audit-allowed-locations</t>
  </si>
  <si>
    <t>audit-diagnostic-setting</t>
  </si>
  <si>
    <t>applicaiton-gateway-skus</t>
  </si>
  <si>
    <t>audit-network-watcher-existence</t>
  </si>
  <si>
    <t>enforce-nsg-on-nic</t>
  </si>
  <si>
    <t>enforce-nsg-on-subnet</t>
  </si>
  <si>
    <t>express-route-bandwidthInMbps</t>
  </si>
  <si>
    <t>express-route-peeringLocation</t>
  </si>
  <si>
    <t>express-route-skus</t>
  </si>
  <si>
    <t>load-balancer-skus</t>
  </si>
  <si>
    <t>no-network-peerings-to-er-network</t>
  </si>
  <si>
    <t>no-public-ip-except-for-one-subnet</t>
  </si>
  <si>
    <t>no-route-table-in-ER-Network</t>
  </si>
  <si>
    <t>virtual-network-gateway-skus</t>
  </si>
  <si>
    <t>vm-creation-in-approved-subnet</t>
  </si>
  <si>
    <t>vm-creation-in-approved-vnet</t>
  </si>
  <si>
    <t>audit-resourceGroup-tags</t>
  </si>
  <si>
    <t>enforce-resourceGroup-tags</t>
  </si>
  <si>
    <t>audit-if-no-sql-active-directory-admin</t>
  </si>
  <si>
    <t>audit-sql-db-auditing</t>
  </si>
  <si>
    <t>audit-sql-db-tde-status</t>
  </si>
  <si>
    <t>audit-sql-db-threat-detection</t>
  </si>
  <si>
    <t>audit-sql-server-auditing</t>
  </si>
  <si>
    <t>audit-sql-server-longtermret</t>
  </si>
  <si>
    <t>audit-sql-server-threat-detection</t>
  </si>
  <si>
    <t>deny-sql-db-tde-disabled</t>
  </si>
  <si>
    <t>deploy-sql-server-auditing</t>
  </si>
  <si>
    <t>sql-db-skus</t>
  </si>
  <si>
    <t>https-traffic-only</t>
  </si>
  <si>
    <t>storage-account-access-tier</t>
  </si>
  <si>
    <t>storage-account-file-encryption</t>
  </si>
  <si>
    <t>allow-multiple-name-patterns</t>
  </si>
  <si>
    <t>enforce-like-pattern</t>
  </si>
  <si>
    <t>enforce-match-pattern</t>
  </si>
  <si>
    <t>enforce-tag-match-pattern</t>
  </si>
  <si>
    <t>DisplayName</t>
  </si>
  <si>
    <t>Allowed Role Definitions</t>
  </si>
  <si>
    <t>Allowed locations</t>
  </si>
  <si>
    <t>This policy enables you to specify the resource types that your organization can deploy.</t>
  </si>
  <si>
    <t>Allowed resource types</t>
  </si>
  <si>
    <t>Allowed storage account SKUs</t>
  </si>
  <si>
    <t>This policy enables you to specify a set of storage account SKUs that your organization can deploy.</t>
  </si>
  <si>
    <t>Apply tag and its default value</t>
  </si>
  <si>
    <t>Applies a required tag and its default value if it is not specified by the user.</t>
  </si>
  <si>
    <t>Apply Diagnostic Settings for Network Security Groups</t>
  </si>
  <si>
    <t>This policy automatically deploys diagnostic settings to network security groups.</t>
  </si>
  <si>
    <t>Enforce tag and its value</t>
  </si>
  <si>
    <t>Enforces a required tag and its value.</t>
  </si>
  <si>
    <t>Not allowed resource types</t>
  </si>
  <si>
    <t>This policy enables you to specify the resource types that your organization cannot deploy.</t>
  </si>
  <si>
    <t>Require SQL Server version 12.0</t>
  </si>
  <si>
    <t>This policy ensures all SQL servers use version 12.0.</t>
  </si>
  <si>
    <t>Require storage account encryption</t>
  </si>
  <si>
    <t>This policy ensures encryption for storage accounts is turned on.</t>
  </si>
  <si>
    <t>Approved VM images</t>
  </si>
  <si>
    <t>Create VM using Managed Disk</t>
  </si>
  <si>
    <t>Audit if extension does not exist</t>
  </si>
  <si>
    <t>This policy audits if a required extension doesn't exist.</t>
  </si>
  <si>
    <t>Allow custom VM image from a Resoruce Group</t>
  </si>
  <si>
    <t>Deny hybrid use benefit</t>
  </si>
  <si>
    <t>This policy will deny usage of hybrid use benefit.</t>
  </si>
  <si>
    <t>Enforce hybrid use benefit</t>
  </si>
  <si>
    <t>This policy will enforce usage of hybrid use benefit.</t>
  </si>
  <si>
    <t>Not allowed VM Extensions</t>
  </si>
  <si>
    <t>This policy governs which VM extensions that are explicitly denied.</t>
  </si>
  <si>
    <t>Only allow a certain VM platform image</t>
  </si>
  <si>
    <t>This policy governs the use of managed disks for VMs.</t>
  </si>
  <si>
    <t>Audit for allowed locations</t>
  </si>
  <si>
    <t>Audit diagnostic setting</t>
  </si>
  <si>
    <t>Allowed Application Gateway SKUs</t>
  </si>
  <si>
    <t>This policy enables you to specify a set of application Gateway SKUs that your organization can deploy.</t>
  </si>
  <si>
    <t>NSG X on every nic</t>
  </si>
  <si>
    <t>NSG X on every subnet</t>
  </si>
  <si>
    <t>Allowed Express Route bandwidth</t>
  </si>
  <si>
    <t>This policy enables you to specify a set of express route bandwidths that your organization can deploy.</t>
  </si>
  <si>
    <t>Allowed Peering Location for Express Route</t>
  </si>
  <si>
    <t>Allowed Express Route SKUs</t>
  </si>
  <si>
    <t>This policy enables you to specify a set of express route SKUs that your organization can deploy.</t>
  </si>
  <si>
    <t>Allowed Load Balancer SKUs</t>
  </si>
  <si>
    <t>This policy enables you to specify a set of load balancer SKUs that your organization can deploy.</t>
  </si>
  <si>
    <t>No network peering to ER network</t>
  </si>
  <si>
    <t>No User Defined Route Table</t>
  </si>
  <si>
    <t>Allowed Virtual Network Gateway SKUs</t>
  </si>
  <si>
    <t>This policy enables you to specify a set of virtual network gateway SKUs that your organization can deploy.</t>
  </si>
  <si>
    <t>Use approved subnet for VM network interfaces</t>
  </si>
  <si>
    <t>Only Allow public IP in specific subnets</t>
  </si>
  <si>
    <t>Audit If no AAD Admi</t>
  </si>
  <si>
    <t>This policy enforces VM network interfaces to use vNet.</t>
  </si>
  <si>
    <t>Use approved vNet for VM network interfaces</t>
  </si>
  <si>
    <t>Audit SQL DB Level Audit Setting</t>
  </si>
  <si>
    <t>Audit transparent data encryption status</t>
  </si>
  <si>
    <t>Audit DB level threat detection setting</t>
  </si>
  <si>
    <t>Audit SQL Server Level Audit Setting</t>
  </si>
  <si>
    <t>Audit SQL Server Long Term Retention Setting</t>
  </si>
  <si>
    <t>Audit Server level threat detection setting</t>
  </si>
  <si>
    <t>Deny SQL database transparent data encryption disablement</t>
  </si>
  <si>
    <t>Allowed SQL DB SKUs</t>
  </si>
  <si>
    <t>Ensure https traffic only for storage account</t>
  </si>
  <si>
    <t>This policy will ensure https traffic only for storage account.</t>
  </si>
  <si>
    <t>Deny cool access tiering for storage accounts</t>
  </si>
  <si>
    <t>Ensures there's no usage of cool access tiering for storage.</t>
  </si>
  <si>
    <t>Ensure storage file encryption</t>
  </si>
  <si>
    <t>Allows one of multiple naming patterns for resources.</t>
  </si>
  <si>
    <t>Match multiple name patterns.</t>
  </si>
  <si>
    <t>Name pattern with like condition.</t>
  </si>
  <si>
    <t>Enforce a naming pattern on resources with the like condition.</t>
  </si>
  <si>
    <t>Name pattern with match condition.</t>
  </si>
  <si>
    <t>Enforce a naming pattern on resources with the match condition.</t>
  </si>
  <si>
    <t>Use match condition on tag value.</t>
  </si>
  <si>
    <t>Enforce a text pattern on tag value.</t>
  </si>
  <si>
    <t>Custom</t>
  </si>
  <si>
    <t>Deploy network watcher when virtual networks are created</t>
  </si>
  <si>
    <t xml:space="preserve">This policy enables you to audit the locations where your resources have been deployed. </t>
  </si>
  <si>
    <t xml:space="preserve">his policy ensures that Auditing is enabled on SQL Servers for enhanced security &amp; compliance. </t>
  </si>
  <si>
    <t>Deploy Auditing on SQL servers</t>
  </si>
  <si>
    <t>This policy defines a white list of role deifnitions that can be used in IAM.</t>
  </si>
  <si>
    <t>This policy governs the approved VM images.</t>
  </si>
  <si>
    <t>Audit the us of VMs using Managed Disk.</t>
  </si>
  <si>
    <t>This policy ensures that only UbuntuServer; Canonical is allowed from the image repository.</t>
  </si>
  <si>
    <t>Audit diagnostic setting for selected resource types.</t>
  </si>
  <si>
    <t>This policy enforces a specific NSG on every virtual network interface.</t>
  </si>
  <si>
    <t>This policy enforces a specific NSG on every subnet.</t>
  </si>
  <si>
    <t>This policy enables you to specify a set of allowed peering location for express route.</t>
  </si>
  <si>
    <t>Only allow public IP to be used in specific subnets.</t>
  </si>
  <si>
    <t>Forbid virtual networks to use user defined route table.</t>
  </si>
  <si>
    <t>.This policy enforces VM network interfaces to use subnet"</t>
  </si>
  <si>
    <t>Aduit If there is no AAD Admin assigned to this server.</t>
  </si>
  <si>
    <t>Audit DB level audit setting for SQL databases.</t>
  </si>
  <si>
    <t>Audit transparent data encryption status for SQL databases.</t>
  </si>
  <si>
    <t>Audit threat detection setting for SQL databases.</t>
  </si>
  <si>
    <t>Audit Audit Setting for SQL Server.</t>
  </si>
  <si>
    <t>Audit Long Term Retention Setting for SQL Server.</t>
  </si>
  <si>
    <t>Audit threat detection setting for SQL Server.</t>
  </si>
  <si>
    <t>Deny the ability to disable transparent data encryption status for SQL databases.</t>
  </si>
  <si>
    <t>This policy enables you to specify a set of SQL DB SKUs.</t>
  </si>
  <si>
    <t>Ensures file encryption for storage accounts.</t>
  </si>
  <si>
    <t>Parameters</t>
  </si>
  <si>
    <t>azurepolicy.parameters.json</t>
  </si>
  <si>
    <t>Authorization\allowed-role-definitions</t>
  </si>
  <si>
    <t>built-in-policy\allowed-locations</t>
  </si>
  <si>
    <t>built-in-policy\allowed-resourcetypes</t>
  </si>
  <si>
    <t>built-in-policy\allowed-storageaccount-sku</t>
  </si>
  <si>
    <t>built-in-policy\apply-default-tag-value</t>
  </si>
  <si>
    <t>built-in-policy\default-diagnostic-setting</t>
  </si>
  <si>
    <t>built-in-policy\enforce-tag-value</t>
  </si>
  <si>
    <t>built-in-policy\not-allowed-resourcetypes</t>
  </si>
  <si>
    <t>built-in-policy\require-sqlserver-version12</t>
  </si>
  <si>
    <t>built-in-policy\require-storageaccount-encryption</t>
  </si>
  <si>
    <t>Compute\allowed-custom-images</t>
  </si>
  <si>
    <t>Compute\audit-non-managed-disk-vm</t>
  </si>
  <si>
    <t>Compute\audit-vm-extension</t>
  </si>
  <si>
    <t>Compute\custom-image-from-rg</t>
  </si>
  <si>
    <t>Compute\deny-hybrid-use-benefit</t>
  </si>
  <si>
    <t>Compute\enforce-hybrid-use-benefit</t>
  </si>
  <si>
    <t>Compute\not-allowed-vmextension</t>
  </si>
  <si>
    <t>Compute\platform-image-policy</t>
  </si>
  <si>
    <t>Compute\use-managed-disk-vm</t>
  </si>
  <si>
    <t>General\audit-allowed-locations</t>
  </si>
  <si>
    <t>Monitoring\audit-diagnostic-setting</t>
  </si>
  <si>
    <t>Network\applicaiton-gateway-skus</t>
  </si>
  <si>
    <t>Network\audit-network-watcher-existence</t>
  </si>
  <si>
    <t>Network\enforce-nsg-on-nic</t>
  </si>
  <si>
    <t>Network\enforce-nsg-on-subnet</t>
  </si>
  <si>
    <t>Network\express-route-bandwidthInMbps</t>
  </si>
  <si>
    <t>Network\express-route-peeringLocation</t>
  </si>
  <si>
    <t>Network\express-route-skus</t>
  </si>
  <si>
    <t>Network\load-balancer-skus</t>
  </si>
  <si>
    <t>Network\no-network-peerings-to-er-network</t>
  </si>
  <si>
    <t>Network\no-public-ip-except-for-one-subnet</t>
  </si>
  <si>
    <t>Network\no-route-table-in-ER-Network</t>
  </si>
  <si>
    <t>Network\virtual-network-gateway-skus</t>
  </si>
  <si>
    <t>Network\vm-creation-in-approved-subnet</t>
  </si>
  <si>
    <t>Network\vm-creation-in-approved-vnet</t>
  </si>
  <si>
    <t>ResourceGroup\audit-resourceGroup-tags</t>
  </si>
  <si>
    <t>ResourceGroup\enforce-resourceGroup-tags</t>
  </si>
  <si>
    <t>SQL\audit-if-no-sql-active-directory-admin</t>
  </si>
  <si>
    <t>SQL\audit-sql-db-auditing</t>
  </si>
  <si>
    <t>SQL\audit-sql-db-tde-status</t>
  </si>
  <si>
    <t>SQL\audit-sql-db-threat-detection</t>
  </si>
  <si>
    <t>SQL\audit-sql-server-auditing</t>
  </si>
  <si>
    <t>SQL\audit-sql-server-longtermret</t>
  </si>
  <si>
    <t>SQL\audit-sql-server-threat-detection</t>
  </si>
  <si>
    <t>SQL\deny-sql-db-tde-disabled</t>
  </si>
  <si>
    <t>SQL\deploy-sql-server-auditing</t>
  </si>
  <si>
    <t>SQL\sql-db-skus</t>
  </si>
  <si>
    <t>Storage\https-traffic-only</t>
  </si>
  <si>
    <t>Storage\storage-account-access-tier</t>
  </si>
  <si>
    <t>Storage\storage-account-file-encryption</t>
  </si>
  <si>
    <t>TextPatterns\allow-multiple-name-patterns</t>
  </si>
  <si>
    <t>TextPatterns\enforce-like-pattern</t>
  </si>
  <si>
    <t>TextPatterns\enforce-match-pattern</t>
  </si>
  <si>
    <t>TextPatterns\enforce-tag-match-pattern</t>
  </si>
  <si>
    <t>State</t>
  </si>
  <si>
    <t>enabled</t>
  </si>
  <si>
    <t xml:space="preserve">This policy enables you to restrict the locations your organization can specify when deploying resources. </t>
  </si>
  <si>
    <t>Enabled</t>
  </si>
  <si>
    <t>AppDependencyMonitor</t>
  </si>
  <si>
    <t>AzureAppGatewayAnalytics</t>
  </si>
  <si>
    <t>HDInsightInteractiveQuery</t>
  </si>
  <si>
    <t>InfrastructureInsights</t>
  </si>
  <si>
    <t>LogicAppsManagement</t>
  </si>
  <si>
    <t>Microsoft365Analytics</t>
  </si>
  <si>
    <t>ProcessInvestigator</t>
  </si>
  <si>
    <t>ADAssessment</t>
  </si>
  <si>
    <t>ADReplication</t>
  </si>
  <si>
    <t>AgentHealthAssessment</t>
  </si>
  <si>
    <t>AlertManagement</t>
  </si>
  <si>
    <t>AntiMalware</t>
  </si>
  <si>
    <t>ApplicationInsights</t>
  </si>
  <si>
    <t>AzureActivity</t>
  </si>
  <si>
    <t>AzureAutomation</t>
  </si>
  <si>
    <t>AzureCdnCoreAnalytics</t>
  </si>
  <si>
    <t>AzureNetworking</t>
  </si>
  <si>
    <t>AzureNSGAnalytics</t>
  </si>
  <si>
    <t>AzureSQLAnalytics</t>
  </si>
  <si>
    <t>AzureWebAppsAnalytics</t>
  </si>
  <si>
    <t>Backup</t>
  </si>
  <si>
    <t>CapacityPerformance</t>
  </si>
  <si>
    <t>ChangeTracking</t>
  </si>
  <si>
    <t>CompatibilityAssessment</t>
  </si>
  <si>
    <t>ContainerInsights</t>
  </si>
  <si>
    <t>Containers</t>
  </si>
  <si>
    <t>DnsAnalytics</t>
  </si>
  <si>
    <t>HDInsight</t>
  </si>
  <si>
    <t>HDInsightHadoop</t>
  </si>
  <si>
    <t>HDInsightKafka</t>
  </si>
  <si>
    <t>HDInsightSpark</t>
  </si>
  <si>
    <t>HDInsightStorm</t>
  </si>
  <si>
    <t>KeyVault</t>
  </si>
  <si>
    <t>KeyVaultAnalytics</t>
  </si>
  <si>
    <t>LogicAppB2B</t>
  </si>
  <si>
    <t>LogManagement</t>
  </si>
  <si>
    <t>NetworkMonitoring</t>
  </si>
  <si>
    <t>Office365</t>
  </si>
  <si>
    <t>SCOMAssessment</t>
  </si>
  <si>
    <t>Security</t>
  </si>
  <si>
    <t>SecurityCenterFree</t>
  </si>
  <si>
    <t>ServiceDesk</t>
  </si>
  <si>
    <t>ServiceFabric</t>
  </si>
  <si>
    <t>ServiceMap</t>
  </si>
  <si>
    <t>SiteRecovery</t>
  </si>
  <si>
    <t>SQLAssessment</t>
  </si>
  <si>
    <t>SurfaceHub</t>
  </si>
  <si>
    <t>Updates</t>
  </si>
  <si>
    <t>VMware</t>
  </si>
  <si>
    <t>WaaSUpdateInsights</t>
  </si>
  <si>
    <t>WindowsDefenderATP</t>
  </si>
  <si>
    <t>WireData</t>
  </si>
  <si>
    <t>WireData2</t>
  </si>
  <si>
    <t>AzureDataFactoryAnalytics</t>
  </si>
  <si>
    <t>NameSpaces</t>
  </si>
  <si>
    <t xml:space="preserve">AppDynamics.APM                         </t>
  </si>
  <si>
    <t xml:space="preserve">Auth0.Cloud                             </t>
  </si>
  <si>
    <t xml:space="preserve">Crypteron.DataSecurity                  </t>
  </si>
  <si>
    <t xml:space="preserve">Microsoft.AAD                           </t>
  </si>
  <si>
    <t xml:space="preserve">Microsoft.Addons                        </t>
  </si>
  <si>
    <t xml:space="preserve">Microsoft.Advisor                       </t>
  </si>
  <si>
    <t xml:space="preserve">Microsoft.AlertsManagement              </t>
  </si>
  <si>
    <t xml:space="preserve">Microsoft.AnalysisServices              </t>
  </si>
  <si>
    <t xml:space="preserve">Microsoft.ApiManagement                 </t>
  </si>
  <si>
    <t xml:space="preserve">Microsoft.Automation                    </t>
  </si>
  <si>
    <t xml:space="preserve">Microsoft.AzureActiveDirectory          </t>
  </si>
  <si>
    <t xml:space="preserve">Microsoft.Batch                         </t>
  </si>
  <si>
    <t xml:space="preserve">Microsoft.BatchAI                       </t>
  </si>
  <si>
    <t xml:space="preserve">Microsoft.BingMaps                      </t>
  </si>
  <si>
    <t xml:space="preserve">Microsoft.BizTalkServices               </t>
  </si>
  <si>
    <t xml:space="preserve">Microsoft.BotService                    </t>
  </si>
  <si>
    <t xml:space="preserve">Microsoft.Cache                         </t>
  </si>
  <si>
    <t xml:space="preserve">Microsoft.Capacity                      </t>
  </si>
  <si>
    <t xml:space="preserve">Microsoft.Cdn                           </t>
  </si>
  <si>
    <t xml:space="preserve">Microsoft.CertificateRegistration       </t>
  </si>
  <si>
    <t xml:space="preserve">Microsoft.ClassicCompute                </t>
  </si>
  <si>
    <t xml:space="preserve">Microsoft.ClassicNetwork                </t>
  </si>
  <si>
    <t xml:space="preserve">Microsoft.ClassicStorage                </t>
  </si>
  <si>
    <t xml:space="preserve">Microsoft.CognitiveServices             </t>
  </si>
  <si>
    <t xml:space="preserve">Microsoft.Commerce                      </t>
  </si>
  <si>
    <t xml:space="preserve">Microsoft.Compute                       </t>
  </si>
  <si>
    <t xml:space="preserve">Microsoft.ContainerInstance             </t>
  </si>
  <si>
    <t xml:space="preserve">Microsoft.ContainerRegistry             </t>
  </si>
  <si>
    <t xml:space="preserve">Microsoft.ContainerService              </t>
  </si>
  <si>
    <t xml:space="preserve">Microsoft.ContentModerator              </t>
  </si>
  <si>
    <t xml:space="preserve">Microsoft.CostManagement                </t>
  </si>
  <si>
    <t xml:space="preserve">Microsoft.CustomerInsights              </t>
  </si>
  <si>
    <t xml:space="preserve">Microsoft.Databricks                    </t>
  </si>
  <si>
    <t xml:space="preserve">Microsoft.DataCatalog                   </t>
  </si>
  <si>
    <t xml:space="preserve">Microsoft.DataFactory                   </t>
  </si>
  <si>
    <t xml:space="preserve">Microsoft.DataLakeAnalytics             </t>
  </si>
  <si>
    <t xml:space="preserve">Microsoft.DataLakeStore                 </t>
  </si>
  <si>
    <t xml:space="preserve">Microsoft.DataMigration                 </t>
  </si>
  <si>
    <t xml:space="preserve">Microsoft.DBforMySQL                    </t>
  </si>
  <si>
    <t xml:space="preserve">Microsoft.DBforPostgreSQL               </t>
  </si>
  <si>
    <t xml:space="preserve">Microsoft.DocumentDB                    </t>
  </si>
  <si>
    <t xml:space="preserve">Microsoft.DomainRegistration            </t>
  </si>
  <si>
    <t xml:space="preserve">Microsoft.EventGrid                     </t>
  </si>
  <si>
    <t xml:space="preserve">Microsoft.EventHub                      </t>
  </si>
  <si>
    <t xml:space="preserve">Microsoft.HDInsight                     </t>
  </si>
  <si>
    <t xml:space="preserve">Microsoft.ImportExport                  </t>
  </si>
  <si>
    <t xml:space="preserve">microsoft.insights                      </t>
  </si>
  <si>
    <t xml:space="preserve">Microsoft.KeyVault                      </t>
  </si>
  <si>
    <t xml:space="preserve">Microsoft.LabServices                   </t>
  </si>
  <si>
    <t xml:space="preserve">Microsoft.LocationBasedServices         </t>
  </si>
  <si>
    <t xml:space="preserve">Microsoft.Logic                         </t>
  </si>
  <si>
    <t xml:space="preserve">Microsoft.MachineLearning               </t>
  </si>
  <si>
    <t>Microsoft.MachineLearningExperimentation</t>
  </si>
  <si>
    <t xml:space="preserve">Microsoft.MachineLearningCompute        </t>
  </si>
  <si>
    <t>Microsoft.MachineLearningModelManagement</t>
  </si>
  <si>
    <t xml:space="preserve">Microsoft.ManagedIdentity               </t>
  </si>
  <si>
    <t xml:space="preserve">Microsoft.ManagedLab                    </t>
  </si>
  <si>
    <t xml:space="preserve">Microsoft.Management                    </t>
  </si>
  <si>
    <t xml:space="preserve">Microsoft.MarketplaceApps               </t>
  </si>
  <si>
    <t xml:space="preserve">Microsoft.Media                         </t>
  </si>
  <si>
    <t xml:space="preserve">Microsoft.Migrate                       </t>
  </si>
  <si>
    <t xml:space="preserve">Microsoft.Network                       </t>
  </si>
  <si>
    <t xml:space="preserve">Microsoft.NotificationHubs              </t>
  </si>
  <si>
    <t xml:space="preserve">Microsoft.OperationalInsights           </t>
  </si>
  <si>
    <t xml:space="preserve">Microsoft.OperationsManagement          </t>
  </si>
  <si>
    <t xml:space="preserve">Microsoft.PolicyInsights                </t>
  </si>
  <si>
    <t xml:space="preserve">Microsoft.Portal                        </t>
  </si>
  <si>
    <t xml:space="preserve">Microsoft.PowerBI                       </t>
  </si>
  <si>
    <t xml:space="preserve">Microsoft.PowerBIDedicated              </t>
  </si>
  <si>
    <t xml:space="preserve">Microsoft.RecoveryServices              </t>
  </si>
  <si>
    <t xml:space="preserve">Microsoft.Relay                         </t>
  </si>
  <si>
    <t xml:space="preserve">Microsoft.ResourceHealth                </t>
  </si>
  <si>
    <t xml:space="preserve">Microsoft.Scheduler                     </t>
  </si>
  <si>
    <t xml:space="preserve">Microsoft.Search                        </t>
  </si>
  <si>
    <t xml:space="preserve">Microsoft.Security                      </t>
  </si>
  <si>
    <t xml:space="preserve">Microsoft.ServiceBus                    </t>
  </si>
  <si>
    <t xml:space="preserve">Microsoft.ServiceFabric                 </t>
  </si>
  <si>
    <t xml:space="preserve">Microsoft.SiteRecovery                  </t>
  </si>
  <si>
    <t xml:space="preserve">Microsoft.Solutions                     </t>
  </si>
  <si>
    <t xml:space="preserve">Microsoft.Sql                           </t>
  </si>
  <si>
    <t xml:space="preserve">Microsoft.Storage                       </t>
  </si>
  <si>
    <t xml:space="preserve">Microsoft.StorageSync                   </t>
  </si>
  <si>
    <t xml:space="preserve">Microsoft.StreamAnalytics               </t>
  </si>
  <si>
    <t xml:space="preserve">Microsoft.Subscription                  </t>
  </si>
  <si>
    <t xml:space="preserve">Microsoft.TimeSeriesInsights            </t>
  </si>
  <si>
    <t xml:space="preserve">microsoft.visualstudio                  </t>
  </si>
  <si>
    <t xml:space="preserve">Microsoft.Web                           </t>
  </si>
  <si>
    <t xml:space="preserve">Microsoft.WorkloadMonitor               </t>
  </si>
  <si>
    <t xml:space="preserve">Myget.PackageManagement                 </t>
  </si>
  <si>
    <t xml:space="preserve">NewRelic.APM                            </t>
  </si>
  <si>
    <t xml:space="preserve">Sendgrid.Email                          </t>
  </si>
  <si>
    <t xml:space="preserve">Microsoft.ADHybridHealthService         </t>
  </si>
  <si>
    <t xml:space="preserve">Microsoft.Authorization                 </t>
  </si>
  <si>
    <t xml:space="preserve">Microsoft.Billing                       </t>
  </si>
  <si>
    <t xml:space="preserve">Microsoft.ClassicSubscription           </t>
  </si>
  <si>
    <t xml:space="preserve">Microsoft.Consumption                   </t>
  </si>
  <si>
    <t xml:space="preserve">Microsoft.Features                      </t>
  </si>
  <si>
    <t xml:space="preserve">Microsoft.MarketplaceOrdering           </t>
  </si>
  <si>
    <t xml:space="preserve">Microsoft.Resources                     </t>
  </si>
  <si>
    <t xml:space="preserve">microsoft.support                       </t>
  </si>
  <si>
    <t>environment</t>
  </si>
  <si>
    <t>Tag Name</t>
  </si>
  <si>
    <t>Max length hostname</t>
  </si>
  <si>
    <t>Max length  Storage Account name</t>
  </si>
  <si>
    <t>Character</t>
  </si>
  <si>
    <t>Area</t>
  </si>
  <si>
    <t>A</t>
  </si>
  <si>
    <t>C</t>
  </si>
  <si>
    <t>D</t>
  </si>
  <si>
    <t>E</t>
  </si>
  <si>
    <t>G</t>
  </si>
  <si>
    <t>H</t>
  </si>
  <si>
    <t>I</t>
  </si>
  <si>
    <t>J</t>
  </si>
  <si>
    <t>Areas</t>
  </si>
  <si>
    <t>Resource key</t>
  </si>
  <si>
    <t>Main resources</t>
  </si>
  <si>
    <t>Department identifier</t>
  </si>
  <si>
    <t>Identifier for project, application or a number</t>
  </si>
  <si>
    <t>2</t>
  </si>
  <si>
    <t>0</t>
  </si>
  <si>
    <t>i</t>
  </si>
  <si>
    <t>n</t>
  </si>
  <si>
    <t>f</t>
  </si>
  <si>
    <t/>
  </si>
  <si>
    <t>r</t>
  </si>
  <si>
    <t>s</t>
  </si>
  <si>
    <t>g</t>
  </si>
  <si>
    <t>m</t>
  </si>
  <si>
    <t>d</t>
  </si>
  <si>
    <t>p</t>
  </si>
  <si>
    <t>w</t>
  </si>
  <si>
    <t>c</t>
  </si>
  <si>
    <t>u</t>
  </si>
  <si>
    <t>Virtual Network</t>
  </si>
  <si>
    <t>F</t>
  </si>
  <si>
    <t>Number, code, user name, …</t>
  </si>
  <si>
    <t>Virtual Machine</t>
  </si>
  <si>
    <t>v</t>
  </si>
  <si>
    <t>Dependent resource</t>
  </si>
  <si>
    <t>t</t>
  </si>
  <si>
    <t>Number, code, user name, … for the dependent resource</t>
  </si>
  <si>
    <t>Data Platform</t>
  </si>
  <si>
    <t>q</t>
  </si>
  <si>
    <t>l</t>
  </si>
  <si>
    <t>Values</t>
  </si>
  <si>
    <t>OMS</t>
  </si>
  <si>
    <t>o</t>
  </si>
  <si>
    <t>e</t>
  </si>
  <si>
    <t>Stream Analytics</t>
  </si>
  <si>
    <t>Logic Apps</t>
  </si>
  <si>
    <t>Department Operations</t>
  </si>
  <si>
    <t>Automation Account</t>
  </si>
  <si>
    <t>a</t>
  </si>
  <si>
    <t>Department Delivery</t>
  </si>
  <si>
    <t>Key Vault</t>
  </si>
  <si>
    <t>k</t>
  </si>
  <si>
    <t>y</t>
  </si>
  <si>
    <t>Department IT</t>
  </si>
  <si>
    <t>Data Lake Store</t>
  </si>
  <si>
    <t>Dependent resources</t>
  </si>
  <si>
    <t>VM Public IP</t>
  </si>
  <si>
    <t>VM Disk</t>
  </si>
  <si>
    <t>h</t>
  </si>
  <si>
    <t>Vm Network Interface</t>
  </si>
  <si>
    <t>VM Public IP 1</t>
  </si>
  <si>
    <t>1</t>
  </si>
  <si>
    <t>VM Public IP 2</t>
  </si>
  <si>
    <t>P</t>
  </si>
  <si>
    <t>Production</t>
  </si>
  <si>
    <t>T</t>
  </si>
  <si>
    <t>Test</t>
  </si>
  <si>
    <t>Uniqueness</t>
  </si>
  <si>
    <t>Q</t>
  </si>
  <si>
    <t>Quality Assurance</t>
  </si>
  <si>
    <t>Global</t>
  </si>
  <si>
    <t>Integration</t>
  </si>
  <si>
    <t>Enterprise Agreement</t>
  </si>
  <si>
    <t>Parent</t>
  </si>
  <si>
    <t>App Service</t>
  </si>
  <si>
    <t>aps</t>
  </si>
  <si>
    <t>apse</t>
  </si>
  <si>
    <t>App Service Plan</t>
  </si>
  <si>
    <t>asp</t>
  </si>
  <si>
    <t>apsp</t>
  </si>
  <si>
    <t>awg</t>
  </si>
  <si>
    <t>agat</t>
  </si>
  <si>
    <t>ama</t>
  </si>
  <si>
    <t>auto</t>
  </si>
  <si>
    <t>arb</t>
  </si>
  <si>
    <t>runb</t>
  </si>
  <si>
    <t>avs</t>
  </si>
  <si>
    <t>avse</t>
  </si>
  <si>
    <t>(Virtual Machine)</t>
  </si>
  <si>
    <t>dfa</t>
  </si>
  <si>
    <t>dafa</t>
  </si>
  <si>
    <t>dls</t>
  </si>
  <si>
    <t>adls</t>
  </si>
  <si>
    <t>Data Lake Analytics</t>
  </si>
  <si>
    <t>dla</t>
  </si>
  <si>
    <t>adla</t>
  </si>
  <si>
    <t>evh</t>
  </si>
  <si>
    <t>evth</t>
  </si>
  <si>
    <t>ehn</t>
  </si>
  <si>
    <t>gwo</t>
  </si>
  <si>
    <t>gatw</t>
  </si>
  <si>
    <t>(gateway (object))</t>
  </si>
  <si>
    <t>isr</t>
  </si>
  <si>
    <t>isru</t>
  </si>
  <si>
    <t>(Network Security Group)</t>
  </si>
  <si>
    <t>ioh</t>
  </si>
  <si>
    <t>ioth</t>
  </si>
  <si>
    <t>lbb</t>
  </si>
  <si>
    <t>bapo</t>
  </si>
  <si>
    <t>(Virtual load balancer)</t>
  </si>
  <si>
    <t>log</t>
  </si>
  <si>
    <t>loga</t>
  </si>
  <si>
    <t>lbc</t>
  </si>
  <si>
    <t>lbco</t>
  </si>
  <si>
    <t>lgw</t>
  </si>
  <si>
    <t>gwlo</t>
  </si>
  <si>
    <t>ngw</t>
  </si>
  <si>
    <t>nwgw</t>
  </si>
  <si>
    <t>Network Interface</t>
  </si>
  <si>
    <t>nic</t>
  </si>
  <si>
    <t>vnic</t>
  </si>
  <si>
    <t>nsg</t>
  </si>
  <si>
    <t>nseg</t>
  </si>
  <si>
    <t>osr</t>
  </si>
  <si>
    <t>osru</t>
  </si>
  <si>
    <t>rgw</t>
  </si>
  <si>
    <t>rgat</t>
  </si>
  <si>
    <t>rsg</t>
  </si>
  <si>
    <t>resg</t>
  </si>
  <si>
    <t>rtb</t>
  </si>
  <si>
    <t>rout</t>
  </si>
  <si>
    <t>rbw</t>
  </si>
  <si>
    <t>webh</t>
  </si>
  <si>
    <t>Scheduler</t>
  </si>
  <si>
    <t>shd</t>
  </si>
  <si>
    <t>schd</t>
  </si>
  <si>
    <t>Scheduler Job Collection</t>
  </si>
  <si>
    <t>sjc</t>
  </si>
  <si>
    <t>Service Fabric Cluster</t>
  </si>
  <si>
    <t>sfc</t>
  </si>
  <si>
    <t>svfa</t>
  </si>
  <si>
    <t>SQL Data Warehouse</t>
  </si>
  <si>
    <t>dwh</t>
  </si>
  <si>
    <t>sqlw</t>
  </si>
  <si>
    <t>sql</t>
  </si>
  <si>
    <t>sqlv</t>
  </si>
  <si>
    <t>stg</t>
  </si>
  <si>
    <t>stac</t>
  </si>
  <si>
    <t>str</t>
  </si>
  <si>
    <t>stan</t>
  </si>
  <si>
    <t>Virtual File Share</t>
  </si>
  <si>
    <t>vfs</t>
  </si>
  <si>
    <t>vfis</t>
  </si>
  <si>
    <t>vhd</t>
  </si>
  <si>
    <t>vhdd</t>
  </si>
  <si>
    <t>vhs</t>
  </si>
  <si>
    <t>vhds</t>
  </si>
  <si>
    <t>(Virtual Machine</t>
  </si>
  <si>
    <t>lbn</t>
  </si>
  <si>
    <t>natr</t>
  </si>
  <si>
    <t>vlb</t>
  </si>
  <si>
    <t>vilb</t>
  </si>
  <si>
    <t>lbp</t>
  </si>
  <si>
    <t>prob</t>
  </si>
  <si>
    <t>lbr</t>
  </si>
  <si>
    <t>lbru</t>
  </si>
  <si>
    <t>srv</t>
  </si>
  <si>
    <t>vser</t>
  </si>
  <si>
    <t>vms</t>
  </si>
  <si>
    <t>vmsc</t>
  </si>
  <si>
    <t>net</t>
  </si>
  <si>
    <t>vnet</t>
  </si>
  <si>
    <t>vnp</t>
  </si>
  <si>
    <t>vpeer</t>
  </si>
  <si>
    <t>(virtual Private Network)</t>
  </si>
  <si>
    <t>vpn</t>
  </si>
  <si>
    <t>vipn</t>
  </si>
  <si>
    <t>pip</t>
  </si>
  <si>
    <t>BlobStorage</t>
  </si>
  <si>
    <t>Standard_LRS</t>
  </si>
  <si>
    <t>S8</t>
  </si>
  <si>
    <t>D1</t>
  </si>
  <si>
    <t>B1</t>
  </si>
  <si>
    <t>B2</t>
  </si>
  <si>
    <t>Department Finance</t>
  </si>
  <si>
    <t>Department Marketing</t>
  </si>
  <si>
    <t>Data Catalog</t>
  </si>
  <si>
    <t>adc</t>
  </si>
  <si>
    <t>azdc</t>
  </si>
  <si>
    <t>admin@azarch.org</t>
  </si>
  <si>
    <t>dna@azarch.org</t>
  </si>
  <si>
    <t>Global (1 Per Subscription)</t>
  </si>
  <si>
    <t>Analysis Services</t>
  </si>
  <si>
    <t>azas</t>
  </si>
  <si>
    <t>aas</t>
  </si>
  <si>
    <t>admin@azuredna.com</t>
  </si>
  <si>
    <t>ops@azuredna.com</t>
  </si>
  <si>
    <t>Availability Set</t>
  </si>
  <si>
    <t>Storage</t>
  </si>
  <si>
    <t>Network Security Group</t>
  </si>
  <si>
    <t>Department DnA</t>
  </si>
  <si>
    <t>da</t>
  </si>
  <si>
    <t>op</t>
  </si>
  <si>
    <t>de</t>
  </si>
  <si>
    <t>it</t>
  </si>
  <si>
    <t>fi</t>
  </si>
  <si>
    <t>ma</t>
  </si>
  <si>
    <t>dat</t>
  </si>
  <si>
    <t>inf</t>
  </si>
  <si>
    <t>Applications (Web)</t>
  </si>
  <si>
    <t>app</t>
  </si>
  <si>
    <t>rg</t>
  </si>
  <si>
    <t>ehns</t>
  </si>
  <si>
    <t>eh</t>
  </si>
  <si>
    <t>Key</t>
  </si>
  <si>
    <t>projectName</t>
  </si>
  <si>
    <t>projectVersion</t>
  </si>
  <si>
    <t>tier</t>
  </si>
  <si>
    <t>dataProfile</t>
  </si>
  <si>
    <t>DRI</t>
  </si>
  <si>
    <t>Company</t>
  </si>
  <si>
    <t>Project</t>
  </si>
  <si>
    <t>Primary Contact</t>
  </si>
  <si>
    <t>ADAP</t>
  </si>
  <si>
    <t>patrick.gallucci@quisitive.com</t>
  </si>
  <si>
    <t>1.0</t>
  </si>
  <si>
    <t>PLT</t>
  </si>
  <si>
    <t>CORP</t>
  </si>
  <si>
    <t>DEMO</t>
  </si>
  <si>
    <t>PART</t>
  </si>
  <si>
    <t>SMK</t>
  </si>
  <si>
    <t>Confidential</t>
  </si>
  <si>
    <t>Internal</t>
  </si>
  <si>
    <t>Public</t>
  </si>
  <si>
    <t>Restricted</t>
  </si>
  <si>
    <t>Company Tag</t>
  </si>
  <si>
    <t>Management Group</t>
  </si>
  <si>
    <t>AUE</t>
  </si>
  <si>
    <t>AUS</t>
  </si>
  <si>
    <t>BRS</t>
  </si>
  <si>
    <t>CIN</t>
  </si>
  <si>
    <t>JAE</t>
  </si>
  <si>
    <t>JAW</t>
  </si>
  <si>
    <t>KOC</t>
  </si>
  <si>
    <t>KOS</t>
  </si>
  <si>
    <t>NEU</t>
  </si>
  <si>
    <t>SIN</t>
  </si>
  <si>
    <t>UKS</t>
  </si>
  <si>
    <t>UKW</t>
  </si>
  <si>
    <t>WCUS</t>
  </si>
  <si>
    <t>WEU</t>
  </si>
  <si>
    <t>WIN</t>
  </si>
  <si>
    <t>WUS2</t>
  </si>
  <si>
    <t>GLB</t>
  </si>
  <si>
    <t>Search</t>
  </si>
  <si>
    <t>srch</t>
  </si>
  <si>
    <t>src</t>
  </si>
  <si>
    <t>sr</t>
  </si>
  <si>
    <t>Azure Search Index</t>
  </si>
  <si>
    <t>idx</t>
  </si>
  <si>
    <t>ix</t>
  </si>
  <si>
    <t>indx</t>
  </si>
  <si>
    <t>(Azure Search Service)</t>
  </si>
  <si>
    <t>Date</t>
  </si>
  <si>
    <t>Hot</t>
  </si>
  <si>
    <t>StorageV2</t>
  </si>
  <si>
    <t>Storage Account Type</t>
  </si>
  <si>
    <t>Standard_GRS</t>
  </si>
  <si>
    <t>Standard_RAGRS</t>
  </si>
  <si>
    <t>Premium_LRS</t>
  </si>
  <si>
    <t>Cold</t>
  </si>
  <si>
    <t>Storage Kind</t>
  </si>
  <si>
    <t>Boolean</t>
  </si>
  <si>
    <t>true</t>
  </si>
  <si>
    <t>false</t>
  </si>
  <si>
    <t>sqlAdmin</t>
  </si>
  <si>
    <t>Z1!xcvbnmnbvcxz</t>
  </si>
  <si>
    <t>Bill To</t>
  </si>
  <si>
    <t>GeneralPurpose</t>
  </si>
  <si>
    <t>BusinessCritical</t>
  </si>
  <si>
    <t>elastic Pool Edition</t>
  </si>
  <si>
    <t>epDTUs</t>
  </si>
  <si>
    <t>epGBs</t>
  </si>
  <si>
    <t>adap-smk-eus-rg</t>
  </si>
  <si>
    <t>Management Group Name</t>
  </si>
  <si>
    <t>Management Group ID</t>
  </si>
  <si>
    <t>Management Group Parent</t>
  </si>
  <si>
    <t>AzureArch</t>
  </si>
  <si>
    <t>323241e8-df5e-434e-b1d4-a45c3576bf80</t>
  </si>
  <si>
    <t>azurearchitecture (azuresecurity.net)</t>
  </si>
  <si>
    <t>3ae449e7-25e5-4e5d-b705-7a39e1ad16f0</t>
  </si>
  <si>
    <t>Azure - Subscription - Owner</t>
  </si>
  <si>
    <t>SQL Data Retention Policy</t>
  </si>
  <si>
    <t>LogWorkspace</t>
  </si>
  <si>
    <t>Topic</t>
  </si>
  <si>
    <t>Metadata</t>
  </si>
  <si>
    <t>Governance</t>
  </si>
  <si>
    <t>App Services</t>
  </si>
  <si>
    <t>region Name Code</t>
  </si>
  <si>
    <t>region Name</t>
  </si>
  <si>
    <t>deploy-network-watcher-in-vnet-region Names</t>
  </si>
  <si>
    <t>built-in-policy\deploy-network-watcher-in-vnet-region Names</t>
  </si>
  <si>
    <t>TABLE OF CONTENTS</t>
  </si>
  <si>
    <t>Worksheet</t>
  </si>
  <si>
    <t>Change Log</t>
  </si>
  <si>
    <t>Change</t>
  </si>
  <si>
    <t>Azure Data &amp; Analytics Platform CMDB</t>
  </si>
  <si>
    <r>
      <rPr>
        <b/>
        <sz val="11"/>
        <color theme="1"/>
        <rFont val="Museo Sans Rounded 300"/>
      </rPr>
      <t>About this Document</t>
    </r>
    <r>
      <rPr>
        <sz val="11"/>
        <color theme="1" tint="0.24994659260841701"/>
        <rFont val="Museo Sans Rounded 300"/>
      </rPr>
      <t xml:space="preserve">
This CMDB is to be used to configure Microsoft Azure componet and services. 
</t>
    </r>
    <r>
      <rPr>
        <b/>
        <sz val="11"/>
        <color theme="1"/>
        <rFont val="Museo Sans Rounded 300"/>
      </rPr>
      <t xml:space="preserve">
Disclaimer</t>
    </r>
    <r>
      <rPr>
        <sz val="11"/>
        <color theme="1" tint="0.24994659260841701"/>
        <rFont val="Museo Sans Rounded 300"/>
      </rPr>
      <t xml:space="preserve">
- This document is for informational purposes only. QUISITIVE MAKES NO WARRANTIES, EXPRESS, IMPLIED, OR STATUTORY, AS TO THE INFORMATION IN THIS DOCUMENT. This document is provided "as-is." Information and views expressed in this document, including URL and other Internet website references, may change without notice. Customers reading this document bear the risk of using it.
- This document does not provide customers with any legal rights to any intellectual property in any Quisitive product or solutions.
- Customers may copy and use this document for internal reference purposes.</t>
    </r>
  </si>
  <si>
    <t>Initial CMDB</t>
  </si>
  <si>
    <t>Updated SQL Server Managed Instance NSG</t>
  </si>
  <si>
    <t>az.adap.billing.reader</t>
  </si>
  <si>
    <t>az.adap.nonproduction.engineer</t>
  </si>
  <si>
    <t>az.adap.nonproduction.owner</t>
  </si>
  <si>
    <t>az.adap.production.engineer</t>
  </si>
  <si>
    <t>az.adap.production.owner</t>
  </si>
  <si>
    <t>az.adap.production.readonly</t>
  </si>
  <si>
    <t>az.subscription.owner</t>
  </si>
  <si>
    <t>az.subscription.contributor</t>
  </si>
  <si>
    <t>az.subscription.reader</t>
  </si>
  <si>
    <t>Allowed Locations</t>
  </si>
  <si>
    <t>East US, East US2, West US, West US2</t>
  </si>
  <si>
    <t>UserPrincipalName</t>
  </si>
  <si>
    <t>FirstName</t>
  </si>
  <si>
    <t>LastName</t>
  </si>
  <si>
    <t>City</t>
  </si>
  <si>
    <t>Street</t>
  </si>
  <si>
    <t>PhoneNumber</t>
  </si>
  <si>
    <t>MobilePhone</t>
  </si>
  <si>
    <t>Department</t>
  </si>
  <si>
    <t>ForceChangePasswordNextLogin</t>
  </si>
  <si>
    <t>ShowInAddressList</t>
  </si>
  <si>
    <t>CoE</t>
  </si>
  <si>
    <t>555-555-5555</t>
  </si>
  <si>
    <t>444-444-4444</t>
  </si>
  <si>
    <t>One Microsoft Way</t>
  </si>
  <si>
    <t>Redmond</t>
  </si>
  <si>
    <t>Domain</t>
  </si>
  <si>
    <t>azuresecurity.net</t>
  </si>
  <si>
    <t>Keller</t>
  </si>
  <si>
    <t>Two Keller Place</t>
  </si>
  <si>
    <t>777-777-7777</t>
  </si>
  <si>
    <t>999-999-9999</t>
  </si>
  <si>
    <t>contributor</t>
  </si>
  <si>
    <t>ApplicationName</t>
  </si>
  <si>
    <t>CertPlainPassword</t>
  </si>
  <si>
    <t>SpnRole</t>
  </si>
  <si>
    <t>GrantRoleOnSubscriptionLevel</t>
  </si>
  <si>
    <t>East US</t>
  </si>
  <si>
    <t>dpi30serviceprincipal</t>
  </si>
  <si>
    <t>AzDo</t>
  </si>
  <si>
    <t>A0 Low Priority</t>
  </si>
  <si>
    <t>A0</t>
  </si>
  <si>
    <t>A1 Low Priority</t>
  </si>
  <si>
    <t>A1 v2 Low Priority</t>
  </si>
  <si>
    <t>A1 v2</t>
  </si>
  <si>
    <t>A1</t>
  </si>
  <si>
    <t>A2 Low Priority</t>
  </si>
  <si>
    <t>A2 v2 Low Priority</t>
  </si>
  <si>
    <t>A2 v2</t>
  </si>
  <si>
    <t>A2</t>
  </si>
  <si>
    <t>A3 Low Priority</t>
  </si>
  <si>
    <t>A3</t>
  </si>
  <si>
    <t>A4 Low Priority</t>
  </si>
  <si>
    <t>A4 v2 Low Priority</t>
  </si>
  <si>
    <t>A4 v2</t>
  </si>
  <si>
    <t>A4</t>
  </si>
  <si>
    <t>A5 Low Priority</t>
  </si>
  <si>
    <t>A5</t>
  </si>
  <si>
    <t>A6 Low Priority</t>
  </si>
  <si>
    <t>A6</t>
  </si>
  <si>
    <t>A7 Low Priority</t>
  </si>
  <si>
    <t>A7</t>
  </si>
  <si>
    <t>A8 Low Priority</t>
  </si>
  <si>
    <t>A8 v2 Low Priority</t>
  </si>
  <si>
    <t>A8 v2</t>
  </si>
  <si>
    <t>A8</t>
  </si>
  <si>
    <t>A9 Low Priority</t>
  </si>
  <si>
    <t>A9</t>
  </si>
  <si>
    <t>A10 Low Priority</t>
  </si>
  <si>
    <t>A10</t>
  </si>
  <si>
    <t>A11 Low Priority</t>
  </si>
  <si>
    <t>A11</t>
  </si>
  <si>
    <t>A2m v2 Low Priority</t>
  </si>
  <si>
    <t>A2m v2</t>
  </si>
  <si>
    <t>A4m v2 Low Priority</t>
  </si>
  <si>
    <t>A4m v2</t>
  </si>
  <si>
    <t>A8m v2 Low Priority</t>
  </si>
  <si>
    <t>A8m v2</t>
  </si>
  <si>
    <t>B1ls</t>
  </si>
  <si>
    <t>B1ms</t>
  </si>
  <si>
    <t>B2ms</t>
  </si>
  <si>
    <t>B4ms</t>
  </si>
  <si>
    <t>B8ms</t>
  </si>
  <si>
    <t>B12ms</t>
  </si>
  <si>
    <t>B16ms</t>
  </si>
  <si>
    <t>B20ms</t>
  </si>
  <si>
    <t>B1s</t>
  </si>
  <si>
    <t>B2s</t>
  </si>
  <si>
    <t>D1/DS1 Low Priority</t>
  </si>
  <si>
    <t>D1 v2/DS1 v2</t>
  </si>
  <si>
    <t>D1 v2/DS1 v2 Low Priority</t>
  </si>
  <si>
    <t>D2/DS2 Low Priority</t>
  </si>
  <si>
    <t>D2 v2/DS2 v2 - Expired</t>
  </si>
  <si>
    <t>D2 v2/DS2 v2 Low Priority</t>
  </si>
  <si>
    <t>D2 v2/DS2 v2</t>
  </si>
  <si>
    <t>D2 v3/D2s v3</t>
  </si>
  <si>
    <t>D2 v3/D2s v3 Low Priority</t>
  </si>
  <si>
    <t>D3/DS3 Low Priority</t>
  </si>
  <si>
    <t>D3 v2/DS3 v2 - Expired</t>
  </si>
  <si>
    <t>D3 v2/DS3 v2 Low Priority</t>
  </si>
  <si>
    <t>D3 v2/DS3 v2</t>
  </si>
  <si>
    <t>D4/DS4 Low Priority</t>
  </si>
  <si>
    <t>D4 v2/DS4 v2 - Expired</t>
  </si>
  <si>
    <t>D4 v2/DS4 v2</t>
  </si>
  <si>
    <t>D4 v2/DS4 v2 Low Priority</t>
  </si>
  <si>
    <t>D4 v3/D4s v3 Low Priority</t>
  </si>
  <si>
    <t>D4 v3/D4s v3</t>
  </si>
  <si>
    <t>D5 v2/DS5 v2 - Expired</t>
  </si>
  <si>
    <t>D5 v2/DS5 v2 Low Priority</t>
  </si>
  <si>
    <t>D5 v2/DS5 v2</t>
  </si>
  <si>
    <t>D8 v3/D8s v3</t>
  </si>
  <si>
    <t>D8 v3/D8s v3 Low Priority</t>
  </si>
  <si>
    <t>D11/DS11 Low Priority</t>
  </si>
  <si>
    <t>D11 v2/DS11 v2 - Expired</t>
  </si>
  <si>
    <t>D11 v2/DS11 v2 Low Priority</t>
  </si>
  <si>
    <t>D11 v2/DS11 v2</t>
  </si>
  <si>
    <t>D1/DS1</t>
  </si>
  <si>
    <t>D12/DS12 Low Priority</t>
  </si>
  <si>
    <t>D12 v2/DS12 v2 - Expired</t>
  </si>
  <si>
    <t>D12 v2/DS12 v2 Low Priority</t>
  </si>
  <si>
    <t>D12 v2/DS12 v2</t>
  </si>
  <si>
    <t>D13/DS13 Low Priority</t>
  </si>
  <si>
    <t>D13 v2/DS13 v2 - Expired</t>
  </si>
  <si>
    <t>D13 v2/DS13 v2</t>
  </si>
  <si>
    <t>D13 v2/DS13 v2 Low Priority</t>
  </si>
  <si>
    <t>D14/DS14 Low Priority</t>
  </si>
  <si>
    <t>D14 v2/DS14 v2 - Expired</t>
  </si>
  <si>
    <t>D14 v2/DS14 v2</t>
  </si>
  <si>
    <t>D14 v2/DS14 v2 Low Priority</t>
  </si>
  <si>
    <t>D15 v2/DS15 v2</t>
  </si>
  <si>
    <t>D15 v2/DS15 v2 Low Priority</t>
  </si>
  <si>
    <t>D15i v2/DS15i v2</t>
  </si>
  <si>
    <t>D16 v3/D16s v3 Low Priority</t>
  </si>
  <si>
    <t>D16 v3/D16s v3</t>
  </si>
  <si>
    <t>D16a v4/D16as v4</t>
  </si>
  <si>
    <t>D16a v4/D16as v4 Low Priority</t>
  </si>
  <si>
    <t>D2/DS2</t>
  </si>
  <si>
    <t>D32 v3/D32s v3 Low Priority</t>
  </si>
  <si>
    <t>D32 v3/D32s v3</t>
  </si>
  <si>
    <t>D3/DS3</t>
  </si>
  <si>
    <t>D4/DS4</t>
  </si>
  <si>
    <t>D48 v3/D48s v3 Low Priority</t>
  </si>
  <si>
    <t>D48 v3/D48s v3</t>
  </si>
  <si>
    <t>D64 v3/D64s v3 Low Priority</t>
  </si>
  <si>
    <t>D64 v3/D64s v3</t>
  </si>
  <si>
    <t>D11/DS11</t>
  </si>
  <si>
    <t>D12/DS12</t>
  </si>
  <si>
    <t>D13/DS13</t>
  </si>
  <si>
    <t>D14/DS14</t>
  </si>
  <si>
    <t>D2a v4/D2as v4 Low Priority</t>
  </si>
  <si>
    <t>D2a v4/D2as v4</t>
  </si>
  <si>
    <t>D4a v4/D4as v4</t>
  </si>
  <si>
    <t>D4a v4/D4as v4 Low Priority</t>
  </si>
  <si>
    <t>D8a v4/D8as v4</t>
  </si>
  <si>
    <t>D8a v4/D8as v4 Low Priority</t>
  </si>
  <si>
    <t>D32a v4/D32as v4 Low Priority</t>
  </si>
  <si>
    <t>D32a v4/D32as v4</t>
  </si>
  <si>
    <t>D48a v4/D48as v4 Low Priority</t>
  </si>
  <si>
    <t>D48a v4/D48as v4</t>
  </si>
  <si>
    <t>D64a v4/D64as v4</t>
  </si>
  <si>
    <t>D64a v4/D64as v4 Low Priority</t>
  </si>
  <si>
    <t>DC1s v2 Low Priority</t>
  </si>
  <si>
    <t>DC1s v2</t>
  </si>
  <si>
    <t>DC2s Low Priority</t>
  </si>
  <si>
    <t>DC2s v2 Low Priority</t>
  </si>
  <si>
    <t>DC2s v2</t>
  </si>
  <si>
    <t>DC2s</t>
  </si>
  <si>
    <t>DC4s Low Priority</t>
  </si>
  <si>
    <t>DC4s v2 Low Priority</t>
  </si>
  <si>
    <t>DC4s v2</t>
  </si>
  <si>
    <t>DC4s</t>
  </si>
  <si>
    <t>E2 v3/E2s v3 Low Priority</t>
  </si>
  <si>
    <t>E2 v3/E2s v3</t>
  </si>
  <si>
    <t>E4 v3/E4s v3</t>
  </si>
  <si>
    <t>E4 v3/E4s v3 Low Priority</t>
  </si>
  <si>
    <t>E4a v4/E4as v4</t>
  </si>
  <si>
    <t>E8 v3/E8s v3</t>
  </si>
  <si>
    <t>E8 v3/E8s v3 Low Priority</t>
  </si>
  <si>
    <t>E16 v3/E16s v3 Low Priority</t>
  </si>
  <si>
    <t>E16 v3/E16s v3</t>
  </si>
  <si>
    <t>E20 v3/E20s v3</t>
  </si>
  <si>
    <t>E20 v3/E20s v3 Low Priority</t>
  </si>
  <si>
    <t>E32 v3/E32s v3 Low Priority</t>
  </si>
  <si>
    <t>E32 v3/E32s v3</t>
  </si>
  <si>
    <t>E48 v3/E48s v3</t>
  </si>
  <si>
    <t>E48 v3/E48s v3 Low Priority</t>
  </si>
  <si>
    <t>E64 v3/E64s v3 Low Priority</t>
  </si>
  <si>
    <t>E64 v3/E64s v3</t>
  </si>
  <si>
    <t>E2a v4/E2as v4</t>
  </si>
  <si>
    <t>E2a v4/E2as v4 Low Priority</t>
  </si>
  <si>
    <t>E4a v4/E4as v4 Low Priority</t>
  </si>
  <si>
    <t>E8a v4/E8as v4</t>
  </si>
  <si>
    <t>E8a v4/E8as v4 Low Priority</t>
  </si>
  <si>
    <t>E16a v4/E16as v4 Low Priority</t>
  </si>
  <si>
    <t>E16a v4/E16as v4</t>
  </si>
  <si>
    <t>E20a v4/E20as v4</t>
  </si>
  <si>
    <t>E20a v4/E20as v4 Low Priority</t>
  </si>
  <si>
    <t>E32a v4/E32as v4</t>
  </si>
  <si>
    <t>E32a v4/E32as v4 Low Priority</t>
  </si>
  <si>
    <t>E48a v4/E48as v4 Low Priority</t>
  </si>
  <si>
    <t>E48a v4/E48as v4</t>
  </si>
  <si>
    <t>E64a v4/E64as v4 Low Priority</t>
  </si>
  <si>
    <t>E64a v4/E64as v4</t>
  </si>
  <si>
    <t>E64i v3/E64is v3 Low Priority</t>
  </si>
  <si>
    <t>E64i v3/E64is v3</t>
  </si>
  <si>
    <t>F1/F1s Low Priority</t>
  </si>
  <si>
    <t>F2/F2s Low Priority</t>
  </si>
  <si>
    <t>F4/F4s Low Priority</t>
  </si>
  <si>
    <t>F8/F8s Low Priority</t>
  </si>
  <si>
    <t>F1/F1s</t>
  </si>
  <si>
    <t>F16/F16s Low Priority</t>
  </si>
  <si>
    <t>F2/F2s</t>
  </si>
  <si>
    <t>F4/F4s</t>
  </si>
  <si>
    <t>F8/F8s</t>
  </si>
  <si>
    <t>F16/F16s</t>
  </si>
  <si>
    <t>F2s v2 Low Priority</t>
  </si>
  <si>
    <t>F2s v2</t>
  </si>
  <si>
    <t>F4s v2 Low Priority</t>
  </si>
  <si>
    <t>F4s v2</t>
  </si>
  <si>
    <t>F8s v2 Low Priority</t>
  </si>
  <si>
    <t>F8s v2</t>
  </si>
  <si>
    <t>F16s v2 Low Priority</t>
  </si>
  <si>
    <t>F16s v2</t>
  </si>
  <si>
    <t>F32s v2 Low Priority</t>
  </si>
  <si>
    <t>F32s v2</t>
  </si>
  <si>
    <t>F48s v2 Low Priority</t>
  </si>
  <si>
    <t>F48s v2</t>
  </si>
  <si>
    <t>F64s v2 Low Priority</t>
  </si>
  <si>
    <t>F64s v2</t>
  </si>
  <si>
    <t>F72s v2 Low Priority</t>
  </si>
  <si>
    <t>F72s v2</t>
  </si>
  <si>
    <t>G1/GS1 Low Priority</t>
  </si>
  <si>
    <t>G2/GS2 Low Priority</t>
  </si>
  <si>
    <t>G3/GS3 Low Priority</t>
  </si>
  <si>
    <t>G4/GS4 Low Priority</t>
  </si>
  <si>
    <t>G5/GS5 Low Priority</t>
  </si>
  <si>
    <t>G1/GS1</t>
  </si>
  <si>
    <t>G2/GS2</t>
  </si>
  <si>
    <t>G3/GS3</t>
  </si>
  <si>
    <t>G4/GS4</t>
  </si>
  <si>
    <t>G5/GS5</t>
  </si>
  <si>
    <t>H8 Low Priority</t>
  </si>
  <si>
    <t>H8</t>
  </si>
  <si>
    <t>H16 Low Priority</t>
  </si>
  <si>
    <t>H16</t>
  </si>
  <si>
    <t>HB60rs Low Priority</t>
  </si>
  <si>
    <t>HB60rs</t>
  </si>
  <si>
    <t>HC44rs Low Priority</t>
  </si>
  <si>
    <t>HC44rs</t>
  </si>
  <si>
    <t>H8m Low Priority</t>
  </si>
  <si>
    <t>H8m</t>
  </si>
  <si>
    <t>H16m Low Priority</t>
  </si>
  <si>
    <t>H16m</t>
  </si>
  <si>
    <t>H16mr Low Priority</t>
  </si>
  <si>
    <t>H16mr</t>
  </si>
  <si>
    <t>H16r Low Priority</t>
  </si>
  <si>
    <t>H16r</t>
  </si>
  <si>
    <t>L4s Low Priority</t>
  </si>
  <si>
    <t>L4s</t>
  </si>
  <si>
    <t>L8s Low Priority</t>
  </si>
  <si>
    <t>L8s v2 Low Priority</t>
  </si>
  <si>
    <t>L8s v2</t>
  </si>
  <si>
    <t>L8s</t>
  </si>
  <si>
    <t>L16s Low Priority</t>
  </si>
  <si>
    <t>L16s v2 Low Priority</t>
  </si>
  <si>
    <t>L16s v2</t>
  </si>
  <si>
    <t>L16s</t>
  </si>
  <si>
    <t>L32s Low Priority</t>
  </si>
  <si>
    <t>L32s v2 Low Priority</t>
  </si>
  <si>
    <t>L32s v2</t>
  </si>
  <si>
    <t>L32s</t>
  </si>
  <si>
    <t>L48s v2 Low Priority</t>
  </si>
  <si>
    <t>L48s v2</t>
  </si>
  <si>
    <t>L64s v2 Low Priority</t>
  </si>
  <si>
    <t>L64s v2</t>
  </si>
  <si>
    <t>L80s v2 Low Priority</t>
  </si>
  <si>
    <t>L80s v2</t>
  </si>
  <si>
    <t>M32ls Low Priority</t>
  </si>
  <si>
    <t>M32ls</t>
  </si>
  <si>
    <t>M64ls Low Priority</t>
  </si>
  <si>
    <t>M64ls</t>
  </si>
  <si>
    <t>M8ms Low Priority</t>
  </si>
  <si>
    <t>M8ms</t>
  </si>
  <si>
    <t>M16ms Low Priority</t>
  </si>
  <si>
    <t>M16ms</t>
  </si>
  <si>
    <t>M32ms Low Priority</t>
  </si>
  <si>
    <t>M32ms</t>
  </si>
  <si>
    <t>M64ms Low Priority</t>
  </si>
  <si>
    <t>M64ms</t>
  </si>
  <si>
    <t>M128ms Low Priority</t>
  </si>
  <si>
    <t>M128ms</t>
  </si>
  <si>
    <t>M208ms v2 Low Priority</t>
  </si>
  <si>
    <t>M208ms v2</t>
  </si>
  <si>
    <t>M416ms v2 Low Priority</t>
  </si>
  <si>
    <t>M416ms v2</t>
  </si>
  <si>
    <t>M16s Low Priority</t>
  </si>
  <si>
    <t>M16s</t>
  </si>
  <si>
    <t>M32s Low Priority</t>
  </si>
  <si>
    <t>M32s</t>
  </si>
  <si>
    <t>M64s Low Priority</t>
  </si>
  <si>
    <t>M64s</t>
  </si>
  <si>
    <t>M128s Low Priority</t>
  </si>
  <si>
    <t>M128s</t>
  </si>
  <si>
    <t>M208s v2 Low Priority</t>
  </si>
  <si>
    <t>M208s v2</t>
  </si>
  <si>
    <t>M416s v2 Low Priority</t>
  </si>
  <si>
    <t>M416s v2</t>
  </si>
  <si>
    <t>M32ts Low Priority</t>
  </si>
  <si>
    <t>M32ts</t>
  </si>
  <si>
    <t>NC6 Low Priority</t>
  </si>
  <si>
    <t>NC6</t>
  </si>
  <si>
    <t>NC12 Low Priority</t>
  </si>
  <si>
    <t>NC12</t>
  </si>
  <si>
    <t>NC24 Low Priority</t>
  </si>
  <si>
    <t>NC24</t>
  </si>
  <si>
    <t>NC24r Low Priority</t>
  </si>
  <si>
    <t>NC24r</t>
  </si>
  <si>
    <t>NC24rs v2 Low Priority</t>
  </si>
  <si>
    <t>NC24rs v2</t>
  </si>
  <si>
    <t>NC24rs v3 Low Priority</t>
  </si>
  <si>
    <t>NC24rs v3</t>
  </si>
  <si>
    <t>NC6s v2 Low Priority</t>
  </si>
  <si>
    <t>NC6s v2</t>
  </si>
  <si>
    <t>NC6s v3 Low Priority</t>
  </si>
  <si>
    <t>NC6s v3</t>
  </si>
  <si>
    <t>NC12s v2 Low Priority</t>
  </si>
  <si>
    <t>NC12s v2</t>
  </si>
  <si>
    <t>NC12s v3 Low Priority</t>
  </si>
  <si>
    <t>NC12s v3</t>
  </si>
  <si>
    <t>NC24s v2 Low Priority</t>
  </si>
  <si>
    <t>NC24s v2</t>
  </si>
  <si>
    <t>NC24s v3 Low Priority</t>
  </si>
  <si>
    <t>NC24s v3</t>
  </si>
  <si>
    <t>ND24rs Low Priority</t>
  </si>
  <si>
    <t>ND24rs</t>
  </si>
  <si>
    <t>ND6s Low Priority</t>
  </si>
  <si>
    <t>ND6s</t>
  </si>
  <si>
    <t>ND12s Low Priority</t>
  </si>
  <si>
    <t>ND12s</t>
  </si>
  <si>
    <t>ND24s Low Priority</t>
  </si>
  <si>
    <t>ND24s</t>
  </si>
  <si>
    <t>ND40s v2 Low Priority</t>
  </si>
  <si>
    <t>ND40s v2</t>
  </si>
  <si>
    <t>NV6 Low Priority</t>
  </si>
  <si>
    <t>NV6</t>
  </si>
  <si>
    <t>NV12 Low Priority</t>
  </si>
  <si>
    <t>NV12</t>
  </si>
  <si>
    <t>NV24 Low Priority</t>
  </si>
  <si>
    <t>NV24</t>
  </si>
  <si>
    <t>NV6s v2 Low Priority</t>
  </si>
  <si>
    <t>NV6s v2</t>
  </si>
  <si>
    <t>NV12s v2 Low Priority</t>
  </si>
  <si>
    <t>NV12s v2</t>
  </si>
  <si>
    <t>NV12s v3 Low Priority</t>
  </si>
  <si>
    <t>NV12s v3</t>
  </si>
  <si>
    <t>NV24s v2 Low Priority</t>
  </si>
  <si>
    <t>NV24s v2</t>
  </si>
  <si>
    <t>NV24s v3 Low Priority</t>
  </si>
  <si>
    <t>NV24s v3</t>
  </si>
  <si>
    <t>NV48s v3 Low Priority</t>
  </si>
  <si>
    <t>NV48s v3</t>
  </si>
  <si>
    <t>PB6s</t>
  </si>
  <si>
    <t>PB12s</t>
  </si>
  <si>
    <t>PB24s</t>
  </si>
  <si>
    <t>Deploy</t>
  </si>
  <si>
    <t>YesNo</t>
  </si>
  <si>
    <t>yes</t>
  </si>
  <si>
    <t>no</t>
  </si>
  <si>
    <t>sqlServerName</t>
  </si>
  <si>
    <t>Production environment</t>
  </si>
  <si>
    <t>environment P=Production, T=Test, Q=Quality Assurance</t>
  </si>
  <si>
    <t>tier Name</t>
  </si>
  <si>
    <t>tier Code</t>
  </si>
  <si>
    <t>SQL DB Servicetier</t>
  </si>
  <si>
    <t>Analysis Services Pricing tier</t>
  </si>
  <si>
    <t>Storage Access tier</t>
  </si>
  <si>
    <t>displayName</t>
  </si>
  <si>
    <t>displayName2</t>
  </si>
  <si>
    <t>chargebackId</t>
  </si>
  <si>
    <t>dri</t>
  </si>
  <si>
    <t>sqlServerAdminUserName</t>
  </si>
  <si>
    <t>sqlServerAdminPassword</t>
  </si>
  <si>
    <t>Value</t>
  </si>
  <si>
    <t>867-5309</t>
  </si>
  <si>
    <t>This policy creates a network watcher resource inregionNames with virtual networks.</t>
  </si>
  <si>
    <t>Audit if Network Watcher is not enabled forregionName</t>
  </si>
  <si>
    <t>This policy audits if Network Watcher is not enabled for a selectedregionName.</t>
  </si>
  <si>
    <t>databaseEdition</t>
  </si>
  <si>
    <t>SQL_Latin1_General_CP1_CI_AS</t>
  </si>
  <si>
    <t>sqlCollation</t>
  </si>
  <si>
    <t>SQL_Latin1_General_CP1_CI_AI</t>
  </si>
  <si>
    <t>SQL_Latin1_General_CP1_CS_AS</t>
  </si>
  <si>
    <t>SQL_Latin1_General_CP1250_CI_AS</t>
  </si>
  <si>
    <t>SQL_Latin1_General_CP1250_CS_AS</t>
  </si>
  <si>
    <t>SQL_Latin1_General_CP1251_CI_AS</t>
  </si>
  <si>
    <t>SQL_Latin1_General_CP1251_CS_AS</t>
  </si>
  <si>
    <t>SQL_Latin1_General_CP1253_CI_AI</t>
  </si>
  <si>
    <t>SQL_Latin1_General_CP1253_CI_AS</t>
  </si>
  <si>
    <t>SQL_Latin1_General_CP1253_CS_AS</t>
  </si>
  <si>
    <t>SQL_Latin1_General_CP1254_CI_AS</t>
  </si>
  <si>
    <t>SQL_Latin1_General_CP1254_CS_AS</t>
  </si>
  <si>
    <t>SQL_Latin1_General_CP1255_CI_AS</t>
  </si>
  <si>
    <t>SQL_Latin1_General_CP1255_CS_AS</t>
  </si>
  <si>
    <t>SQL_Latin1_General_CP1256_CI_AS</t>
  </si>
  <si>
    <t>SQL_Latin1_General_CP1256_CS_AS</t>
  </si>
  <si>
    <t>SQL_Latin1_General_CP1257_CI_AS</t>
  </si>
  <si>
    <t>SQL_Latin1_General_CP1257_CS_AS</t>
  </si>
  <si>
    <t>SQL_Latin1_General_CP437_BIN</t>
  </si>
  <si>
    <t>SQL_Latin1_General_CP437_BIN2</t>
  </si>
  <si>
    <t>SQL_Latin1_General_CP437_CI_AI</t>
  </si>
  <si>
    <t>SQL_Latin1_General_CP437_CI_AS</t>
  </si>
  <si>
    <t>SQL_Latin1_General_CP437_CS_AS</t>
  </si>
  <si>
    <t>SQL_Latin1_General_CP850_BIN</t>
  </si>
  <si>
    <t>SQL_Latin1_General_CP850_BIN2</t>
  </si>
  <si>
    <t>SQL_Latin1_General_CP850_CI_AI</t>
  </si>
  <si>
    <t>SQL_Latin1_General_CP850_CI_AS</t>
  </si>
  <si>
    <t>SQL_Latin1_General_CP850_CS_AS</t>
  </si>
  <si>
    <t>SQL_Latin1_General_Pref_CP1_CI_AS</t>
  </si>
  <si>
    <t>SQL_Latin1_General_Pref_CP437_CI_AS</t>
  </si>
  <si>
    <t>SQL_Latin1_General_Pref_CP850_CI_AS</t>
  </si>
  <si>
    <t>publicAccess</t>
  </si>
  <si>
    <t>None</t>
  </si>
  <si>
    <t>Blob</t>
  </si>
  <si>
    <t>container1</t>
  </si>
  <si>
    <t>fileShareName</t>
  </si>
  <si>
    <t>public</t>
  </si>
  <si>
    <t>Resource Group</t>
  </si>
  <si>
    <t>vnet-gw</t>
  </si>
  <si>
    <t>vg</t>
  </si>
  <si>
    <t>vng</t>
  </si>
  <si>
    <t>vngw</t>
  </si>
  <si>
    <t>cn</t>
  </si>
  <si>
    <t>gcn</t>
  </si>
  <si>
    <t>gwcn</t>
  </si>
  <si>
    <t>snet</t>
  </si>
  <si>
    <t>sn</t>
  </si>
  <si>
    <t>snt</t>
  </si>
  <si>
    <t>route</t>
  </si>
  <si>
    <t>vm</t>
  </si>
  <si>
    <t>stvm</t>
  </si>
  <si>
    <t>svm</t>
  </si>
  <si>
    <t>pupi</t>
  </si>
  <si>
    <t>ip</t>
  </si>
  <si>
    <t>lb</t>
  </si>
  <si>
    <t>alb</t>
  </si>
  <si>
    <t>azlb</t>
  </si>
  <si>
    <t>kv</t>
  </si>
  <si>
    <t>akv</t>
  </si>
  <si>
    <t>azkv</t>
  </si>
  <si>
    <t>Azure Naming &amp; Tagging</t>
  </si>
  <si>
    <t>https://docs.microsoft.com/en-us/azure/cloud-adoption-framework/ready/azure-best-practices/naming-and-tagging</t>
  </si>
  <si>
    <t>Azure Kubernetes Service</t>
  </si>
  <si>
    <t>aks</t>
  </si>
  <si>
    <t>sb</t>
  </si>
  <si>
    <t>sbq</t>
  </si>
  <si>
    <t>azapp</t>
  </si>
  <si>
    <t>azfun</t>
  </si>
  <si>
    <t>Azure Cloud Services</t>
  </si>
  <si>
    <t>azcs</t>
  </si>
  <si>
    <t>Azure SQL Database</t>
  </si>
  <si>
    <t>sqldb</t>
  </si>
  <si>
    <t>cosdb</t>
  </si>
  <si>
    <t>redis</t>
  </si>
  <si>
    <t>mysql</t>
  </si>
  <si>
    <t>SQL Server Stretch Database</t>
  </si>
  <si>
    <t>sqlstrdb</t>
  </si>
  <si>
    <t>Azure Storage</t>
  </si>
  <si>
    <t>stor</t>
  </si>
  <si>
    <t>ssimp</t>
  </si>
  <si>
    <t>Azure Search</t>
  </si>
  <si>
    <t>Azure Cognitive Services</t>
  </si>
  <si>
    <t>cs</t>
  </si>
  <si>
    <t>aml</t>
  </si>
  <si>
    <t>Azure Data Lake Analytics</t>
  </si>
  <si>
    <t>hdis</t>
  </si>
  <si>
    <t>hdihd</t>
  </si>
  <si>
    <t>hdir</t>
  </si>
  <si>
    <t>hdihb</t>
  </si>
  <si>
    <t>Power BI Embedded</t>
  </si>
  <si>
    <t>pbiemb</t>
  </si>
  <si>
    <t>Azure Data Factory</t>
  </si>
  <si>
    <t>df</t>
  </si>
  <si>
    <t>Azure Event Hubs</t>
  </si>
  <si>
    <t>aih</t>
  </si>
  <si>
    <t>Azure Notification Hubs</t>
  </si>
  <si>
    <t>anh</t>
  </si>
  <si>
    <t>anhns</t>
  </si>
  <si>
    <t>Application Gateway</t>
  </si>
  <si>
    <t>Automation Runbook</t>
  </si>
  <si>
    <t>Azure App Service Apps</t>
  </si>
  <si>
    <t>Azure Cache For Redis</t>
  </si>
  <si>
    <t>Azure Functions Apps</t>
  </si>
  <si>
    <t>Azure Iot Hub</t>
  </si>
  <si>
    <t>Azure Load Balancer</t>
  </si>
  <si>
    <t>Azure Machine Learning Workspace</t>
  </si>
  <si>
    <t>Azure Notification Hubs Namespace</t>
  </si>
  <si>
    <t>Azure Service Bus Queues</t>
  </si>
  <si>
    <t>Azure Storsimple</t>
  </si>
  <si>
    <t>Gateway (Object)</t>
  </si>
  <si>
    <t>Gateway Connection</t>
  </si>
  <si>
    <t>Inbound Security Rule</t>
  </si>
  <si>
    <t>Iot Hub</t>
  </si>
  <si>
    <t>Load Balancer Backend Pool</t>
  </si>
  <si>
    <t>Load Balancer Configuration</t>
  </si>
  <si>
    <t>Network Gateway</t>
  </si>
  <si>
    <t>Outbond Security Rule</t>
  </si>
  <si>
    <t>Remote Network Gateway (Object/Subnet)</t>
  </si>
  <si>
    <t>Route Tables</t>
  </si>
  <si>
    <t>Runbook Webhook</t>
  </si>
  <si>
    <t>Virtual Load Balancer</t>
  </si>
  <si>
    <t>Virtual Load Balancer Probe</t>
  </si>
  <si>
    <t>Virtual Load Balancer Rule</t>
  </si>
  <si>
    <t>Virtual Machine Scale Set</t>
  </si>
  <si>
    <t>Virtual Machine Storage Account</t>
  </si>
  <si>
    <t>Virtual Network Gateway</t>
  </si>
  <si>
    <t>Virtual Network Peering</t>
  </si>
  <si>
    <t>Virtual Network Subnet</t>
  </si>
  <si>
    <t>Virtual Private Network</t>
  </si>
  <si>
    <t>Azure Hdinsight Hadoop</t>
  </si>
  <si>
    <t>Azure Hdinsight Hbase</t>
  </si>
  <si>
    <t>Azure Hdinsight R Server</t>
  </si>
  <si>
    <t>Azure Hdinsight Spark</t>
  </si>
  <si>
    <t>Local Gateway</t>
  </si>
  <si>
    <t>Virtual Harddisk</t>
  </si>
  <si>
    <t>Virtual Harddisk SSD</t>
  </si>
  <si>
    <t>Virtual Laod Balancer NAT Rule</t>
  </si>
  <si>
    <t>Azure Database For MySQL</t>
  </si>
  <si>
    <t>Public IP</t>
  </si>
  <si>
    <t>Azure Metadata Tags</t>
  </si>
  <si>
    <t>https://docs.microsoft.com/en-us/azure/cloud-adoption-framework/ready/azure-best-practices/naming-and-tagging#metadata-tags</t>
  </si>
  <si>
    <t>Example value</t>
  </si>
  <si>
    <t>Application name</t>
  </si>
  <si>
    <t>Name of the application, service, or workload the resource is associated with.</t>
  </si>
  <si>
    <t>{app name}</t>
  </si>
  <si>
    <t>Approver name</t>
  </si>
  <si>
    <t>Person responsible for approving costs related to this resource.</t>
  </si>
  <si>
    <t>Approver</t>
  </si>
  <si>
    <t>{email}</t>
  </si>
  <si>
    <t>Budget required/approved</t>
  </si>
  <si>
    <t>Money allocated for this application, service, or workload.</t>
  </si>
  <si>
    <t>BudgetAmount</t>
  </si>
  <si>
    <t>{$}</t>
  </si>
  <si>
    <t>Business unit</t>
  </si>
  <si>
    <t>Top-level division of your company that owns the subscription or workload the resource belongs to. In smaller organizations, this tag might represent a single corporate or shared top-level organizational element.</t>
  </si>
  <si>
    <t>BusinessUnit</t>
  </si>
  <si>
    <t>FINANCE, MARKETING,{Product Name}, CORP, SHARED</t>
  </si>
  <si>
    <t>Cost center</t>
  </si>
  <si>
    <t>Accounting cost center associated with this resource.</t>
  </si>
  <si>
    <t>CostCenter</t>
  </si>
  <si>
    <t>{number}</t>
  </si>
  <si>
    <t>Disaster recovery</t>
  </si>
  <si>
    <t>Business criticality of the application, workload, or service.</t>
  </si>
  <si>
    <t>DR</t>
  </si>
  <si>
    <t>Mission-critical, Critical, Essential</t>
  </si>
  <si>
    <t>End date of the project</t>
  </si>
  <si>
    <t>Date when the application, workload, or service is scheduled for retirement.</t>
  </si>
  <si>
    <t>EndDate</t>
  </si>
  <si>
    <t>{date}</t>
  </si>
  <si>
    <t>Environment</t>
  </si>
  <si>
    <t>Deployment environment of the application, workload, or service.</t>
  </si>
  <si>
    <t>Env</t>
  </si>
  <si>
    <t>Owner name</t>
  </si>
  <si>
    <t>Owner of the application, workload, or service.</t>
  </si>
  <si>
    <t>Requester name</t>
  </si>
  <si>
    <t>User who requested the creation of this application.</t>
  </si>
  <si>
    <t>Service class</t>
  </si>
  <si>
    <t>Service level agreement level of the application, workload, or service.</t>
  </si>
  <si>
    <t>ServiceClass</t>
  </si>
  <si>
    <t>Start date of the project</t>
  </si>
  <si>
    <t>Date when the application, workload, or service was first deployed.</t>
  </si>
  <si>
    <t>StartDate</t>
  </si>
  <si>
    <t>8675-309</t>
  </si>
  <si>
    <t>Mission-Critical</t>
  </si>
  <si>
    <t>owner@company.org</t>
  </si>
  <si>
    <t>requester@company.org</t>
  </si>
  <si>
    <t>approver@company.org</t>
  </si>
  <si>
    <t>Gold</t>
  </si>
  <si>
    <t>8675-310</t>
  </si>
  <si>
    <t>8675-311</t>
  </si>
  <si>
    <t>RegionNames</t>
  </si>
  <si>
    <t>ImageNames</t>
  </si>
  <si>
    <t>Canonical Ubuntu Linux Premium</t>
  </si>
  <si>
    <t>Canonical Ubuntu Linux Standard</t>
  </si>
  <si>
    <t>Red Hat Enterprise Linux</t>
  </si>
  <si>
    <t>SUSE Linux Enterprise Server</t>
  </si>
  <si>
    <t>SUSE Linux Enterprise Server Basic</t>
  </si>
  <si>
    <t>SUSE Linux Enterprise Server Priority</t>
  </si>
  <si>
    <t>SUSE Linux Enterprise Server Standard</t>
  </si>
  <si>
    <t>Ubuntu Advantage</t>
  </si>
  <si>
    <t>Windows Server</t>
  </si>
  <si>
    <t>OSProfile</t>
  </si>
  <si>
    <t>SubAbbreviation</t>
  </si>
  <si>
    <t>DisasterRecovery</t>
  </si>
  <si>
    <t>Critical</t>
  </si>
  <si>
    <t>Essential</t>
  </si>
  <si>
    <t>BusinessUnt</t>
  </si>
  <si>
    <t>FINANCE</t>
  </si>
  <si>
    <t>MARKETING</t>
  </si>
  <si>
    <t>SHARED</t>
  </si>
  <si>
    <t>Bronze</t>
  </si>
  <si>
    <t>Silver</t>
  </si>
  <si>
    <t>Diamond</t>
  </si>
  <si>
    <t>Prod</t>
  </si>
  <si>
    <t>KeyVaultName</t>
  </si>
  <si>
    <t>ResourceGroupName</t>
  </si>
  <si>
    <t>StorageAccountName</t>
  </si>
  <si>
    <t>AccountType</t>
  </si>
  <si>
    <t>StorageKind</t>
  </si>
  <si>
    <t>AccessTier</t>
  </si>
  <si>
    <t>ContainerName</t>
  </si>
  <si>
    <t>PublicAccess</t>
  </si>
  <si>
    <t>12-31-9999</t>
  </si>
  <si>
    <t>1-1-2020</t>
  </si>
  <si>
    <t>$200-Month</t>
  </si>
  <si>
    <t>RoleName</t>
  </si>
  <si>
    <t>Actions</t>
  </si>
  <si>
    <t>DataActions</t>
  </si>
  <si>
    <t>NotActions</t>
  </si>
  <si>
    <t>NotDataActions</t>
  </si>
  <si>
    <t>Allows read access to billing data</t>
  </si>
  <si>
    <t>AcrPush</t>
  </si>
  <si>
    <t>acr push</t>
  </si>
  <si>
    <t>API Management Service Contributor</t>
  </si>
  <si>
    <t>Can manage service and the APIs</t>
  </si>
  <si>
    <t>AcrPull</t>
  </si>
  <si>
    <t>acr pull</t>
  </si>
  <si>
    <t>AcrImageSigner</t>
  </si>
  <si>
    <t>acr image signer</t>
  </si>
  <si>
    <t>AcrDelete</t>
  </si>
  <si>
    <t>acr delete</t>
  </si>
  <si>
    <t>AcrQuarantineReader</t>
  </si>
  <si>
    <t>acr quarantine data reader</t>
  </si>
  <si>
    <t>AcrQuarantineWriter</t>
  </si>
  <si>
    <t>acr quarantine data writer</t>
  </si>
  <si>
    <t>API Management Service Operator Role</t>
  </si>
  <si>
    <t>Can manage service but not the APIs</t>
  </si>
  <si>
    <t>API Management Service Reader Role</t>
  </si>
  <si>
    <t>Read-only access to service and APIs</t>
  </si>
  <si>
    <t>Application Insights Component Contributor</t>
  </si>
  <si>
    <t>Can manage Application Insights components</t>
  </si>
  <si>
    <t>Application Insights Snapshot Debugger</t>
  </si>
  <si>
    <t>Attestation Reader</t>
  </si>
  <si>
    <t>Can read the attestation provider properties</t>
  </si>
  <si>
    <t>Automation Job Operator</t>
  </si>
  <si>
    <t>Create and Manage Jobs using Automation Runbooks.</t>
  </si>
  <si>
    <t>Automation Runbook Operator</t>
  </si>
  <si>
    <t>Automation Operator</t>
  </si>
  <si>
    <t>Avere Contributor</t>
  </si>
  <si>
    <t>Can create and manage an Avere vFXT cluster.</t>
  </si>
  <si>
    <t>Avere Operator</t>
  </si>
  <si>
    <t>Used by the Avere vFXT cluster to manage the cluster</t>
  </si>
  <si>
    <t>Azure Kubernetes Service Cluster Admin Role</t>
  </si>
  <si>
    <t>List cluster admin credential action.</t>
  </si>
  <si>
    <t>Azure Kubernetes Service Cluster User Role</t>
  </si>
  <si>
    <t>List cluster user credential action.</t>
  </si>
  <si>
    <t>Azure Maps Data Reader (Preview)</t>
  </si>
  <si>
    <t>Azure Stack Registration Owner</t>
  </si>
  <si>
    <t>Lets you manage Azure Stack registrations.</t>
  </si>
  <si>
    <t>Backup Contributor</t>
  </si>
  <si>
    <t>Billing Reader</t>
  </si>
  <si>
    <t>Backup Operator</t>
  </si>
  <si>
    <t>Backup Reader</t>
  </si>
  <si>
    <t>Can view backup services, but can't make changes</t>
  </si>
  <si>
    <t>Blockchain Member Node Access (Preview)</t>
  </si>
  <si>
    <t>Allows for access to Blockchain Member nodes</t>
  </si>
  <si>
    <t>BizTalk Contributor</t>
  </si>
  <si>
    <t>Lets you manage BizTalk services, but not access to them.</t>
  </si>
  <si>
    <t>CDN Endpoint Contributor</t>
  </si>
  <si>
    <t>CDN Endpoint Reader</t>
  </si>
  <si>
    <t>Can view CDN endpoints, but can’t make changes.</t>
  </si>
  <si>
    <t>CDN Profile Contributor</t>
  </si>
  <si>
    <t>CDN Profile Reader</t>
  </si>
  <si>
    <t>Classic Network Contributor</t>
  </si>
  <si>
    <t>Lets you manage classic networks, but not access to them.</t>
  </si>
  <si>
    <t>Classic Storage Account Contributor</t>
  </si>
  <si>
    <t>Classic Storage Account Key Operator Service Role</t>
  </si>
  <si>
    <t>ClearDB MySQL DB Contributor</t>
  </si>
  <si>
    <t>Classic Virtual Machine Contributor</t>
  </si>
  <si>
    <t>Cognitive Services User</t>
  </si>
  <si>
    <t>Lets you read and list keys of Cognitive Services.</t>
  </si>
  <si>
    <t>Cognitive Services Data Reader (Preview)</t>
  </si>
  <si>
    <t>Lets you read Cognitive Services data.</t>
  </si>
  <si>
    <t>Cognitive Services Contributor</t>
  </si>
  <si>
    <t>CosmosBackupOperator</t>
  </si>
  <si>
    <t>Lets you manage everything except access to resources.</t>
  </si>
  <si>
    <t>Cosmos DB Account Reader Role</t>
  </si>
  <si>
    <t>Can read Azure Cosmos DB Accounts data</t>
  </si>
  <si>
    <t>Cost Management Contributor</t>
  </si>
  <si>
    <t>Cost Management Reader</t>
  </si>
  <si>
    <t>Data Box Contributor</t>
  </si>
  <si>
    <t>Data Box Reader</t>
  </si>
  <si>
    <t>Data Factory Contributor</t>
  </si>
  <si>
    <t>Data Purger</t>
  </si>
  <si>
    <t>Can purge analytics data</t>
  </si>
  <si>
    <t>DocumentDB Account Contributor</t>
  </si>
  <si>
    <t>DNS Zone Contributor</t>
  </si>
  <si>
    <t>EventGrid EventSubscription Contributor</t>
  </si>
  <si>
    <t>Lets you manage EventGrid event subscription operations.</t>
  </si>
  <si>
    <t>EventGrid EventSubscription Reader</t>
  </si>
  <si>
    <t>Lets you read EventGrid event subscriptions.</t>
  </si>
  <si>
    <t>Graph Owner</t>
  </si>
  <si>
    <t>HDInsight Domain Services Contributor</t>
  </si>
  <si>
    <t>Intelligent Systems Account Contributor</t>
  </si>
  <si>
    <t>Key Vault Contributor</t>
  </si>
  <si>
    <t>Lets you manage key vaults, but not access to them.</t>
  </si>
  <si>
    <t>Knowledge Consumer</t>
  </si>
  <si>
    <t>Lab Creator</t>
  </si>
  <si>
    <t>Log Analytics Reader</t>
  </si>
  <si>
    <t>Log Analytics Contributor</t>
  </si>
  <si>
    <t>Logic App Operator</t>
  </si>
  <si>
    <t>Lets you read, enable and disable logic app.</t>
  </si>
  <si>
    <t>Logic App Contributor</t>
  </si>
  <si>
    <t>Lets you manage logic app, but not access to them.</t>
  </si>
  <si>
    <t>Managed Application Operator Role</t>
  </si>
  <si>
    <t>Managed Applications Reader</t>
  </si>
  <si>
    <t>Managed Identity Operator</t>
  </si>
  <si>
    <t>Read and Assign User Assigned Identity</t>
  </si>
  <si>
    <t>Managed Identity Contributor</t>
  </si>
  <si>
    <t>Create, Read, Update, and Delete User Assigned Identity</t>
  </si>
  <si>
    <t>Management Group Contributor</t>
  </si>
  <si>
    <t>Management Group Contributor Role</t>
  </si>
  <si>
    <t>Management Group Reader</t>
  </si>
  <si>
    <t>Management Group Reader Role</t>
  </si>
  <si>
    <t>Monitoring Metrics Publisher</t>
  </si>
  <si>
    <t>Enables publishing metrics against Azure resources</t>
  </si>
  <si>
    <t>Monitoring Reader</t>
  </si>
  <si>
    <t>Can read all monitoring data.</t>
  </si>
  <si>
    <t>Network Contributor</t>
  </si>
  <si>
    <t>Lets you manage networks, but not access to them.</t>
  </si>
  <si>
    <t>Monitoring Contributor</t>
  </si>
  <si>
    <t>New Relic APM Account Contributor</t>
  </si>
  <si>
    <t>Lets you manage everything, including access to resources.</t>
  </si>
  <si>
    <t>Lets you view everything, but not make any changes.</t>
  </si>
  <si>
    <t>Redis Cache Contributor</t>
  </si>
  <si>
    <t>Lets you manage Redis caches, but not access to them.</t>
  </si>
  <si>
    <t>Reader and Data Access</t>
  </si>
  <si>
    <t>Resource Policy Contributor</t>
  </si>
  <si>
    <t>Scheduler Job Collections Contributor</t>
  </si>
  <si>
    <t>Search Service Contributor</t>
  </si>
  <si>
    <t>Lets you manage Search services, but not access to them.</t>
  </si>
  <si>
    <t>Security Admin</t>
  </si>
  <si>
    <t>Security Admin Role</t>
  </si>
  <si>
    <t>Security Manager (Legacy)</t>
  </si>
  <si>
    <t>Security Reader</t>
  </si>
  <si>
    <t>Security Reader Role</t>
  </si>
  <si>
    <t>Spatial Anchors Account Contributor</t>
  </si>
  <si>
    <t>Site Recovery Contributor</t>
  </si>
  <si>
    <t>Site Recovery Operator</t>
  </si>
  <si>
    <t>Spatial Anchors Account Reader</t>
  </si>
  <si>
    <t>Site Recovery Reader</t>
  </si>
  <si>
    <t>Spatial Anchors Account Owner</t>
  </si>
  <si>
    <t>SQL Managed Instance Contributor</t>
  </si>
  <si>
    <t>SQL DB Contributor</t>
  </si>
  <si>
    <t>SQL Security Manager</t>
  </si>
  <si>
    <t>Storage Account Contributor</t>
  </si>
  <si>
    <t>SQL Server Contributor</t>
  </si>
  <si>
    <t>Storage Account Key Operator Service Role</t>
  </si>
  <si>
    <t>Storage Blob Data Contributor</t>
  </si>
  <si>
    <t>Storage Blob Data Owner</t>
  </si>
  <si>
    <t>Storage Blob Data Reader</t>
  </si>
  <si>
    <t>Storage Queue Data Contributor</t>
  </si>
  <si>
    <t>Storage Queue Data Message Processor</t>
  </si>
  <si>
    <t>Storage Queue Data Message Sender</t>
  </si>
  <si>
    <t>Allows for sending of Azure Storage queue messages</t>
  </si>
  <si>
    <t>Storage Queue Data Reader</t>
  </si>
  <si>
    <t>Support Request Contributor</t>
  </si>
  <si>
    <t>Lets you create and manage Support requests</t>
  </si>
  <si>
    <t>Traffic Manager Contributor</t>
  </si>
  <si>
    <t>Virtual Machine Administrator Login</t>
  </si>
  <si>
    <t>User Access Administrator</t>
  </si>
  <si>
    <t>Lets you manage user access to Azure resources.</t>
  </si>
  <si>
    <t>Virtual Machine User Login</t>
  </si>
  <si>
    <t>Virtual Machine Contributor</t>
  </si>
  <si>
    <t>Web Plan Contributor</t>
  </si>
  <si>
    <t>Website Contributor</t>
  </si>
  <si>
    <t>Azure Service Bus Data Owner</t>
  </si>
  <si>
    <t>Allows for full access to Azure Service Bus resources.</t>
  </si>
  <si>
    <t>Azure Event Hubs Data Owner</t>
  </si>
  <si>
    <t>Allows for full access to Azure Event Hubs resources.</t>
  </si>
  <si>
    <t>Attestation Contributor</t>
  </si>
  <si>
    <t>Can read write or delete the attestation provider instance</t>
  </si>
  <si>
    <t>HDInsight Cluster Operator</t>
  </si>
  <si>
    <t>Lets you read and modify HDInsight cluster configurations.</t>
  </si>
  <si>
    <t>Cosmos DB Operator</t>
  </si>
  <si>
    <t>Hybrid Server Resource Administrator</t>
  </si>
  <si>
    <t>Hybrid Server Onboarding</t>
  </si>
  <si>
    <t>Azure Event Hubs Data Receiver</t>
  </si>
  <si>
    <t>Allows receive access to Azure Event Hubs resources.</t>
  </si>
  <si>
    <t>Azure Event Hubs Data Sender</t>
  </si>
  <si>
    <t>Allows send access to Azure Event Hubs resources.</t>
  </si>
  <si>
    <t>Azure Service Bus Data Receiver</t>
  </si>
  <si>
    <t>Allows for receive access to Azure Service Bus resources.</t>
  </si>
  <si>
    <t>Azure Service Bus Data Sender</t>
  </si>
  <si>
    <t>Allows for send access to Azure Service Bus resources.</t>
  </si>
  <si>
    <t>Storage File Data SMB Share Reader</t>
  </si>
  <si>
    <t>Allows for read access to Azure File Share over SMB</t>
  </si>
  <si>
    <t>Storage File Data SMB Share Contributor</t>
  </si>
  <si>
    <t>Private DNS Zone Contributor</t>
  </si>
  <si>
    <t>Storage Blob Delegator</t>
  </si>
  <si>
    <t>Desktop Virtualization User</t>
  </si>
  <si>
    <t>Storage File Data SMB Share Elevated Contributor</t>
  </si>
  <si>
    <t>Blueprint Contributor</t>
  </si>
  <si>
    <t>Can manage blueprint definitions, but not assign them.</t>
  </si>
  <si>
    <t>Blueprint Operator</t>
  </si>
  <si>
    <t>Azure Sentinel Contributor</t>
  </si>
  <si>
    <t>Azure Sentinel Responder</t>
  </si>
  <si>
    <t>Azure Sentinel Reader</t>
  </si>
  <si>
    <t>Workbook Reader</t>
  </si>
  <si>
    <t>Can read workbooks.</t>
  </si>
  <si>
    <t>Workbook Contributor</t>
  </si>
  <si>
    <t>Can save shared workbooks.</t>
  </si>
  <si>
    <t>Policy Insights Data Writer (Preview)</t>
  </si>
  <si>
    <t>SignalR AccessKey Reader</t>
  </si>
  <si>
    <t>Read SignalR Service Access Keys</t>
  </si>
  <si>
    <t>SignalR Contributor</t>
  </si>
  <si>
    <t>Create, Read, Update, and Delete SignalR service resources</t>
  </si>
  <si>
    <t>Azure Connected Machine Onboarding</t>
  </si>
  <si>
    <t>Can onboard Azure Connected Machines.</t>
  </si>
  <si>
    <t>Azure Connected Machine Resource Administrator</t>
  </si>
  <si>
    <t>Managed Services Registration assignment Delete Role</t>
  </si>
  <si>
    <t>App Configuration Data Owner</t>
  </si>
  <si>
    <t>Allows full access to App Configuration data.</t>
  </si>
  <si>
    <t>App Configuration Data Reader</t>
  </si>
  <si>
    <t>Allows read access to App Configuration data.</t>
  </si>
  <si>
    <t>Kubernetes Cluster - Azure Arc Onborading</t>
  </si>
  <si>
    <t>MLC Service Role</t>
  </si>
  <si>
    <t>Experimentation Contributor</t>
  </si>
  <si>
    <t>QnA Maker Reader</t>
  </si>
  <si>
    <t>QnA Maker Editor</t>
  </si>
  <si>
    <t>Experimentation Administrator</t>
  </si>
  <si>
    <t>Gives user permission to use Application Insights Snapshot Debugger features</t>
  </si>
  <si>
    <t>Read Runbook properties - to be able to create Jobs of the runbook.</t>
  </si>
  <si>
    <t>Automation Operators are able to start, stop, suspend, and resume jobs</t>
  </si>
  <si>
    <t>Grants access to read map related data from an Azure maps account.</t>
  </si>
  <si>
    <t>Can manage CDN endpoints, but can’t grant access to other users.</t>
  </si>
  <si>
    <t>Can view CDN profiles and their endpoints, but can’t make changes.</t>
  </si>
  <si>
    <t>Lets you manage classic storage accounts, but not access to them.</t>
  </si>
  <si>
    <t>Lets you manage ClearDB MySQL databases, but not access to them.</t>
  </si>
  <si>
    <t>Lets you create, read, update, delete and manage keys of Cognitive Services.</t>
  </si>
  <si>
    <t>Can view costs and manage cost configuration (e.g. budgets, exports)</t>
  </si>
  <si>
    <t>Can view cost data and configuration (e.g. budgets, exports)</t>
  </si>
  <si>
    <t>Create and manage data factories, as well as child resources within them.</t>
  </si>
  <si>
    <t>Lets you manage DocumentDB accounts, but not access to them.</t>
  </si>
  <si>
    <t>Lets you manage Intelligent Systems accounts, but not access to them.</t>
  </si>
  <si>
    <t>Lets you read and perform actions on Managed Application resources</t>
  </si>
  <si>
    <t>Lets you read resources in a managed app and request JIT access.</t>
  </si>
  <si>
    <t>Can read all monitoring data and update monitoring settings.</t>
  </si>
  <si>
    <t>Lets you manage Scheduler job collections, but not access to them.</t>
  </si>
  <si>
    <t>This is a legacy role. Please use Security Administrator instead</t>
  </si>
  <si>
    <t>Lets you manage spatial anchors in your account, but not delete them</t>
  </si>
  <si>
    <t>Lets you locate and read properties of spatial anchors in your account</t>
  </si>
  <si>
    <t>Lets you manage spatial anchors in your account, including deleting them</t>
  </si>
  <si>
    <t>Allows for read access to Azure Storage blob containers and data</t>
  </si>
  <si>
    <t>Allows for peek, receive, and delete access to Azure Storage queue messages</t>
  </si>
  <si>
    <t>Allows for read access to Azure Storage queues and queue messages</t>
  </si>
  <si>
    <t>View Virtual Machines in the portal and login as administrator</t>
  </si>
  <si>
    <t>View Virtual Machines in the portal and login as a regular user.</t>
  </si>
  <si>
    <t>Lets you manage the web plans for websites, but not access to them.</t>
  </si>
  <si>
    <t>Lets you manage websites (not web plans), but not access to them.</t>
  </si>
  <si>
    <t>Can onboard new Hybrid servers to the Hybrid Resource Provider.</t>
  </si>
  <si>
    <t>Allows user to use the applications in an application group.</t>
  </si>
  <si>
    <t>Can read, write, delete and re-onboard Azure Connected Machines.</t>
  </si>
  <si>
    <t>User</t>
  </si>
  <si>
    <t>Contributer</t>
  </si>
  <si>
    <t>az.adap.production.sqladmin</t>
  </si>
  <si>
    <t>az.adap.nonproduction.sqladmin</t>
  </si>
  <si>
    <t>az.msp.nonproduction.sqladmin</t>
  </si>
  <si>
    <t>az.msp.production.sqladmin</t>
  </si>
  <si>
    <t>az.msp.nonproduction.engineer</t>
  </si>
  <si>
    <t>az.msp.production.engineer</t>
  </si>
  <si>
    <t>az.it.network.operations</t>
  </si>
  <si>
    <t>az.it.nonproduction.engineer</t>
  </si>
  <si>
    <t>az.it.production.engineer</t>
  </si>
  <si>
    <t>az.rg.adap.owner</t>
  </si>
  <si>
    <t>az.rg.adap.contributor</t>
  </si>
  <si>
    <t>az.rg.adap.reader</t>
  </si>
  <si>
    <t>az.rg.mgmt.owner</t>
  </si>
  <si>
    <t>az.rg.mgmt.contributor</t>
  </si>
  <si>
    <t>az.rg.mgmt.reader</t>
  </si>
  <si>
    <t>az.rg.sec.owner</t>
  </si>
  <si>
    <t>az.rg.sec.contributor</t>
  </si>
  <si>
    <t>az.rg.sec.reader</t>
  </si>
  <si>
    <t>az.rg.network.owner</t>
  </si>
  <si>
    <t>az.rg.network.contributor</t>
  </si>
  <si>
    <t>az.rg.network.reader</t>
  </si>
  <si>
    <t>IsCustom</t>
  </si>
  <si>
    <t>ADAP Billing Reader</t>
  </si>
  <si>
    <t>ADAP NONPROD Engineer</t>
  </si>
  <si>
    <t>Lets you edit, monitor, and manage your Assets in the ADAP NONPROD Resour...</t>
  </si>
  <si>
    <t>ADAP NONPROD Owner</t>
  </si>
  <si>
    <t>Owner of assets in the NONPROD ADAP Resource Groups</t>
  </si>
  <si>
    <t>ADAP NONPROD SQL Admin</t>
  </si>
  <si>
    <t>Lets you monitor Assets in the ADAP NONPROD SQL Admin Assets.</t>
  </si>
  <si>
    <t>ADAP PROD Engineer</t>
  </si>
  <si>
    <t>Lets you edit, monitor, and manage your Assets in the ADAP PROD Resource ...</t>
  </si>
  <si>
    <t>ADAP PROD Owner</t>
  </si>
  <si>
    <t>Owner of assets in the PROD ADAP Resource Groups</t>
  </si>
  <si>
    <t>ADAP PROD Read-Only</t>
  </si>
  <si>
    <t>Lets you monitor Assets in the ADAP PROD Resource Groups.</t>
  </si>
  <si>
    <t>ADAP PROD SQL Admin</t>
  </si>
  <si>
    <t>IT NONPROD Engineer</t>
  </si>
  <si>
    <t>Lets you edit, monitor, and manage Azure Resources in NONPROD.</t>
  </si>
  <si>
    <t>IT PROD Engineer</t>
  </si>
  <si>
    <t>Lets you edit, monitor, and manage Azure Resources in PROD.</t>
  </si>
  <si>
    <t>MSP NONPROD Engineer</t>
  </si>
  <si>
    <t>Lets you edit, monitor, and manage your Assets in the PROD Resource Groups.</t>
  </si>
  <si>
    <t>MSP PROD Engineer</t>
  </si>
  <si>
    <t>Lets you manage backup service,but can't create vaults and give access to...</t>
  </si>
  <si>
    <t>Lets you manage backup services, except removal of backup, vault creation...</t>
  </si>
  <si>
    <t>Can manage CDN profiles and their endpoints, but can’t grant access to ot...</t>
  </si>
  <si>
    <t>Classic Storage Account Key Operators are allowed to list and regenerate ...</t>
  </si>
  <si>
    <t>Lets you manage classic virtual machines, but not access to them, and not...</t>
  </si>
  <si>
    <t>Can submit restore request for a Cosmos DB database or a container for an...</t>
  </si>
  <si>
    <t>Lets you manage everything under Data Box Service except giving access to...</t>
  </si>
  <si>
    <t>Lets you manage Data Box Service except creating order or editing order d...</t>
  </si>
  <si>
    <t>Lets you submit, monitor, and manage your own jobs but not create or dele...</t>
  </si>
  <si>
    <t>Lets you connect, start, restart, and shutdown your virtual machines in y...</t>
  </si>
  <si>
    <t>Lets you manage DNS zones and record sets in Azure DNS, but does not let ...</t>
  </si>
  <si>
    <t>Create and manage all aspects of the Enterprise Graph - Ontology, Schema ...</t>
  </si>
  <si>
    <t>Can Read, Create, Modify and Delete Domain Services related operations ne...</t>
  </si>
  <si>
    <t>Knowledge Read permission to consume Enterprise Graph Knowledge using ent...</t>
  </si>
  <si>
    <t>Lets you create, manage, delete your managed labs under your Azure Lab Ac...</t>
  </si>
  <si>
    <t>Log Analytics Reader can view and search all monitoring data as well as a...</t>
  </si>
  <si>
    <t>Log Analytics Contributor can read all monitoring data and edit monitorin...</t>
  </si>
  <si>
    <t>Lets you manage New Relic Application Performance Management accounts and...</t>
  </si>
  <si>
    <t>Lets you view everything but will not let you delete or create a storage ...</t>
  </si>
  <si>
    <t>Users with rights to create/modify resource policy, create support ticket...</t>
  </si>
  <si>
    <t>Lets you manage Site Recovery service except vault creation and role assi...</t>
  </si>
  <si>
    <t>Lets you failover and failback but not perform other Site Recovery manage...</t>
  </si>
  <si>
    <t>Lets you view Site Recovery status but not perform other management opera...</t>
  </si>
  <si>
    <t>Lets you manage SQL Managed Instances and required network configuration,...</t>
  </si>
  <si>
    <t>Lets you manage SQL databases, but not access to them. Also, you can't ma...</t>
  </si>
  <si>
    <t>Lets you manage the security-related policies of SQL servers and database...</t>
  </si>
  <si>
    <t>Lets you manage storage accounts, including accessing storage account key...</t>
  </si>
  <si>
    <t>Lets you manage SQL servers and databases, but not access to them, and no...</t>
  </si>
  <si>
    <t>Storage Account Key Operators are allowed to list and regenerate keys on ...</t>
  </si>
  <si>
    <t>Allows for read, write and delete access to Azure Storage blob containers...</t>
  </si>
  <si>
    <t>Allows for full access to Azure Storage blob containers and data, includi...</t>
  </si>
  <si>
    <t>Allows for read, write, and delete access to Azure Storage queues and que...</t>
  </si>
  <si>
    <t>Lets you manage Traffic Manager profiles, but does not let you control wh...</t>
  </si>
  <si>
    <t>Lets you manage virtual machines, but not access to them, and not the vir...</t>
  </si>
  <si>
    <t>Lets you manage Azure Cosmos DB accounts, but not access data in them. Pr...</t>
  </si>
  <si>
    <t>Can read, write, delete, and re-onboard Hybrid servers to the Hybrid Reso...</t>
  </si>
  <si>
    <t>Allows for read, write, and delete access in Azure Storage file shares ov...</t>
  </si>
  <si>
    <t>Lets you manage private DNS zone resources, but not the virtual networks ...</t>
  </si>
  <si>
    <t>Allows for generation of a user delegation key which can be used to sign ...</t>
  </si>
  <si>
    <t>Allows for read, write, delete and modify NTFS permission access in Azure...</t>
  </si>
  <si>
    <t>Can assign existing published blueprints, but cannot create new blueprint...</t>
  </si>
  <si>
    <t>Allows read access to resource policies and write access to resource comp...</t>
  </si>
  <si>
    <t>Managed Services Registration Assignment Delete Role allows the managing ...</t>
  </si>
  <si>
    <t>Role definition to authorize any user/service to create connectedClusters...</t>
  </si>
  <si>
    <t>This role defines permissions for control plane actions by the Machine Le...</t>
  </si>
  <si>
    <t>az.rg.shared.owner</t>
  </si>
  <si>
    <t>az.rg.shared.contributor</t>
  </si>
  <si>
    <t>az.rg.shared.reader</t>
  </si>
  <si>
    <t>CORP Information Services</t>
  </si>
  <si>
    <t>corp-information-services</t>
  </si>
  <si>
    <t>MSP PROD SQL Admin</t>
  </si>
  <si>
    <t>True Lets you access SQL Assets in PROD.</t>
  </si>
  <si>
    <t>MSP NONPROD SQL Admin</t>
  </si>
  <si>
    <t>True Lets you access SQL Assets in NONPROD.</t>
  </si>
  <si>
    <t>IT Global Network Operations</t>
  </si>
  <si>
    <t>Requester</t>
  </si>
  <si>
    <t>$0-Month</t>
  </si>
  <si>
    <t>DataFactoryName</t>
  </si>
  <si>
    <t>apiVersion</t>
  </si>
  <si>
    <t>EventHubNamespaceName</t>
  </si>
  <si>
    <t>eastus</t>
  </si>
  <si>
    <t>SkuName</t>
  </si>
  <si>
    <t>SkuTier</t>
  </si>
  <si>
    <t>SkuCapacity</t>
  </si>
  <si>
    <t>EventHubName</t>
  </si>
  <si>
    <t>messageRetentionInDays</t>
  </si>
  <si>
    <t>partitionCount</t>
  </si>
  <si>
    <t>This policy allows only usage of images from a ResourceGroupName.</t>
  </si>
  <si>
    <t>No network peering can be associated to networks in network in a ResourceGroupName containing central managed network infrastructure.</t>
  </si>
  <si>
    <t>Audit ResourceGroupNames missing tags</t>
  </si>
  <si>
    <t>Audit ResourceGroupNames that doesn't have particular tag.</t>
  </si>
  <si>
    <t>Enforce tag and its value on ResourceGroupNames</t>
  </si>
  <si>
    <t>Enforces a required tag and its value on ResourceGroupNames.</t>
  </si>
  <si>
    <t>ServiceBusNamespaceName</t>
  </si>
  <si>
    <t>ServiceBusSku</t>
  </si>
  <si>
    <t>ServiceBusTopicName</t>
  </si>
  <si>
    <t>messageDefaultTTL</t>
  </si>
  <si>
    <t>topicMaxSizeMb</t>
  </si>
  <si>
    <t>P90D</t>
  </si>
  <si>
    <t>1024</t>
  </si>
  <si>
    <t>deviceHealthProd</t>
  </si>
  <si>
    <t>devOps Team projectName</t>
  </si>
  <si>
    <t>devOps Services Account</t>
  </si>
  <si>
    <t>ServiceBusTopicSubName</t>
  </si>
  <si>
    <t>10</t>
  </si>
  <si>
    <t>ServiceBusTopicAuthRuleName</t>
  </si>
  <si>
    <t>Rights</t>
  </si>
  <si>
    <t>Manage</t>
  </si>
  <si>
    <t>SQLMIvCores</t>
  </si>
  <si>
    <t>SQLMIstorageSizeGb</t>
  </si>
  <si>
    <t>Z1!xcvbnmnbvcxzz</t>
  </si>
  <si>
    <t>administratorLogin</t>
  </si>
  <si>
    <t>administratorLoginPassword</t>
  </si>
  <si>
    <t>virtualNetworkResourceGroupName</t>
  </si>
  <si>
    <t>virtualNetworkName</t>
  </si>
  <si>
    <t>subnetName</t>
  </si>
  <si>
    <t>managedInstanceName</t>
  </si>
  <si>
    <t>Ressource</t>
  </si>
  <si>
    <t>DefaultKey</t>
  </si>
  <si>
    <t>Key2</t>
  </si>
  <si>
    <t>Key3</t>
  </si>
  <si>
    <t>Key4</t>
  </si>
  <si>
    <t>uat</t>
  </si>
  <si>
    <t>tst</t>
  </si>
  <si>
    <t>MGMT</t>
  </si>
  <si>
    <t>PrimaryRegionTag</t>
  </si>
  <si>
    <t>SecondaryRegionTag</t>
  </si>
  <si>
    <t>sqlmi</t>
  </si>
  <si>
    <t>mi</t>
  </si>
  <si>
    <t>sqi</t>
  </si>
  <si>
    <t>sqmi</t>
  </si>
  <si>
    <t>rg-test</t>
  </si>
  <si>
    <t>8675-312</t>
  </si>
  <si>
    <t>12-31-10000</t>
  </si>
  <si>
    <t>1-1-2021</t>
  </si>
  <si>
    <t>NETWORK</t>
  </si>
  <si>
    <t>ONPREM</t>
  </si>
  <si>
    <t>sbt</t>
  </si>
  <si>
    <t>sbts</t>
  </si>
  <si>
    <t>sbtar</t>
  </si>
  <si>
    <t>analysisServicesName</t>
  </si>
  <si>
    <t>patrick@gallucci.us</t>
  </si>
  <si>
    <t>AnalysisServicesAdmin</t>
  </si>
  <si>
    <t>logicAppName</t>
  </si>
  <si>
    <t>2017-07-01</t>
  </si>
  <si>
    <t>Quisitive</t>
  </si>
  <si>
    <t>synapseDWName</t>
  </si>
  <si>
    <t>syndw</t>
  </si>
  <si>
    <t>streamAnalyticsName</t>
  </si>
  <si>
    <t>asaj</t>
  </si>
  <si>
    <t>CosmosDbAccountName</t>
  </si>
  <si>
    <t>eastasia</t>
  </si>
  <si>
    <t>East Asia</t>
  </si>
  <si>
    <t>southeastasia</t>
  </si>
  <si>
    <t>Southeast Asia</t>
  </si>
  <si>
    <t>centralus</t>
  </si>
  <si>
    <t>Central US</t>
  </si>
  <si>
    <t>eastus2</t>
  </si>
  <si>
    <t>East US 2</t>
  </si>
  <si>
    <t>westus</t>
  </si>
  <si>
    <t>West US</t>
  </si>
  <si>
    <t>northcentralus</t>
  </si>
  <si>
    <t>North Central US</t>
  </si>
  <si>
    <t>southcentralus</t>
  </si>
  <si>
    <t>South Central US</t>
  </si>
  <si>
    <t>northeurope</t>
  </si>
  <si>
    <t>North Europe</t>
  </si>
  <si>
    <t>westeurope</t>
  </si>
  <si>
    <t>West Europe</t>
  </si>
  <si>
    <t>japanwest</t>
  </si>
  <si>
    <t>Japan West</t>
  </si>
  <si>
    <t>japaneast</t>
  </si>
  <si>
    <t>Japan East</t>
  </si>
  <si>
    <t>brazilsouth</t>
  </si>
  <si>
    <t>Brazil South</t>
  </si>
  <si>
    <t>australiaeast</t>
  </si>
  <si>
    <t>Australia East</t>
  </si>
  <si>
    <t>australiasoutheast</t>
  </si>
  <si>
    <t>Australia Southeast</t>
  </si>
  <si>
    <t>southindia</t>
  </si>
  <si>
    <t>South India</t>
  </si>
  <si>
    <t>centralindia</t>
  </si>
  <si>
    <t>Central India</t>
  </si>
  <si>
    <t>westindia</t>
  </si>
  <si>
    <t>West India</t>
  </si>
  <si>
    <t>canadacentral</t>
  </si>
  <si>
    <t>Canada Central</t>
  </si>
  <si>
    <t>canadaeast</t>
  </si>
  <si>
    <t>Canada East</t>
  </si>
  <si>
    <t>uksouth</t>
  </si>
  <si>
    <t>UK South</t>
  </si>
  <si>
    <t>ukwest</t>
  </si>
  <si>
    <t>UK West</t>
  </si>
  <si>
    <t>westcentralus</t>
  </si>
  <si>
    <t>West Central US</t>
  </si>
  <si>
    <t>westus2</t>
  </si>
  <si>
    <t>West US 2</t>
  </si>
  <si>
    <t>koreacentral</t>
  </si>
  <si>
    <t>Korea Central</t>
  </si>
  <si>
    <t>koreasouth</t>
  </si>
  <si>
    <t>Korea South</t>
  </si>
  <si>
    <t>francecentral</t>
  </si>
  <si>
    <t>France Central</t>
  </si>
  <si>
    <t>francesouth</t>
  </si>
  <si>
    <t>France South</t>
  </si>
  <si>
    <t>australiacentral</t>
  </si>
  <si>
    <t>Australia Central</t>
  </si>
  <si>
    <t>australiacentral2</t>
  </si>
  <si>
    <t>Australia Central 2</t>
  </si>
  <si>
    <t>uaecentral</t>
  </si>
  <si>
    <t>UAE Central</t>
  </si>
  <si>
    <t>uaenorth</t>
  </si>
  <si>
    <t>UAE North</t>
  </si>
  <si>
    <t>southafricanorth</t>
  </si>
  <si>
    <t>South Africa North</t>
  </si>
  <si>
    <t>southafricawest</t>
  </si>
  <si>
    <t>South Africa West</t>
  </si>
  <si>
    <t>switzerlandnorth</t>
  </si>
  <si>
    <t>Switzerland North</t>
  </si>
  <si>
    <t>switzerlandwest</t>
  </si>
  <si>
    <t>Switzerland West</t>
  </si>
  <si>
    <t>germanynorth</t>
  </si>
  <si>
    <t>Germany North</t>
  </si>
  <si>
    <t>germanywestcentral</t>
  </si>
  <si>
    <t>Germany West Central</t>
  </si>
  <si>
    <t>norwaywest</t>
  </si>
  <si>
    <t>Norway West</t>
  </si>
  <si>
    <t>norwayeast</t>
  </si>
  <si>
    <t>Norway East</t>
  </si>
  <si>
    <t>LocationDisplayName</t>
  </si>
  <si>
    <t>Added Data Lake Store</t>
  </si>
  <si>
    <t>DataLakeStoreName</t>
  </si>
  <si>
    <t>Envioronment</t>
  </si>
  <si>
    <t>az.actiongroup.critical.bi</t>
  </si>
  <si>
    <t>az.actiongroup.info.bi</t>
  </si>
  <si>
    <t>az.actiongroup.warn.bi</t>
  </si>
  <si>
    <t>az.actiongroup.critical.infra</t>
  </si>
  <si>
    <t>az.actiongroup.warn.infra</t>
  </si>
  <si>
    <t>az.actiongroup.info.infra</t>
  </si>
  <si>
    <t>az.actiongroup.critical.sec</t>
  </si>
  <si>
    <t>az.actiongroup.warn.sec</t>
  </si>
  <si>
    <t>az.actiongroup.info.sec</t>
  </si>
  <si>
    <t>yazy</t>
  </si>
  <si>
    <t xml:space="preserve"> </t>
  </si>
  <si>
    <t>prd</t>
  </si>
  <si>
    <t>Prod, prd, QA, Stage, Test</t>
  </si>
  <si>
    <t>prd, Bronze, Silver, Gold</t>
  </si>
  <si>
    <t xml:space="preserve">Microsoft.prdices                       </t>
  </si>
  <si>
    <t xml:space="preserve">Microsoft.prdTestLab                    </t>
  </si>
  <si>
    <t>DPi30 Azure prdOps SP</t>
  </si>
  <si>
    <t>Data Lake Analytics prdeloper</t>
  </si>
  <si>
    <t>prdTest Labs User</t>
  </si>
  <si>
    <t>eus</t>
  </si>
  <si>
    <t>eus2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</si>
</sst>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5" formatCode="&quot;$&quot;#,##0_);\(&quot;$&quot;#,##0\)"/>
    <numFmt numFmtId="44" formatCode="_(&quot;$&quot;* #,##0.00_);_(&quot;$&quot;* \(#,##0.00\);_(&quot;$&quot;* &quot;-&quot;??_);_(@_)"/>
    <numFmt numFmtId="164" formatCode="0.0000"/>
    <numFmt numFmtId="165" formatCode="_(&quot;$&quot;* #,##0.0000_);_(&quot;$&quot;* \(#,##0.0000\);_(&quot;$&quot;* &quot;-&quot;????_);_(@_)"/>
    <numFmt numFmtId="166" formatCode="yyyy\-mm\-dd;@"/>
  </numFmts>
  <fonts count="37" x14ac:knownFonts="1">
    <font>
      <sz val="10"/>
      <color theme="1"/>
      <name val="Consolas"/>
      <family val="3"/>
    </font>
    <font>
      <sz val="11"/>
      <color theme="1"/>
      <name val="Consolas"/>
      <family val="2"/>
      <scheme val="minor"/>
    </font>
    <font>
      <sz val="11"/>
      <color theme="1"/>
      <name val="Consolas"/>
      <family val="2"/>
      <scheme val="minor"/>
    </font>
    <font>
      <sz val="11"/>
      <color theme="1"/>
      <name val="Consolas"/>
      <family val="2"/>
      <scheme val="minor"/>
    </font>
    <font>
      <b/>
      <sz val="11"/>
      <color theme="1"/>
      <name val="Consolas"/>
      <family val="2"/>
      <scheme val="minor"/>
    </font>
    <font>
      <u/>
      <sz val="11"/>
      <color theme="10"/>
      <name val="Consolas"/>
      <family val="2"/>
      <scheme val="minor"/>
    </font>
    <font>
      <sz val="11"/>
      <color theme="1"/>
      <name val="Consolas"/>
      <family val="2"/>
      <scheme val="minor"/>
    </font>
    <font>
      <b/>
      <sz val="11"/>
      <color theme="1" tint="4.9989318521683403E-2"/>
      <name val="Consolas"/>
      <family val="3"/>
    </font>
    <font>
      <sz val="11"/>
      <color theme="1" tint="4.9989318521683403E-2"/>
      <name val="Consolas"/>
      <family val="3"/>
    </font>
    <font>
      <sz val="11"/>
      <color theme="1"/>
      <name val="Consolas"/>
      <family val="3"/>
    </font>
    <font>
      <sz val="11"/>
      <color rgb="FFFF0000"/>
      <name val="Consolas"/>
      <family val="2"/>
      <scheme val="minor"/>
    </font>
    <font>
      <b/>
      <sz val="12"/>
      <color theme="1"/>
      <name val="Consolas"/>
      <family val="2"/>
      <scheme val="minor"/>
    </font>
    <font>
      <i/>
      <sz val="11"/>
      <color theme="1"/>
      <name val="Consolas"/>
      <family val="2"/>
      <scheme val="minor"/>
    </font>
    <font>
      <sz val="10"/>
      <color theme="1"/>
      <name val="Consolas"/>
      <family val="3"/>
    </font>
    <font>
      <b/>
      <sz val="11"/>
      <color theme="1"/>
      <name val="Consolas"/>
      <family val="3"/>
      <scheme val="minor"/>
    </font>
    <font>
      <sz val="10"/>
      <color theme="1"/>
      <name val="Consolas"/>
      <family val="3"/>
      <scheme val="minor"/>
    </font>
    <font>
      <b/>
      <sz val="11"/>
      <color theme="0"/>
      <name val="Consolas"/>
      <family val="3"/>
    </font>
    <font>
      <sz val="8"/>
      <name val="Consolas"/>
      <family val="3"/>
    </font>
    <font>
      <sz val="11"/>
      <color theme="1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theme="0"/>
      <name val="Consolas"/>
      <family val="3"/>
      <scheme val="minor"/>
    </font>
    <font>
      <sz val="22"/>
      <color theme="0"/>
      <name val="Museo Sans Rounded 300"/>
    </font>
    <font>
      <sz val="11"/>
      <color theme="1" tint="0.24994659260841701"/>
      <name val="Museo Sans Rounded 300"/>
    </font>
    <font>
      <b/>
      <sz val="11"/>
      <color theme="1"/>
      <name val="Museo Sans Rounded 300"/>
    </font>
    <font>
      <b/>
      <sz val="11"/>
      <color theme="0"/>
      <name val="Museo Sans Rounded 300"/>
    </font>
    <font>
      <sz val="22"/>
      <color theme="0"/>
      <name val="Museo Sans 900"/>
      <family val="3"/>
    </font>
    <font>
      <u/>
      <sz val="11"/>
      <color theme="10"/>
      <name val="Consolas"/>
      <family val="3"/>
      <scheme val="minor"/>
    </font>
    <font>
      <b/>
      <sz val="11"/>
      <color theme="0"/>
      <name val="Roboto"/>
    </font>
    <font>
      <b/>
      <sz val="11"/>
      <color theme="1"/>
      <name val="Roboto"/>
    </font>
    <font>
      <sz val="10"/>
      <color theme="1"/>
      <name val="Roboto"/>
    </font>
    <font>
      <u/>
      <sz val="11"/>
      <color theme="10"/>
      <name val="Roboto"/>
    </font>
    <font>
      <b/>
      <sz val="10"/>
      <color theme="1"/>
      <name val="Roboto"/>
    </font>
    <font>
      <b/>
      <sz val="10"/>
      <color theme="0"/>
      <name val="Roboto"/>
    </font>
    <font>
      <u/>
      <sz val="10"/>
      <color theme="10"/>
      <name val="Roboto"/>
    </font>
    <font>
      <sz val="10"/>
      <color rgb="FF333333"/>
      <name val="Verdana"/>
      <family val="2"/>
    </font>
    <font>
      <sz val="11"/>
      <color theme="0"/>
      <name val="Consolas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2499465926084170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04B2E2"/>
        <bgColor indexed="64"/>
      </patternFill>
    </fill>
    <fill>
      <patternFill patternType="solid">
        <fgColor rgb="FF59595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6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medium">
        <color auto="1"/>
      </top>
      <bottom style="hair">
        <color auto="1"/>
      </bottom>
      <diagonal/>
    </border>
    <border>
      <left/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medium">
        <color auto="1"/>
      </top>
      <bottom style="hair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hair">
        <color auto="1"/>
      </bottom>
      <diagonal/>
    </border>
    <border>
      <left style="medium">
        <color auto="1"/>
      </left>
      <right/>
      <top style="hair">
        <color auto="1"/>
      </top>
      <bottom style="medium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/>
      <top style="hair">
        <color auto="1"/>
      </top>
      <bottom style="medium">
        <color auto="1"/>
      </bottom>
      <diagonal/>
    </border>
    <border>
      <left style="thin">
        <color auto="1"/>
      </left>
      <right/>
      <top style="hair">
        <color auto="1"/>
      </top>
      <bottom style="medium">
        <color auto="1"/>
      </bottom>
      <diagonal/>
    </border>
    <border>
      <left/>
      <right/>
      <top style="hair">
        <color auto="1"/>
      </top>
      <bottom style="medium">
        <color auto="1"/>
      </bottom>
      <diagonal/>
    </border>
    <border>
      <left/>
      <right style="thin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medium">
        <color auto="1"/>
      </bottom>
      <diagonal/>
    </border>
    <border>
      <left/>
      <right style="hair">
        <color auto="1"/>
      </right>
      <top style="hair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medium">
        <color indexed="64"/>
      </top>
      <bottom style="hair">
        <color auto="1"/>
      </bottom>
      <diagonal/>
    </border>
    <border>
      <left style="hair">
        <color auto="1"/>
      </left>
      <right/>
      <top style="medium">
        <color indexed="64"/>
      </top>
      <bottom style="hair">
        <color auto="1"/>
      </bottom>
      <diagonal/>
    </border>
    <border>
      <left style="thin">
        <color auto="1"/>
      </left>
      <right/>
      <top style="medium">
        <color indexed="64"/>
      </top>
      <bottom style="hair">
        <color auto="1"/>
      </bottom>
      <diagonal/>
    </border>
    <border>
      <left style="medium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/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 style="thin">
        <color theme="4"/>
      </left>
      <right/>
      <top style="medium">
        <color theme="4"/>
      </top>
      <bottom/>
      <diagonal/>
    </border>
    <border>
      <left style="thin">
        <color theme="4"/>
      </left>
      <right/>
      <top style="thin">
        <color theme="4"/>
      </top>
      <bottom style="medium">
        <color theme="4"/>
      </bottom>
      <diagonal/>
    </border>
    <border>
      <left/>
      <right/>
      <top style="thin">
        <color theme="4"/>
      </top>
      <bottom style="medium">
        <color theme="4"/>
      </bottom>
      <diagonal/>
    </border>
    <border>
      <left/>
      <right style="thin">
        <color theme="4"/>
      </right>
      <top style="thin">
        <color theme="4"/>
      </top>
      <bottom style="medium">
        <color theme="4"/>
      </bottom>
      <diagonal/>
    </border>
    <border>
      <left style="thin">
        <color theme="4"/>
      </left>
      <right/>
      <top style="medium">
        <color theme="4"/>
      </top>
      <bottom style="thin">
        <color theme="4"/>
      </bottom>
      <diagonal/>
    </border>
    <border>
      <left/>
      <right/>
      <top style="medium">
        <color theme="4"/>
      </top>
      <bottom style="thin">
        <color theme="4"/>
      </bottom>
      <diagonal/>
    </border>
    <border>
      <left/>
      <right style="thin">
        <color theme="4"/>
      </right>
      <top style="medium">
        <color theme="4"/>
      </top>
      <bottom style="thin">
        <color theme="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</borders>
  <cellStyleXfs count="17">
    <xf numFmtId="0" fontId="0" fillId="0" borderId="0"/>
    <xf numFmtId="0" fontId="5" fillId="0" borderId="0" applyNumberFormat="0" applyFill="0" applyBorder="0" applyAlignment="0" applyProtection="0"/>
    <xf numFmtId="44" fontId="6" fillId="0" borderId="0" applyFont="0" applyFill="0" applyBorder="0" applyAlignment="0" applyProtection="0"/>
    <xf numFmtId="49" fontId="16" fillId="11" borderId="0">
      <alignment horizontal="left" textRotation="90" wrapText="1"/>
    </xf>
    <xf numFmtId="0" fontId="18" fillId="0" borderId="0"/>
    <xf numFmtId="0" fontId="19" fillId="0" borderId="0"/>
    <xf numFmtId="0" fontId="19" fillId="0" borderId="0"/>
    <xf numFmtId="0" fontId="3" fillId="0" borderId="0"/>
    <xf numFmtId="0" fontId="18" fillId="0" borderId="0"/>
    <xf numFmtId="0" fontId="19" fillId="0" borderId="0"/>
    <xf numFmtId="0" fontId="20" fillId="0" borderId="0" applyNumberFormat="0" applyFill="0" applyBorder="0" applyAlignment="0" applyProtection="0">
      <alignment vertical="top"/>
      <protection locked="0"/>
    </xf>
    <xf numFmtId="49" fontId="4" fillId="12" borderId="0">
      <alignment horizontal="left" textRotation="90" wrapText="1"/>
    </xf>
    <xf numFmtId="0" fontId="2" fillId="0" borderId="0"/>
    <xf numFmtId="44" fontId="2" fillId="0" borderId="0" applyFont="0" applyFill="0" applyBorder="0" applyAlignment="0" applyProtection="0"/>
    <xf numFmtId="0" fontId="13" fillId="0" borderId="0"/>
    <xf numFmtId="0" fontId="5" fillId="0" borderId="0" applyNumberFormat="0" applyFill="0" applyBorder="0" applyAlignment="0" applyProtection="0"/>
    <xf numFmtId="44" fontId="1" fillId="0" borderId="0" applyFont="0" applyFill="0" applyBorder="0" applyAlignment="0" applyProtection="0"/>
  </cellStyleXfs>
  <cellXfs count="313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5" fillId="0" borderId="0" xfId="1"/>
    <xf numFmtId="0" fontId="7" fillId="2" borderId="4" xfId="0" applyFont="1" applyFill="1" applyBorder="1"/>
    <xf numFmtId="0" fontId="7" fillId="2" borderId="4" xfId="0" applyFont="1" applyFill="1" applyBorder="1" applyAlignment="1">
      <alignment horizontal="left"/>
    </xf>
    <xf numFmtId="44" fontId="7" fillId="2" borderId="4" xfId="2" applyFont="1" applyFill="1" applyBorder="1"/>
    <xf numFmtId="0" fontId="7" fillId="2" borderId="4" xfId="0" applyFont="1" applyFill="1" applyBorder="1" applyAlignment="1">
      <alignment horizontal="center" textRotation="90"/>
    </xf>
    <xf numFmtId="0" fontId="7" fillId="2" borderId="4" xfId="0" applyFont="1" applyFill="1" applyBorder="1" applyAlignment="1">
      <alignment textRotation="90"/>
    </xf>
    <xf numFmtId="0" fontId="8" fillId="2" borderId="4" xfId="0" applyFont="1" applyFill="1" applyBorder="1" applyAlignment="1">
      <alignment horizontal="center" textRotation="90"/>
    </xf>
    <xf numFmtId="0" fontId="7" fillId="2" borderId="3" xfId="0" applyFont="1" applyFill="1" applyBorder="1" applyAlignment="1">
      <alignment horizontal="center" textRotation="90"/>
    </xf>
    <xf numFmtId="164" fontId="7" fillId="2" borderId="2" xfId="0" applyNumberFormat="1" applyFont="1" applyFill="1" applyBorder="1" applyAlignment="1">
      <alignment horizontal="center" textRotation="90"/>
    </xf>
    <xf numFmtId="0" fontId="9" fillId="0" borderId="0" xfId="0" applyFont="1"/>
    <xf numFmtId="0" fontId="9" fillId="0" borderId="5" xfId="0" applyFont="1" applyBorder="1"/>
    <xf numFmtId="0" fontId="9" fillId="0" borderId="5" xfId="0" applyFont="1" applyBorder="1" applyAlignment="1">
      <alignment horizontal="left"/>
    </xf>
    <xf numFmtId="44" fontId="9" fillId="0" borderId="5" xfId="2" applyFont="1" applyBorder="1"/>
    <xf numFmtId="0" fontId="9" fillId="0" borderId="5" xfId="0" applyFont="1" applyBorder="1" applyAlignment="1">
      <alignment horizontal="center"/>
    </xf>
    <xf numFmtId="0" fontId="9" fillId="0" borderId="6" xfId="0" applyFont="1" applyBorder="1" applyAlignment="1">
      <alignment horizontal="center"/>
    </xf>
    <xf numFmtId="164" fontId="9" fillId="0" borderId="5" xfId="2" applyNumberFormat="1" applyFont="1" applyBorder="1" applyAlignment="1">
      <alignment horizontal="center"/>
    </xf>
    <xf numFmtId="0" fontId="9" fillId="0" borderId="0" xfId="0" applyFont="1" applyAlignment="1">
      <alignment horizontal="center"/>
    </xf>
    <xf numFmtId="0" fontId="9" fillId="0" borderId="0" xfId="0" applyFont="1" applyAlignment="1">
      <alignment horizontal="left"/>
    </xf>
    <xf numFmtId="44" fontId="9" fillId="0" borderId="0" xfId="2" applyFont="1"/>
    <xf numFmtId="0" fontId="9" fillId="0" borderId="7" xfId="0" applyFont="1" applyBorder="1" applyAlignment="1">
      <alignment horizontal="center"/>
    </xf>
    <xf numFmtId="164" fontId="9" fillId="0" borderId="0" xfId="2" applyNumberFormat="1" applyFont="1" applyAlignment="1">
      <alignment horizontal="center"/>
    </xf>
    <xf numFmtId="0" fontId="9" fillId="0" borderId="8" xfId="0" applyFont="1" applyBorder="1" applyAlignment="1">
      <alignment horizontal="center"/>
    </xf>
    <xf numFmtId="164" fontId="9" fillId="0" borderId="4" xfId="2" applyNumberFormat="1" applyFont="1" applyBorder="1" applyAlignment="1">
      <alignment horizontal="center"/>
    </xf>
    <xf numFmtId="0" fontId="9" fillId="2" borderId="5" xfId="0" applyFont="1" applyFill="1" applyBorder="1"/>
    <xf numFmtId="0" fontId="9" fillId="2" borderId="5" xfId="0" applyFont="1" applyFill="1" applyBorder="1" applyAlignment="1">
      <alignment horizontal="left"/>
    </xf>
    <xf numFmtId="44" fontId="9" fillId="2" borderId="5" xfId="2" applyFont="1" applyFill="1" applyBorder="1"/>
    <xf numFmtId="0" fontId="9" fillId="2" borderId="5" xfId="0" applyFont="1" applyFill="1" applyBorder="1" applyAlignment="1">
      <alignment horizontal="center"/>
    </xf>
    <xf numFmtId="49" fontId="9" fillId="2" borderId="5" xfId="0" applyNumberFormat="1" applyFont="1" applyFill="1" applyBorder="1" applyAlignment="1">
      <alignment horizontal="center"/>
    </xf>
    <xf numFmtId="0" fontId="9" fillId="2" borderId="6" xfId="0" applyFont="1" applyFill="1" applyBorder="1" applyAlignment="1">
      <alignment horizontal="center"/>
    </xf>
    <xf numFmtId="164" fontId="9" fillId="2" borderId="5" xfId="2" applyNumberFormat="1" applyFont="1" applyFill="1" applyBorder="1" applyAlignment="1">
      <alignment horizontal="center"/>
    </xf>
    <xf numFmtId="0" fontId="9" fillId="2" borderId="0" xfId="0" applyFont="1" applyFill="1"/>
    <xf numFmtId="0" fontId="9" fillId="2" borderId="0" xfId="0" applyFont="1" applyFill="1" applyAlignment="1">
      <alignment horizontal="left"/>
    </xf>
    <xf numFmtId="44" fontId="9" fillId="2" borderId="0" xfId="2" applyFont="1" applyFill="1"/>
    <xf numFmtId="0" fontId="9" fillId="2" borderId="0" xfId="0" applyFont="1" applyFill="1" applyAlignment="1">
      <alignment horizontal="center"/>
    </xf>
    <xf numFmtId="0" fontId="9" fillId="2" borderId="7" xfId="0" applyFont="1" applyFill="1" applyBorder="1" applyAlignment="1">
      <alignment horizontal="center"/>
    </xf>
    <xf numFmtId="164" fontId="9" fillId="2" borderId="0" xfId="2" applyNumberFormat="1" applyFont="1" applyFill="1" applyAlignment="1">
      <alignment horizontal="center"/>
    </xf>
    <xf numFmtId="0" fontId="9" fillId="2" borderId="4" xfId="0" applyFont="1" applyFill="1" applyBorder="1"/>
    <xf numFmtId="0" fontId="9" fillId="2" borderId="4" xfId="0" applyFont="1" applyFill="1" applyBorder="1" applyAlignment="1">
      <alignment horizontal="left"/>
    </xf>
    <xf numFmtId="44" fontId="9" fillId="2" borderId="4" xfId="2" applyFont="1" applyFill="1" applyBorder="1"/>
    <xf numFmtId="0" fontId="9" fillId="2" borderId="4" xfId="0" applyFont="1" applyFill="1" applyBorder="1" applyAlignment="1">
      <alignment horizontal="center"/>
    </xf>
    <xf numFmtId="0" fontId="9" fillId="2" borderId="8" xfId="0" applyFont="1" applyFill="1" applyBorder="1" applyAlignment="1">
      <alignment horizontal="center"/>
    </xf>
    <xf numFmtId="164" fontId="9" fillId="2" borderId="4" xfId="2" applyNumberFormat="1" applyFont="1" applyFill="1" applyBorder="1" applyAlignment="1">
      <alignment horizontal="center"/>
    </xf>
    <xf numFmtId="0" fontId="9" fillId="0" borderId="4" xfId="0" applyFont="1" applyBorder="1"/>
    <xf numFmtId="0" fontId="9" fillId="0" borderId="4" xfId="0" applyFont="1" applyBorder="1" applyAlignment="1">
      <alignment horizontal="left"/>
    </xf>
    <xf numFmtId="44" fontId="9" fillId="0" borderId="4" xfId="2" applyFont="1" applyBorder="1"/>
    <xf numFmtId="0" fontId="9" fillId="0" borderId="4" xfId="0" applyFont="1" applyBorder="1" applyAlignment="1">
      <alignment horizontal="center"/>
    </xf>
    <xf numFmtId="0" fontId="9" fillId="3" borderId="10" xfId="0" applyFont="1" applyFill="1" applyBorder="1"/>
    <xf numFmtId="165" fontId="9" fillId="3" borderId="0" xfId="2" applyNumberFormat="1" applyFont="1" applyFill="1"/>
    <xf numFmtId="0" fontId="9" fillId="3" borderId="0" xfId="0" applyFont="1" applyFill="1"/>
    <xf numFmtId="0" fontId="9" fillId="3" borderId="0" xfId="0" applyFont="1" applyFill="1" applyAlignment="1">
      <alignment horizontal="center"/>
    </xf>
    <xf numFmtId="0" fontId="9" fillId="3" borderId="11" xfId="0" applyFont="1" applyFill="1" applyBorder="1"/>
    <xf numFmtId="165" fontId="9" fillId="3" borderId="4" xfId="2" applyNumberFormat="1" applyFont="1" applyFill="1" applyBorder="1"/>
    <xf numFmtId="0" fontId="9" fillId="3" borderId="4" xfId="0" applyFont="1" applyFill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9" fillId="0" borderId="2" xfId="0" applyFont="1" applyBorder="1"/>
    <xf numFmtId="0" fontId="0" fillId="0" borderId="2" xfId="0" applyBorder="1" applyAlignment="1">
      <alignment horizontal="center"/>
    </xf>
    <xf numFmtId="0" fontId="9" fillId="0" borderId="1" xfId="0" applyFont="1" applyBorder="1" applyAlignment="1">
      <alignment horizontal="left"/>
    </xf>
    <xf numFmtId="0" fontId="9" fillId="0" borderId="10" xfId="0" applyFont="1" applyBorder="1" applyAlignment="1">
      <alignment horizontal="left"/>
    </xf>
    <xf numFmtId="0" fontId="9" fillId="0" borderId="11" xfId="0" applyFont="1" applyBorder="1" applyAlignment="1">
      <alignment horizontal="left"/>
    </xf>
    <xf numFmtId="0" fontId="0" fillId="0" borderId="4" xfId="0" applyBorder="1" applyAlignment="1">
      <alignment horizontal="center"/>
    </xf>
    <xf numFmtId="0" fontId="9" fillId="0" borderId="9" xfId="0" applyFont="1" applyBorder="1" applyAlignment="1">
      <alignment horizontal="left"/>
    </xf>
    <xf numFmtId="0" fontId="0" fillId="0" borderId="5" xfId="0" applyBorder="1" applyAlignment="1">
      <alignment horizontal="center"/>
    </xf>
    <xf numFmtId="0" fontId="7" fillId="2" borderId="1" xfId="0" applyFont="1" applyFill="1" applyBorder="1"/>
    <xf numFmtId="0" fontId="7" fillId="2" borderId="1" xfId="0" applyFont="1" applyFill="1" applyBorder="1" applyAlignment="1">
      <alignment horizontal="left"/>
    </xf>
    <xf numFmtId="44" fontId="7" fillId="2" borderId="2" xfId="2" applyFont="1" applyFill="1" applyBorder="1"/>
    <xf numFmtId="0" fontId="7" fillId="2" borderId="2" xfId="0" applyFont="1" applyFill="1" applyBorder="1"/>
    <xf numFmtId="0" fontId="7" fillId="2" borderId="2" xfId="0" applyFont="1" applyFill="1" applyBorder="1" applyAlignment="1">
      <alignment horizontal="center" textRotation="90"/>
    </xf>
    <xf numFmtId="0" fontId="7" fillId="2" borderId="2" xfId="0" applyFont="1" applyFill="1" applyBorder="1" applyAlignment="1">
      <alignment textRotation="90"/>
    </xf>
    <xf numFmtId="0" fontId="7" fillId="2" borderId="2" xfId="0" applyFont="1" applyFill="1" applyBorder="1" applyAlignment="1">
      <alignment horizontal="center" textRotation="90" wrapText="1"/>
    </xf>
    <xf numFmtId="165" fontId="9" fillId="3" borderId="2" xfId="2" applyNumberFormat="1" applyFont="1" applyFill="1" applyBorder="1"/>
    <xf numFmtId="165" fontId="9" fillId="3" borderId="5" xfId="2" applyNumberFormat="1" applyFont="1" applyFill="1" applyBorder="1"/>
    <xf numFmtId="0" fontId="9" fillId="3" borderId="1" xfId="0" applyFont="1" applyFill="1" applyBorder="1"/>
    <xf numFmtId="0" fontId="9" fillId="3" borderId="9" xfId="0" applyFont="1" applyFill="1" applyBorder="1"/>
    <xf numFmtId="0" fontId="9" fillId="3" borderId="2" xfId="0" applyFont="1" applyFill="1" applyBorder="1" applyAlignment="1">
      <alignment horizontal="center"/>
    </xf>
    <xf numFmtId="0" fontId="9" fillId="3" borderId="5" xfId="0" applyFont="1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7" fillId="2" borderId="2" xfId="0" applyFont="1" applyFill="1" applyBorder="1" applyAlignment="1">
      <alignment textRotation="90" wrapText="1"/>
    </xf>
    <xf numFmtId="0" fontId="4" fillId="0" borderId="0" xfId="0" applyFont="1"/>
    <xf numFmtId="49" fontId="0" fillId="0" borderId="0" xfId="0" applyNumberFormat="1" applyAlignment="1">
      <alignment wrapText="1"/>
    </xf>
    <xf numFmtId="49" fontId="0" fillId="4" borderId="0" xfId="0" applyNumberFormat="1" applyFill="1" applyAlignment="1">
      <alignment wrapText="1"/>
    </xf>
    <xf numFmtId="0" fontId="0" fillId="0" borderId="0" xfId="0" applyAlignment="1">
      <alignment horizontal="right"/>
    </xf>
    <xf numFmtId="0" fontId="4" fillId="0" borderId="12" xfId="0" applyFont="1" applyBorder="1" applyAlignment="1">
      <alignment horizontal="right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4" fillId="0" borderId="14" xfId="0" applyFont="1" applyBorder="1"/>
    <xf numFmtId="0" fontId="4" fillId="0" borderId="15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4" fillId="0" borderId="18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4" fillId="0" borderId="19" xfId="0" applyFont="1" applyBorder="1"/>
    <xf numFmtId="0" fontId="4" fillId="0" borderId="20" xfId="0" applyFont="1" applyBorder="1"/>
    <xf numFmtId="0" fontId="4" fillId="8" borderId="24" xfId="0" applyFont="1" applyFill="1" applyBorder="1" applyAlignment="1">
      <alignment horizontal="center"/>
    </xf>
    <xf numFmtId="0" fontId="0" fillId="0" borderId="31" xfId="0" applyBorder="1"/>
    <xf numFmtId="0" fontId="0" fillId="0" borderId="32" xfId="0" applyBorder="1"/>
    <xf numFmtId="0" fontId="0" fillId="5" borderId="33" xfId="0" applyFill="1" applyBorder="1" applyAlignment="1">
      <alignment horizontal="center"/>
    </xf>
    <xf numFmtId="0" fontId="0" fillId="5" borderId="15" xfId="0" applyFill="1" applyBorder="1" applyAlignment="1">
      <alignment horizontal="center"/>
    </xf>
    <xf numFmtId="0" fontId="0" fillId="5" borderId="34" xfId="0" applyFill="1" applyBorder="1" applyAlignment="1">
      <alignment horizontal="center"/>
    </xf>
    <xf numFmtId="0" fontId="0" fillId="6" borderId="33" xfId="0" applyFill="1" applyBorder="1" applyAlignment="1">
      <alignment horizontal="center"/>
    </xf>
    <xf numFmtId="0" fontId="0" fillId="6" borderId="34" xfId="0" applyFill="1" applyBorder="1" applyAlignment="1">
      <alignment horizontal="center"/>
    </xf>
    <xf numFmtId="0" fontId="0" fillId="7" borderId="33" xfId="0" applyFill="1" applyBorder="1" applyAlignment="1">
      <alignment horizontal="center"/>
    </xf>
    <xf numFmtId="0" fontId="0" fillId="7" borderId="15" xfId="0" applyFill="1" applyBorder="1" applyAlignment="1">
      <alignment horizontal="center"/>
    </xf>
    <xf numFmtId="0" fontId="0" fillId="7" borderId="34" xfId="0" applyFill="1" applyBorder="1" applyAlignment="1">
      <alignment horizontal="center"/>
    </xf>
    <xf numFmtId="0" fontId="0" fillId="8" borderId="35" xfId="0" applyFill="1" applyBorder="1" applyAlignment="1">
      <alignment horizontal="center"/>
    </xf>
    <xf numFmtId="0" fontId="0" fillId="9" borderId="33" xfId="0" applyFill="1" applyBorder="1" applyAlignment="1">
      <alignment horizontal="center"/>
    </xf>
    <xf numFmtId="0" fontId="0" fillId="9" borderId="15" xfId="0" applyFill="1" applyBorder="1" applyAlignment="1">
      <alignment horizontal="center"/>
    </xf>
    <xf numFmtId="0" fontId="0" fillId="9" borderId="34" xfId="0" applyFill="1" applyBorder="1" applyAlignment="1">
      <alignment horizontal="center"/>
    </xf>
    <xf numFmtId="0" fontId="0" fillId="10" borderId="33" xfId="0" applyFill="1" applyBorder="1" applyAlignment="1">
      <alignment horizontal="center"/>
    </xf>
    <xf numFmtId="0" fontId="0" fillId="10" borderId="15" xfId="0" applyFill="1" applyBorder="1" applyAlignment="1">
      <alignment horizontal="center"/>
    </xf>
    <xf numFmtId="0" fontId="0" fillId="10" borderId="34" xfId="0" applyFill="1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9" xfId="0" applyBorder="1"/>
    <xf numFmtId="0" fontId="11" fillId="0" borderId="36" xfId="0" applyFont="1" applyBorder="1"/>
    <xf numFmtId="0" fontId="0" fillId="5" borderId="37" xfId="0" applyFill="1" applyBorder="1" applyAlignment="1">
      <alignment horizontal="center"/>
    </xf>
    <xf numFmtId="0" fontId="0" fillId="5" borderId="38" xfId="0" applyFill="1" applyBorder="1" applyAlignment="1">
      <alignment horizontal="center"/>
    </xf>
    <xf numFmtId="0" fontId="0" fillId="5" borderId="39" xfId="0" applyFill="1" applyBorder="1" applyAlignment="1">
      <alignment horizontal="center"/>
    </xf>
    <xf numFmtId="0" fontId="0" fillId="6" borderId="37" xfId="0" applyFill="1" applyBorder="1" applyAlignment="1">
      <alignment horizontal="center"/>
    </xf>
    <xf numFmtId="0" fontId="0" fillId="6" borderId="39" xfId="0" applyFill="1" applyBorder="1" applyAlignment="1">
      <alignment horizontal="center"/>
    </xf>
    <xf numFmtId="0" fontId="0" fillId="7" borderId="37" xfId="0" applyFill="1" applyBorder="1" applyAlignment="1">
      <alignment horizontal="center"/>
    </xf>
    <xf numFmtId="0" fontId="0" fillId="7" borderId="38" xfId="0" applyFill="1" applyBorder="1" applyAlignment="1">
      <alignment horizontal="center"/>
    </xf>
    <xf numFmtId="0" fontId="0" fillId="7" borderId="39" xfId="0" applyFill="1" applyBorder="1" applyAlignment="1">
      <alignment horizontal="center"/>
    </xf>
    <xf numFmtId="0" fontId="0" fillId="8" borderId="40" xfId="0" applyFill="1" applyBorder="1" applyAlignment="1">
      <alignment horizontal="center"/>
    </xf>
    <xf numFmtId="0" fontId="0" fillId="9" borderId="37" xfId="0" applyFill="1" applyBorder="1" applyAlignment="1">
      <alignment horizontal="center"/>
    </xf>
    <xf numFmtId="0" fontId="0" fillId="9" borderId="38" xfId="0" applyFill="1" applyBorder="1" applyAlignment="1">
      <alignment horizontal="center"/>
    </xf>
    <xf numFmtId="0" fontId="0" fillId="9" borderId="39" xfId="0" applyFill="1" applyBorder="1" applyAlignment="1">
      <alignment horizontal="center"/>
    </xf>
    <xf numFmtId="0" fontId="0" fillId="10" borderId="37" xfId="0" applyFill="1" applyBorder="1" applyAlignment="1">
      <alignment horizontal="center"/>
    </xf>
    <xf numFmtId="0" fontId="0" fillId="10" borderId="38" xfId="0" applyFill="1" applyBorder="1" applyAlignment="1">
      <alignment horizontal="center"/>
    </xf>
    <xf numFmtId="0" fontId="0" fillId="10" borderId="39" xfId="0" applyFill="1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5" xfId="0" applyBorder="1"/>
    <xf numFmtId="0" fontId="4" fillId="0" borderId="36" xfId="0" applyFont="1" applyBorder="1" applyAlignment="1">
      <alignment horizontal="left" indent="1"/>
    </xf>
    <xf numFmtId="0" fontId="0" fillId="0" borderId="36" xfId="0" applyBorder="1" applyAlignment="1">
      <alignment horizontal="left" indent="2"/>
    </xf>
    <xf numFmtId="0" fontId="4" fillId="0" borderId="0" xfId="0" applyFont="1" applyAlignment="1">
      <alignment horizontal="right"/>
    </xf>
    <xf numFmtId="49" fontId="0" fillId="0" borderId="0" xfId="0" applyNumberFormat="1"/>
    <xf numFmtId="49" fontId="10" fillId="0" borderId="0" xfId="0" applyNumberFormat="1" applyFont="1"/>
    <xf numFmtId="0" fontId="10" fillId="0" borderId="0" xfId="0" applyFont="1"/>
    <xf numFmtId="0" fontId="0" fillId="0" borderId="36" xfId="0" applyBorder="1"/>
    <xf numFmtId="0" fontId="0" fillId="0" borderId="20" xfId="0" applyBorder="1"/>
    <xf numFmtId="0" fontId="0" fillId="5" borderId="21" xfId="0" applyFill="1" applyBorder="1" applyAlignment="1">
      <alignment horizontal="center"/>
    </xf>
    <xf numFmtId="0" fontId="0" fillId="5" borderId="22" xfId="0" applyFill="1" applyBorder="1" applyAlignment="1">
      <alignment horizontal="center"/>
    </xf>
    <xf numFmtId="0" fontId="0" fillId="5" borderId="23" xfId="0" applyFill="1" applyBorder="1" applyAlignment="1">
      <alignment horizontal="center"/>
    </xf>
    <xf numFmtId="0" fontId="0" fillId="6" borderId="21" xfId="0" applyFill="1" applyBorder="1" applyAlignment="1">
      <alignment horizontal="center"/>
    </xf>
    <xf numFmtId="0" fontId="0" fillId="6" borderId="23" xfId="0" applyFill="1" applyBorder="1" applyAlignment="1">
      <alignment horizontal="center"/>
    </xf>
    <xf numFmtId="0" fontId="0" fillId="7" borderId="21" xfId="0" applyFill="1" applyBorder="1" applyAlignment="1">
      <alignment horizontal="center"/>
    </xf>
    <xf numFmtId="0" fontId="0" fillId="7" borderId="22" xfId="0" applyFill="1" applyBorder="1" applyAlignment="1">
      <alignment horizontal="center"/>
    </xf>
    <xf numFmtId="0" fontId="0" fillId="7" borderId="23" xfId="0" applyFill="1" applyBorder="1" applyAlignment="1">
      <alignment horizontal="center"/>
    </xf>
    <xf numFmtId="0" fontId="0" fillId="8" borderId="24" xfId="0" applyFill="1" applyBorder="1" applyAlignment="1">
      <alignment horizontal="center"/>
    </xf>
    <xf numFmtId="0" fontId="0" fillId="9" borderId="21" xfId="0" applyFill="1" applyBorder="1" applyAlignment="1">
      <alignment horizontal="center"/>
    </xf>
    <xf numFmtId="0" fontId="0" fillId="9" borderId="22" xfId="0" applyFill="1" applyBorder="1" applyAlignment="1">
      <alignment horizontal="center"/>
    </xf>
    <xf numFmtId="0" fontId="0" fillId="9" borderId="23" xfId="0" applyFill="1" applyBorder="1" applyAlignment="1">
      <alignment horizontal="center"/>
    </xf>
    <xf numFmtId="0" fontId="0" fillId="10" borderId="21" xfId="0" applyFill="1" applyBorder="1" applyAlignment="1">
      <alignment horizontal="center"/>
    </xf>
    <xf numFmtId="0" fontId="0" fillId="10" borderId="22" xfId="0" applyFill="1" applyBorder="1" applyAlignment="1">
      <alignment horizontal="center"/>
    </xf>
    <xf numFmtId="0" fontId="0" fillId="10" borderId="23" xfId="0" applyFill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29" xfId="0" applyBorder="1" applyAlignment="1">
      <alignment horizontal="center"/>
    </xf>
    <xf numFmtId="0" fontId="0" fillId="0" borderId="30" xfId="0" applyBorder="1" applyAlignment="1">
      <alignment horizontal="center"/>
    </xf>
    <xf numFmtId="0" fontId="12" fillId="0" borderId="0" xfId="0" applyFont="1"/>
    <xf numFmtId="0" fontId="15" fillId="0" borderId="0" xfId="0" applyFont="1"/>
    <xf numFmtId="0" fontId="15" fillId="0" borderId="0" xfId="0" applyFont="1" applyAlignment="1">
      <alignment horizontal="center"/>
    </xf>
    <xf numFmtId="0" fontId="0" fillId="0" borderId="0" xfId="0" applyFill="1"/>
    <xf numFmtId="49" fontId="16" fillId="11" borderId="0" xfId="3">
      <alignment horizontal="left" textRotation="90" wrapText="1"/>
    </xf>
    <xf numFmtId="0" fontId="4" fillId="0" borderId="0" xfId="0" applyFont="1" applyFill="1" applyBorder="1"/>
    <xf numFmtId="0" fontId="0" fillId="0" borderId="0" xfId="0" applyFont="1" applyFill="1" applyBorder="1"/>
    <xf numFmtId="0" fontId="0" fillId="0" borderId="0" xfId="0" applyFill="1" applyBorder="1"/>
    <xf numFmtId="0" fontId="19" fillId="0" borderId="0" xfId="6"/>
    <xf numFmtId="49" fontId="4" fillId="12" borderId="0" xfId="11">
      <alignment horizontal="left" textRotation="90" wrapText="1"/>
    </xf>
    <xf numFmtId="49" fontId="4" fillId="0" borderId="0" xfId="11" applyFill="1">
      <alignment horizontal="left" textRotation="90" wrapText="1"/>
    </xf>
    <xf numFmtId="49" fontId="4" fillId="0" borderId="0" xfId="0" applyNumberFormat="1" applyFont="1" applyFill="1" applyBorder="1" applyAlignment="1">
      <alignment wrapText="1"/>
    </xf>
    <xf numFmtId="0" fontId="0" fillId="0" borderId="0" xfId="0" applyFill="1" applyBorder="1" applyAlignment="1">
      <alignment horizontal="right"/>
    </xf>
    <xf numFmtId="0" fontId="0" fillId="0" borderId="0" xfId="0" applyFill="1" applyBorder="1" applyAlignment="1">
      <alignment horizontal="left"/>
    </xf>
    <xf numFmtId="0" fontId="15" fillId="0" borderId="0" xfId="0" applyFont="1" applyFill="1" applyBorder="1"/>
    <xf numFmtId="0" fontId="15" fillId="0" borderId="0" xfId="0" applyFont="1" applyFill="1" applyBorder="1" applyAlignment="1">
      <alignment horizontal="center"/>
    </xf>
    <xf numFmtId="49" fontId="14" fillId="0" borderId="0" xfId="0" applyNumberFormat="1" applyFont="1" applyFill="1" applyBorder="1" applyAlignment="1">
      <alignment wrapText="1"/>
    </xf>
    <xf numFmtId="49" fontId="0" fillId="0" borderId="0" xfId="0" applyNumberFormat="1" applyFill="1" applyBorder="1" applyAlignment="1">
      <alignment textRotation="90" wrapText="1"/>
    </xf>
    <xf numFmtId="0" fontId="15" fillId="13" borderId="0" xfId="0" applyFont="1" applyFill="1"/>
    <xf numFmtId="0" fontId="15" fillId="14" borderId="0" xfId="0" applyFont="1" applyFill="1"/>
    <xf numFmtId="0" fontId="15" fillId="15" borderId="0" xfId="0" applyFont="1" applyFill="1"/>
    <xf numFmtId="0" fontId="21" fillId="16" borderId="0" xfId="0" applyFont="1" applyFill="1"/>
    <xf numFmtId="0" fontId="15" fillId="17" borderId="0" xfId="0" applyFont="1" applyFill="1"/>
    <xf numFmtId="49" fontId="14" fillId="18" borderId="0" xfId="11" applyFont="1" applyFill="1" applyAlignment="1">
      <alignment horizontal="left" wrapText="1"/>
    </xf>
    <xf numFmtId="0" fontId="22" fillId="18" borderId="0" xfId="0" applyFont="1" applyFill="1" applyAlignment="1">
      <alignment vertical="center"/>
    </xf>
    <xf numFmtId="0" fontId="23" fillId="0" borderId="0" xfId="0" applyFont="1"/>
    <xf numFmtId="0" fontId="23" fillId="0" borderId="0" xfId="0" applyFont="1" applyAlignment="1">
      <alignment vertical="top"/>
    </xf>
    <xf numFmtId="166" fontId="23" fillId="0" borderId="0" xfId="0" applyNumberFormat="1" applyFont="1" applyAlignment="1">
      <alignment horizontal="center" vertical="top"/>
    </xf>
    <xf numFmtId="0" fontId="23" fillId="0" borderId="0" xfId="0" applyFont="1" applyAlignment="1">
      <alignment horizontal="center" vertical="top"/>
    </xf>
    <xf numFmtId="0" fontId="23" fillId="0" borderId="0" xfId="0" applyFont="1" applyAlignment="1">
      <alignment vertical="top" wrapText="1"/>
    </xf>
    <xf numFmtId="0" fontId="23" fillId="0" borderId="0" xfId="0" applyFont="1" applyAlignment="1">
      <alignment horizontal="left" vertical="top" wrapText="1"/>
    </xf>
    <xf numFmtId="0" fontId="23" fillId="0" borderId="0" xfId="0" applyFont="1" applyAlignment="1">
      <alignment horizontal="center" vertical="top" wrapText="1"/>
    </xf>
    <xf numFmtId="0" fontId="27" fillId="0" borderId="0" xfId="1" applyNumberFormat="1" applyFont="1"/>
    <xf numFmtId="49" fontId="14" fillId="12" borderId="0" xfId="11" applyFont="1">
      <alignment horizontal="left" textRotation="90" wrapText="1"/>
    </xf>
    <xf numFmtId="0" fontId="13" fillId="0" borderId="0" xfId="0" applyFont="1"/>
    <xf numFmtId="0" fontId="13" fillId="0" borderId="0" xfId="0" applyFont="1" applyAlignment="1">
      <alignment wrapText="1"/>
    </xf>
    <xf numFmtId="0" fontId="0" fillId="0" borderId="0" xfId="0" applyAlignment="1">
      <alignment horizontal="left" vertical="center"/>
    </xf>
    <xf numFmtId="49" fontId="0" fillId="0" borderId="0" xfId="0" applyNumberFormat="1" applyAlignment="1">
      <alignment horizontal="center"/>
    </xf>
    <xf numFmtId="49" fontId="14" fillId="18" borderId="0" xfId="11" applyFont="1" applyFill="1" applyAlignment="1">
      <alignment horizontal="center" wrapText="1"/>
    </xf>
    <xf numFmtId="0" fontId="27" fillId="0" borderId="0" xfId="1" applyNumberFormat="1" applyFont="1" applyAlignment="1">
      <alignment horizontal="center"/>
    </xf>
    <xf numFmtId="49" fontId="4" fillId="12" borderId="0" xfId="11" applyProtection="1">
      <alignment horizontal="left" textRotation="90" wrapText="1"/>
      <protection locked="0"/>
    </xf>
    <xf numFmtId="0" fontId="0" fillId="0" borderId="0" xfId="0" applyProtection="1">
      <protection locked="0"/>
    </xf>
    <xf numFmtId="49" fontId="5" fillId="0" borderId="0" xfId="1" applyNumberFormat="1"/>
    <xf numFmtId="49" fontId="0" fillId="0" borderId="0" xfId="2" applyNumberFormat="1" applyFont="1"/>
    <xf numFmtId="166" fontId="0" fillId="0" borderId="0" xfId="0" applyNumberFormat="1"/>
    <xf numFmtId="49" fontId="16" fillId="11" borderId="0" xfId="3" applyAlignment="1">
      <alignment horizontal="center" textRotation="90" wrapText="1"/>
    </xf>
    <xf numFmtId="0" fontId="0" fillId="0" borderId="0" xfId="0" applyAlignment="1">
      <alignment textRotation="90"/>
    </xf>
    <xf numFmtId="49" fontId="29" fillId="0" borderId="0" xfId="14" applyNumberFormat="1" applyFont="1" applyFill="1" applyBorder="1" applyAlignment="1">
      <alignment wrapText="1"/>
    </xf>
    <xf numFmtId="0" fontId="30" fillId="0" borderId="0" xfId="14" applyFont="1" applyFill="1" applyBorder="1" applyAlignment="1">
      <alignment wrapText="1"/>
    </xf>
    <xf numFmtId="0" fontId="30" fillId="0" borderId="0" xfId="14" applyFont="1" applyFill="1" applyBorder="1"/>
    <xf numFmtId="49" fontId="30" fillId="0" borderId="0" xfId="14" applyNumberFormat="1" applyFont="1" applyFill="1" applyBorder="1"/>
    <xf numFmtId="49" fontId="31" fillId="0" borderId="0" xfId="15" applyNumberFormat="1" applyFont="1" applyFill="1" applyBorder="1"/>
    <xf numFmtId="49" fontId="30" fillId="0" borderId="0" xfId="16" applyNumberFormat="1" applyFont="1" applyFill="1" applyBorder="1"/>
    <xf numFmtId="166" fontId="30" fillId="0" borderId="0" xfId="14" applyNumberFormat="1" applyFont="1" applyFill="1" applyBorder="1"/>
    <xf numFmtId="49" fontId="29" fillId="12" borderId="0" xfId="11" applyFont="1">
      <alignment horizontal="left" textRotation="90" wrapText="1"/>
    </xf>
    <xf numFmtId="49" fontId="28" fillId="11" borderId="0" xfId="3" applyFont="1">
      <alignment horizontal="left" textRotation="90" wrapText="1"/>
    </xf>
    <xf numFmtId="49" fontId="29" fillId="0" borderId="0" xfId="0" applyNumberFormat="1" applyFont="1" applyFill="1" applyBorder="1" applyAlignment="1">
      <alignment wrapText="1"/>
    </xf>
    <xf numFmtId="0" fontId="30" fillId="0" borderId="0" xfId="0" applyFont="1" applyFill="1" applyBorder="1"/>
    <xf numFmtId="5" fontId="30" fillId="0" borderId="0" xfId="16" applyNumberFormat="1" applyFont="1" applyFill="1" applyBorder="1"/>
    <xf numFmtId="0" fontId="0" fillId="15" borderId="0" xfId="0" applyFill="1" applyAlignment="1">
      <alignment textRotation="90"/>
    </xf>
    <xf numFmtId="49" fontId="0" fillId="15" borderId="0" xfId="0" applyNumberFormat="1" applyFill="1" applyAlignment="1">
      <alignment textRotation="90" wrapText="1"/>
    </xf>
    <xf numFmtId="49" fontId="0" fillId="0" borderId="0" xfId="0" applyNumberFormat="1" applyAlignment="1">
      <alignment horizontal="center" wrapText="1"/>
    </xf>
    <xf numFmtId="49" fontId="0" fillId="15" borderId="0" xfId="0" applyNumberFormat="1" applyFill="1" applyAlignment="1">
      <alignment horizontal="center" textRotation="90" wrapText="1"/>
    </xf>
    <xf numFmtId="0" fontId="30" fillId="0" borderId="0" xfId="0" applyFont="1"/>
    <xf numFmtId="49" fontId="32" fillId="12" borderId="0" xfId="11" applyFont="1">
      <alignment horizontal="left" textRotation="90" wrapText="1"/>
    </xf>
    <xf numFmtId="49" fontId="33" fillId="11" borderId="0" xfId="3" applyFont="1">
      <alignment horizontal="left" textRotation="90" wrapText="1"/>
    </xf>
    <xf numFmtId="49" fontId="32" fillId="0" borderId="0" xfId="11" applyFont="1" applyFill="1">
      <alignment horizontal="left" textRotation="90" wrapText="1"/>
    </xf>
    <xf numFmtId="49" fontId="34" fillId="0" borderId="0" xfId="15" applyNumberFormat="1" applyFont="1" applyFill="1" applyBorder="1"/>
    <xf numFmtId="49" fontId="4" fillId="12" borderId="0" xfId="11" applyNumberFormat="1">
      <alignment horizontal="left" textRotation="90" wrapText="1"/>
    </xf>
    <xf numFmtId="49" fontId="29" fillId="12" borderId="0" xfId="11" applyNumberFormat="1" applyFont="1">
      <alignment horizontal="left" textRotation="90" wrapText="1"/>
    </xf>
    <xf numFmtId="49" fontId="16" fillId="11" borderId="0" xfId="3" applyNumberFormat="1">
      <alignment horizontal="left" textRotation="90" wrapText="1"/>
    </xf>
    <xf numFmtId="49" fontId="0" fillId="0" borderId="0" xfId="0" applyNumberFormat="1" applyFill="1" applyBorder="1"/>
    <xf numFmtId="49" fontId="30" fillId="0" borderId="0" xfId="0" applyNumberFormat="1" applyFont="1" applyFill="1" applyBorder="1"/>
    <xf numFmtId="49" fontId="0" fillId="0" borderId="0" xfId="0" applyNumberFormat="1" applyFill="1"/>
    <xf numFmtId="0" fontId="0" fillId="0" borderId="0" xfId="0" applyFont="1"/>
    <xf numFmtId="0" fontId="30" fillId="0" borderId="0" xfId="0" applyNumberFormat="1" applyFont="1" applyFill="1" applyBorder="1"/>
    <xf numFmtId="0" fontId="29" fillId="12" borderId="0" xfId="11" applyNumberFormat="1" applyFont="1">
      <alignment horizontal="left" textRotation="90" wrapText="1"/>
    </xf>
    <xf numFmtId="0" fontId="29" fillId="12" borderId="0" xfId="11" applyNumberFormat="1" applyFont="1" applyAlignment="1">
      <alignment horizontal="left" textRotation="90"/>
    </xf>
    <xf numFmtId="0" fontId="30" fillId="0" borderId="0" xfId="0" applyNumberFormat="1" applyFont="1" applyFill="1" applyBorder="1" applyAlignment="1"/>
    <xf numFmtId="0" fontId="0" fillId="0" borderId="0" xfId="14" applyNumberFormat="1" applyFont="1" applyFill="1" applyBorder="1" applyAlignment="1">
      <alignment wrapText="1"/>
    </xf>
    <xf numFmtId="0" fontId="30" fillId="0" borderId="0" xfId="14" applyNumberFormat="1" applyFont="1" applyFill="1" applyBorder="1"/>
    <xf numFmtId="0" fontId="35" fillId="0" borderId="0" xfId="0" applyFont="1"/>
    <xf numFmtId="0" fontId="4" fillId="12" borderId="0" xfId="11" applyNumberFormat="1">
      <alignment horizontal="left" textRotation="90" wrapText="1"/>
    </xf>
    <xf numFmtId="0" fontId="0" fillId="0" borderId="0" xfId="0" applyNumberFormat="1" applyFill="1" applyBorder="1"/>
    <xf numFmtId="0" fontId="30" fillId="0" borderId="51" xfId="0" applyNumberFormat="1" applyFont="1" applyFill="1" applyBorder="1"/>
    <xf numFmtId="0" fontId="32" fillId="12" borderId="0" xfId="11" applyNumberFormat="1" applyFont="1">
      <alignment horizontal="left" textRotation="90" wrapText="1"/>
    </xf>
    <xf numFmtId="0" fontId="31" fillId="0" borderId="0" xfId="1" applyFont="1"/>
    <xf numFmtId="0" fontId="16" fillId="11" borderId="0" xfId="3" applyNumberFormat="1">
      <alignment horizontal="left" textRotation="90" wrapText="1"/>
    </xf>
    <xf numFmtId="0" fontId="31" fillId="0" borderId="0" xfId="15" applyNumberFormat="1" applyFont="1" applyFill="1" applyBorder="1"/>
    <xf numFmtId="0" fontId="30" fillId="0" borderId="0" xfId="16" applyNumberFormat="1" applyFont="1" applyFill="1" applyBorder="1"/>
    <xf numFmtId="0" fontId="0" fillId="20" borderId="0" xfId="0" applyFill="1" applyAlignment="1">
      <alignment horizontal="right"/>
    </xf>
    <xf numFmtId="49" fontId="32" fillId="12" borderId="0" xfId="11" applyNumberFormat="1" applyFont="1">
      <alignment horizontal="left" textRotation="90" wrapText="1"/>
    </xf>
    <xf numFmtId="49" fontId="30" fillId="0" borderId="0" xfId="0" applyNumberFormat="1" applyFont="1"/>
    <xf numFmtId="0" fontId="28" fillId="21" borderId="0" xfId="11" applyNumberFormat="1" applyFont="1" applyFill="1" applyBorder="1">
      <alignment horizontal="left" textRotation="90" wrapText="1"/>
    </xf>
    <xf numFmtId="0" fontId="5" fillId="21" borderId="0" xfId="1" applyNumberFormat="1" applyFill="1" applyBorder="1" applyAlignment="1">
      <alignment horizontal="left" textRotation="90" wrapText="1"/>
    </xf>
    <xf numFmtId="49" fontId="36" fillId="22" borderId="0" xfId="1" applyNumberFormat="1" applyFont="1" applyFill="1" applyBorder="1" applyAlignment="1">
      <alignment horizontal="left" textRotation="90" wrapText="1"/>
    </xf>
    <xf numFmtId="0" fontId="0" fillId="0" borderId="0" xfId="0" applyNumberFormat="1" applyFill="1"/>
    <xf numFmtId="166" fontId="25" fillId="19" borderId="52" xfId="0" applyNumberFormat="1" applyFont="1" applyFill="1" applyBorder="1" applyAlignment="1">
      <alignment horizontal="center" vertical="top"/>
    </xf>
    <xf numFmtId="166" fontId="23" fillId="23" borderId="53" xfId="0" applyNumberFormat="1" applyFont="1" applyFill="1" applyBorder="1" applyAlignment="1">
      <alignment horizontal="center" vertical="top"/>
    </xf>
    <xf numFmtId="166" fontId="23" fillId="0" borderId="51" xfId="0" applyNumberFormat="1" applyFont="1" applyBorder="1" applyAlignment="1">
      <alignment horizontal="center" vertical="top"/>
    </xf>
    <xf numFmtId="0" fontId="0" fillId="0" borderId="0" xfId="0" applyFont="1" applyAlignment="1">
      <alignment wrapText="1"/>
    </xf>
    <xf numFmtId="0" fontId="23" fillId="23" borderId="57" xfId="0" applyFont="1" applyFill="1" applyBorder="1" applyAlignment="1">
      <alignment horizontal="left" vertical="top"/>
    </xf>
    <xf numFmtId="0" fontId="23" fillId="23" borderId="58" xfId="0" applyFont="1" applyFill="1" applyBorder="1" applyAlignment="1">
      <alignment horizontal="left" vertical="top"/>
    </xf>
    <xf numFmtId="0" fontId="23" fillId="23" borderId="59" xfId="0" applyFont="1" applyFill="1" applyBorder="1" applyAlignment="1">
      <alignment horizontal="left" vertical="top"/>
    </xf>
    <xf numFmtId="0" fontId="26" fillId="18" borderId="0" xfId="0" applyFont="1" applyFill="1" applyAlignment="1">
      <alignment horizontal="right" vertical="center"/>
    </xf>
    <xf numFmtId="0" fontId="26" fillId="18" borderId="49" xfId="0" applyFont="1" applyFill="1" applyBorder="1" applyAlignment="1">
      <alignment horizontal="right" vertical="center"/>
    </xf>
    <xf numFmtId="0" fontId="23" fillId="0" borderId="50" xfId="0" applyFont="1" applyBorder="1" applyAlignment="1">
      <alignment horizontal="left" vertical="top" wrapText="1"/>
    </xf>
    <xf numFmtId="0" fontId="23" fillId="0" borderId="50" xfId="0" applyFont="1" applyBorder="1" applyAlignment="1">
      <alignment horizontal="left" vertical="top"/>
    </xf>
    <xf numFmtId="0" fontId="25" fillId="18" borderId="0" xfId="0" applyFont="1" applyFill="1" applyAlignment="1">
      <alignment horizontal="center"/>
    </xf>
    <xf numFmtId="0" fontId="23" fillId="0" borderId="0" xfId="0" applyFont="1" applyAlignment="1">
      <alignment horizontal="left" vertical="top"/>
    </xf>
    <xf numFmtId="0" fontId="25" fillId="19" borderId="54" xfId="0" applyFont="1" applyFill="1" applyBorder="1" applyAlignment="1">
      <alignment horizontal="left" vertical="top"/>
    </xf>
    <xf numFmtId="0" fontId="25" fillId="19" borderId="55" xfId="0" applyFont="1" applyFill="1" applyBorder="1" applyAlignment="1">
      <alignment horizontal="left" vertical="top"/>
    </xf>
    <xf numFmtId="0" fontId="25" fillId="19" borderId="56" xfId="0" applyFont="1" applyFill="1" applyBorder="1" applyAlignment="1">
      <alignment horizontal="left" vertical="top"/>
    </xf>
    <xf numFmtId="0" fontId="23" fillId="0" borderId="51" xfId="0" applyFont="1" applyBorder="1" applyAlignment="1">
      <alignment horizontal="left" vertical="top"/>
    </xf>
    <xf numFmtId="0" fontId="23" fillId="0" borderId="60" xfId="0" applyFont="1" applyBorder="1" applyAlignment="1">
      <alignment horizontal="left" vertical="top"/>
    </xf>
    <xf numFmtId="0" fontId="23" fillId="0" borderId="61" xfId="0" applyFont="1" applyBorder="1" applyAlignment="1">
      <alignment horizontal="left" vertical="top"/>
    </xf>
    <xf numFmtId="0" fontId="4" fillId="0" borderId="28" xfId="0" applyFont="1" applyBorder="1" applyAlignment="1">
      <alignment horizontal="center"/>
    </xf>
    <xf numFmtId="0" fontId="4" fillId="0" borderId="29" xfId="0" applyFont="1" applyBorder="1" applyAlignment="1">
      <alignment horizontal="center"/>
    </xf>
    <xf numFmtId="0" fontId="4" fillId="0" borderId="30" xfId="0" applyFont="1" applyBorder="1" applyAlignment="1">
      <alignment horizontal="center"/>
    </xf>
    <xf numFmtId="0" fontId="4" fillId="0" borderId="27" xfId="0" applyFont="1" applyBorder="1" applyAlignment="1">
      <alignment horizontal="center"/>
    </xf>
    <xf numFmtId="0" fontId="4" fillId="6" borderId="46" xfId="0" applyFont="1" applyFill="1" applyBorder="1" applyAlignment="1">
      <alignment horizontal="center"/>
    </xf>
    <xf numFmtId="0" fontId="4" fillId="6" borderId="47" xfId="0" applyFont="1" applyFill="1" applyBorder="1" applyAlignment="1">
      <alignment horizontal="center"/>
    </xf>
    <xf numFmtId="0" fontId="4" fillId="7" borderId="46" xfId="0" applyFont="1" applyFill="1" applyBorder="1" applyAlignment="1">
      <alignment horizontal="center"/>
    </xf>
    <xf numFmtId="0" fontId="4" fillId="7" borderId="47" xfId="0" applyFont="1" applyFill="1" applyBorder="1" applyAlignment="1">
      <alignment horizontal="center"/>
    </xf>
    <xf numFmtId="0" fontId="4" fillId="8" borderId="48" xfId="0" applyFont="1" applyFill="1" applyBorder="1" applyAlignment="1">
      <alignment horizontal="center"/>
    </xf>
    <xf numFmtId="0" fontId="4" fillId="8" borderId="49" xfId="0" applyFont="1" applyFill="1" applyBorder="1" applyAlignment="1">
      <alignment horizontal="center"/>
    </xf>
    <xf numFmtId="0" fontId="4" fillId="0" borderId="21" xfId="0" applyFont="1" applyBorder="1" applyAlignment="1">
      <alignment horizontal="center"/>
    </xf>
    <xf numFmtId="0" fontId="4" fillId="5" borderId="21" xfId="0" applyFont="1" applyFill="1" applyBorder="1" applyAlignment="1">
      <alignment horizontal="center"/>
    </xf>
    <xf numFmtId="0" fontId="4" fillId="5" borderId="22" xfId="0" applyFont="1" applyFill="1" applyBorder="1" applyAlignment="1">
      <alignment horizontal="center"/>
    </xf>
    <xf numFmtId="0" fontId="4" fillId="5" borderId="23" xfId="0" applyFont="1" applyFill="1" applyBorder="1" applyAlignment="1">
      <alignment horizontal="center"/>
    </xf>
    <xf numFmtId="0" fontId="4" fillId="6" borderId="21" xfId="0" applyFont="1" applyFill="1" applyBorder="1" applyAlignment="1">
      <alignment horizontal="center"/>
    </xf>
    <xf numFmtId="0" fontId="4" fillId="6" borderId="23" xfId="0" applyFont="1" applyFill="1" applyBorder="1" applyAlignment="1">
      <alignment horizontal="center"/>
    </xf>
    <xf numFmtId="0" fontId="4" fillId="7" borderId="21" xfId="0" applyFont="1" applyFill="1" applyBorder="1" applyAlignment="1">
      <alignment horizontal="center"/>
    </xf>
    <xf numFmtId="0" fontId="4" fillId="7" borderId="22" xfId="0" applyFont="1" applyFill="1" applyBorder="1" applyAlignment="1">
      <alignment horizontal="center"/>
    </xf>
    <xf numFmtId="0" fontId="4" fillId="7" borderId="23" xfId="0" applyFont="1" applyFill="1" applyBorder="1" applyAlignment="1">
      <alignment horizontal="center"/>
    </xf>
    <xf numFmtId="0" fontId="4" fillId="9" borderId="24" xfId="0" applyFont="1" applyFill="1" applyBorder="1" applyAlignment="1">
      <alignment horizontal="center"/>
    </xf>
    <xf numFmtId="0" fontId="4" fillId="9" borderId="25" xfId="0" applyFont="1" applyFill="1" applyBorder="1" applyAlignment="1">
      <alignment horizontal="center"/>
    </xf>
    <xf numFmtId="0" fontId="4" fillId="9" borderId="26" xfId="0" applyFont="1" applyFill="1" applyBorder="1" applyAlignment="1">
      <alignment horizontal="center"/>
    </xf>
    <xf numFmtId="0" fontId="4" fillId="10" borderId="21" xfId="0" applyFont="1" applyFill="1" applyBorder="1" applyAlignment="1">
      <alignment horizontal="center"/>
    </xf>
    <xf numFmtId="0" fontId="4" fillId="10" borderId="22" xfId="0" applyFont="1" applyFill="1" applyBorder="1" applyAlignment="1">
      <alignment horizontal="center"/>
    </xf>
    <xf numFmtId="0" fontId="4" fillId="10" borderId="23" xfId="0" applyFont="1" applyFill="1" applyBorder="1" applyAlignment="1">
      <alignment horizontal="center"/>
    </xf>
  </cellXfs>
  <cellStyles count="17">
    <cellStyle name="Currency" xfId="2" builtinId="4"/>
    <cellStyle name="Currency 2" xfId="13" xr:uid="{FBC27114-486D-46B7-A23F-6FC76E16E59F}"/>
    <cellStyle name="Currency 2 2" xfId="16" xr:uid="{6538FE97-C9C5-4DE3-994C-4D5B5A532FF0}"/>
    <cellStyle name="Hyperlink" xfId="1" builtinId="8"/>
    <cellStyle name="Hyperlink 2" xfId="10" xr:uid="{2C76C767-70EF-4D56-A42C-29D9F3CE58D5}"/>
    <cellStyle name="Hyperlink 2 2" xfId="15" xr:uid="{5B85D1A7-5E79-47EC-9874-534240223FE2}"/>
    <cellStyle name="Main Header" xfId="11" xr:uid="{E6F341E2-8D1E-4044-B720-D1DA90F37AF4}"/>
    <cellStyle name="Normal" xfId="0" builtinId="0" customBuiltin="1"/>
    <cellStyle name="Normal 2" xfId="6" xr:uid="{3337E43A-E582-4332-9AE9-ADC023ECE207}"/>
    <cellStyle name="Normal 2 2" xfId="14" xr:uid="{65BC188E-49EF-4951-9B9D-8C04C0F77009}"/>
    <cellStyle name="Normal 3" xfId="12" xr:uid="{115A5FC5-D8DC-4B05-83C2-0BE341F89FA9}"/>
    <cellStyle name="Normal 3 2" xfId="5" xr:uid="{92ACA7C0-C981-451D-BC9F-883DE054E704}"/>
    <cellStyle name="Normal 3 61" xfId="9" xr:uid="{159A6299-B1B2-488D-833D-DD6307E3E953}"/>
    <cellStyle name="Normal 4 3" xfId="4" xr:uid="{BE35AD67-20FD-4671-8110-09260D0EC511}"/>
    <cellStyle name="Normal 5" xfId="7" xr:uid="{57B08E45-3026-4F22-A5EF-C488183169AF}"/>
    <cellStyle name="Normal 9" xfId="8" xr:uid="{AB2BFE07-886D-4A72-A108-DAF94655F49B}"/>
    <cellStyle name="PLG-Header" xfId="3" xr:uid="{149790A3-8871-4372-A42E-4FF502256E19}"/>
  </cellStyles>
  <dxfs count="48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minor"/>
      </font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Consolas"/>
        <family val="3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Consolas"/>
        <family val="3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minor"/>
      </font>
      <fill>
        <patternFill patternType="solid">
          <fgColor indexed="64"/>
          <bgColor theme="9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minor"/>
      </font>
      <fill>
        <patternFill patternType="solid">
          <fgColor indexed="64"/>
          <bgColor rgb="FF04B2E2"/>
        </patternFill>
      </fill>
      <alignment horizontal="left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center" vertical="bottom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onsolas"/>
        <family val="3"/>
        <scheme val="none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</dxf>
    <dxf>
      <numFmt numFmtId="30" formatCode="@"/>
      <alignment horizontal="general" vertical="bottom" textRotation="0" wrapText="1" indent="0" justifyLastLine="0" shrinkToFit="0" readingOrder="0"/>
    </dxf>
    <dxf>
      <numFmt numFmtId="30" formatCode="@"/>
      <alignment horizontal="general" vertical="bottom" textRotation="0" wrapText="1" indent="0" justifyLastLine="0" shrinkToFit="0" readingOrder="0"/>
    </dxf>
    <dxf>
      <numFmt numFmtId="30" formatCode="@"/>
      <alignment horizontal="general" vertical="bottom" textRotation="0" wrapText="1" indent="0" justifyLastLine="0" shrinkToFit="0" readingOrder="0"/>
    </dxf>
    <dxf>
      <numFmt numFmtId="30" formatCode="@"/>
      <alignment horizontal="general" vertical="bottom" textRotation="0" wrapText="1" indent="0" justifyLastLine="0" shrinkToFit="0" readingOrder="0"/>
    </dxf>
    <dxf>
      <numFmt numFmtId="30" formatCode="@"/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rgb="FF000000"/>
          <bgColor rgb="FFFFFFFF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rgb="FF000000"/>
          <bgColor rgb="FFFFFFFF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rgb="FF000000"/>
          <bgColor rgb="FFFFFFFF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rgb="FF000000"/>
          <bgColor rgb="FFFFFFFF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rgb="FF000000"/>
          <bgColor rgb="FFFFFFFF"/>
        </patternFill>
      </fill>
      <alignment vertical="bottom" wrapText="0" indent="0" justifyLastLine="0" shrinkToFit="0" readingOrder="0"/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rgb="FF000000"/>
          <bgColor rgb="FFFFFFFF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rgb="FF000000"/>
          <bgColor rgb="FFFFFFFF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rgb="FF000000"/>
          <bgColor rgb="FFFFFFFF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rgb="FF000000"/>
          <bgColor rgb="FFFFFFFF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rgb="FF000000"/>
          <bgColor rgb="FFFFFFFF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</dxf>
    <dxf>
      <font>
        <name val="Roboto"/>
      </font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font>
        <name val="Roboto"/>
      </font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font>
        <sz val="10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ont>
        <name val="Roboto"/>
      </font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30" formatCode="@"/>
    </dxf>
    <dxf>
      <font>
        <name val="Roboto"/>
      </font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font>
        <name val="Roboto"/>
      </font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font>
        <sz val="10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ont>
        <name val="Roboto"/>
      </font>
      <numFmt numFmtId="0" formatCode="General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name val="Robot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u val="none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name val="Roboto"/>
      </font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font>
        <name val="Roboto"/>
      </font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font>
        <sz val="10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ont>
        <name val="Roboto"/>
      </font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name val="Roboto"/>
      </font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font>
        <name val="Roboto"/>
      </font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font>
        <sz val="10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ont>
        <name val="Roboto"/>
      </font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9" formatCode="&quot;$&quot;#,##0_);\(&quot;$&quot;#,##0\)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fill>
        <patternFill patternType="none">
          <fgColor rgb="FF000000"/>
          <bgColor rgb="FFFFFFFF"/>
        </patternFill>
      </fill>
    </dxf>
    <dxf>
      <font>
        <strike val="0"/>
        <outline val="0"/>
        <shadow val="0"/>
        <vertAlign val="baseline"/>
        <name val="Roboto"/>
        <scheme val="none"/>
      </font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9" formatCode="&quot;$&quot;#,##0_);\(&quot;$&quot;#,##0\)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166" formatCode="yyyy\-mm\-dd;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166" formatCode="yyyy\-mm\-dd;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fill>
        <patternFill patternType="none">
          <fgColor indexed="64"/>
          <bgColor indexed="65"/>
        </patternFill>
      </fill>
    </dxf>
    <dxf>
      <numFmt numFmtId="30" formatCode="@"/>
      <fill>
        <patternFill patternType="solid">
          <fgColor indexed="64"/>
          <bgColor theme="0" tint="-0.249977111117893"/>
        </patternFill>
      </fill>
      <alignment horizontal="left" vertical="bottom" textRotation="90" wrapText="1" indent="0" justifyLastLine="0" shrinkToFit="0" readingOrder="0"/>
    </dxf>
    <dxf>
      <numFmt numFmtId="30" formatCode="@"/>
      <alignment horizontal="general" vertical="bottom" wrapText="1" indent="0" justifyLastLine="0" shrinkToFit="0" readingOrder="0"/>
    </dxf>
    <dxf>
      <numFmt numFmtId="30" formatCode="@"/>
      <alignment horizontal="center" vertical="bottom" textRotation="0" wrapText="1" indent="0" justifyLastLine="0" shrinkToFit="0" readingOrder="0"/>
    </dxf>
    <dxf>
      <numFmt numFmtId="30" formatCode="@"/>
      <alignment horizontal="general" vertical="bottom" wrapText="1" indent="0" justifyLastLine="0" shrinkToFit="0" readingOrder="0"/>
    </dxf>
    <dxf>
      <fill>
        <patternFill patternType="solid">
          <fgColor indexed="64"/>
          <bgColor rgb="FF00B0F0"/>
        </patternFill>
      </fill>
      <alignment horizontal="general" vertical="bottom" textRotation="9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Consolas"/>
        <family val="3"/>
      </font>
    </dxf>
    <dxf>
      <font>
        <strike val="0"/>
        <outline val="0"/>
        <shadow val="0"/>
        <u val="none"/>
        <vertAlign val="baseline"/>
        <color theme="1"/>
        <name val="Consolas"/>
        <family val="3"/>
      </font>
    </dxf>
    <dxf>
      <font>
        <strike val="0"/>
        <outline val="0"/>
        <shadow val="0"/>
        <u val="none"/>
        <vertAlign val="baseline"/>
        <color theme="1"/>
        <name val="Consolas"/>
        <family val="3"/>
      </font>
    </dxf>
    <dxf>
      <font>
        <strike val="0"/>
        <outline val="0"/>
        <shadow val="0"/>
        <u val="none"/>
        <vertAlign val="baseline"/>
        <color theme="1"/>
        <name val="Consolas"/>
        <family val="3"/>
      </font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Consolas"/>
        <family val="3"/>
      </font>
    </dxf>
    <dxf>
      <font>
        <strike val="0"/>
        <outline val="0"/>
        <shadow val="0"/>
        <u val="none"/>
        <vertAlign val="baseline"/>
        <color theme="1"/>
        <name val="Consolas"/>
        <family val="3"/>
      </font>
    </dxf>
    <dxf>
      <font>
        <strike val="0"/>
        <outline val="0"/>
        <shadow val="0"/>
        <u val="none"/>
        <vertAlign val="baseline"/>
        <sz val="11"/>
        <color theme="1"/>
        <name val="Consolas"/>
        <family val="3"/>
        <scheme val="minor"/>
      </font>
    </dxf>
    <dxf>
      <numFmt numFmtId="0" formatCode="General"/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fill>
        <patternFill patternType="none">
          <fgColor indexed="64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166" formatCode="yyyy\-mm\-dd;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66" formatCode="yyyy\-mm\-dd;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  <alignment horizontal="general" vertical="bottom" textRotation="0" wrapText="1" indent="0" justifyLastLine="0" shrinkToFit="0" readingOrder="0"/>
    </dxf>
    <dxf>
      <numFmt numFmtId="30" formatCode="@"/>
      <alignment horizontal="general" vertical="bottom" textRotation="0" wrapText="1" indent="0" justifyLastLine="0" shrinkToFit="0" readingOrder="0"/>
    </dxf>
    <dxf>
      <numFmt numFmtId="30" formatCode="@"/>
      <alignment horizontal="general" vertical="bottom" textRotation="0" wrapText="1" indent="0" justifyLastLine="0" shrinkToFit="0" readingOrder="0"/>
    </dxf>
    <dxf>
      <numFmt numFmtId="30" formatCode="@"/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30" formatCode="@"/>
      <alignment horizontal="general" vertical="bottom" textRotation="0" wrapText="1" indent="0" justifyLastLine="0" shrinkToFit="0" readingOrder="0"/>
    </dxf>
    <dxf>
      <numFmt numFmtId="30" formatCode="@"/>
    </dxf>
    <dxf>
      <fill>
        <patternFill patternType="solid">
          <fgColor indexed="64"/>
          <bgColor theme="0" tint="-0.249977111117893"/>
        </patternFill>
      </fill>
      <alignment horizontal="right" vertical="bottom" textRotation="0" wrapText="0" indent="0" justifyLastLine="0" shrinkToFit="0" readingOrder="0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EDE7B5CE-8268-4E7F-9081-48A1F89988F7}">
      <tableStyleElement type="wholeTable" dxfId="485"/>
      <tableStyleElement type="headerRow" dxfId="48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externalLink" Target="externalLinks/externalLink1.xml"/><Relationship Id="rId48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9842</xdr:colOff>
      <xdr:row>2</xdr:row>
      <xdr:rowOff>462068</xdr:rowOff>
    </xdr:to>
    <xdr:pic>
      <xdr:nvPicPr>
        <xdr:cNvPr id="3" name="Picture 2" descr="C:\Users\v-brm\AppData\Local\Microsoft\Windows\Temporary Internet Files\Content.Outlook\2026E86O\ITLC Logo Design v3 - IT Green 01.png">
          <a:extLst>
            <a:ext uri="{FF2B5EF4-FFF2-40B4-BE49-F238E27FC236}">
              <a16:creationId xmlns:a16="http://schemas.microsoft.com/office/drawing/2014/main" id="{B3293780-1F72-4BE7-B6A1-5B3E545090E1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763375" y="0"/>
          <a:ext cx="9842" cy="1362180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0</xdr:col>
      <xdr:colOff>9526</xdr:colOff>
      <xdr:row>0</xdr:row>
      <xdr:rowOff>0</xdr:rowOff>
    </xdr:from>
    <xdr:to>
      <xdr:col>1</xdr:col>
      <xdr:colOff>400051</xdr:colOff>
      <xdr:row>1</xdr:row>
      <xdr:rowOff>502402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3C7B34F9-460A-47EE-967E-C20B1602DC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526" y="0"/>
          <a:ext cx="1562100" cy="85482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19</xdr:col>
      <xdr:colOff>371475</xdr:colOff>
      <xdr:row>37</xdr:row>
      <xdr:rowOff>73319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462FFEE-A33C-44CA-B50B-3074A283B63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2677775" cy="624075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A-ManagementGroup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-ManagementGroups"/>
    </sheetNames>
    <sheetDataSet>
      <sheetData sheetId="0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5" xr:uid="{B2ED6017-2F43-4458-9D91-D1FB83EB2893}" name="tblMetadata" displayName="tblMetadata" ref="A7:B17" totalsRowShown="0">
  <tableColumns count="2">
    <tableColumn id="1" xr3:uid="{4291492B-71ED-461C-B83C-D484A989AE08}" name="Name" dataDxfId="483"/>
    <tableColumn id="2" xr3:uid="{198963DF-F3EB-4DA2-A09B-CD18B21F04CC}" name="Value" dataDxfId="482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21A8B8A6-973E-43EE-B799-B945DD543E27}" name="tblTagMetadata" displayName="tblTagMetadata" ref="A5:D17" totalsRowShown="0" headerRowDxfId="481" dataDxfId="480">
  <tableColumns count="4">
    <tableColumn id="1" xr3:uid="{13DDA741-1CDC-4A84-BA10-6BA3914D8356}" name="Tag Name" dataDxfId="479"/>
    <tableColumn id="2" xr3:uid="{B8694A0E-C176-426F-B4E7-4A43E885A31D}" name="Description" dataDxfId="478"/>
    <tableColumn id="3" xr3:uid="{CCEDA1BB-6988-4E44-A66D-56FB27A89627}" name="Key" dataDxfId="477"/>
    <tableColumn id="4" xr3:uid="{6CFDDA4A-EAEC-4DF0-BC0B-E07C3B8313F2}" name="Example value" dataDxfId="476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7" xr:uid="{FD2181C5-3380-4196-819A-9DBB0A80AB85}" name="tblDefaultTag" displayName="tblDefaultTag" ref="A20:L21" totalsRowShown="0" dataDxfId="475">
  <tableColumns count="12">
    <tableColumn id="1" xr3:uid="{62CDCCDA-A28C-4C4D-80FF-C4E8A791A052}" name="ApplicationName" dataDxfId="474"/>
    <tableColumn id="2" xr3:uid="{93073D3D-E95D-4B73-99B8-673A304575F9}" name="Approver" dataDxfId="473" dataCellStyle="Hyperlink"/>
    <tableColumn id="3" xr3:uid="{C519DB6C-C4F5-4BDB-AD9F-974D03DA671C}" name="BudgetAmount" dataDxfId="472" dataCellStyle="Currency"/>
    <tableColumn id="4" xr3:uid="{8BB9F40A-BCEE-4074-B326-2E38D0DB2338}" name="BusinessUnit" dataDxfId="471"/>
    <tableColumn id="5" xr3:uid="{2F7B32FE-6B7A-4311-9868-1CB73B45FAF8}" name="CostCenter" dataDxfId="470"/>
    <tableColumn id="6" xr3:uid="{3CF5EA6D-0DB8-482F-84D0-0B444571199D}" name="DR" dataDxfId="469"/>
    <tableColumn id="7" xr3:uid="{7153405F-70BE-48EC-B673-BC239A14A10D}" name="EndDate" dataDxfId="468"/>
    <tableColumn id="8" xr3:uid="{801301DF-334B-4099-AA5B-6CE9BAC396E0}" name="Env" dataDxfId="467"/>
    <tableColumn id="9" xr3:uid="{26325177-F8B0-40A4-8DCA-0C7DACD9A26B}" name="Owner" dataDxfId="466" dataCellStyle="Hyperlink"/>
    <tableColumn id="10" xr3:uid="{18E76519-03C4-4D50-91DF-DCE09D293F68}" name="Requester" dataDxfId="465" dataCellStyle="Hyperlink"/>
    <tableColumn id="11" xr3:uid="{477A0BBF-6757-4356-B66D-12D53AA4DA7A}" name="ServiceClass" dataDxfId="464"/>
    <tableColumn id="12" xr3:uid="{CA9237C6-8E46-45DC-9B0A-A0BE68240541}" name="StartDate" dataDxfId="463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3E9BD4E-A961-4548-8C01-A0FB7CA8A8A0}" name="tblNamingKeys" displayName="tblNamingKeys" ref="A2:F89" totalsRowShown="0" dataDxfId="454" headerRowCellStyle="Main Header">
  <tableColumns count="6">
    <tableColumn id="1" xr3:uid="{FC3AD749-BC4E-4216-B8E9-0F7F8BF94A2C}" name="Ressource" dataDxfId="453"/>
    <tableColumn id="2" xr3:uid="{83D7CB59-1519-40A6-8BA3-8FC0E4CBB600}" name="DefaultKey" dataDxfId="452"/>
    <tableColumn id="3" xr3:uid="{AC567D1A-03FF-4EFD-8D8E-0EC5FA69C0B9}" name="Key2" dataDxfId="451"/>
    <tableColumn id="4" xr3:uid="{433E465C-EFD3-48C8-8626-6865CD24521A}" name="Key3" dataDxfId="450"/>
    <tableColumn id="5" xr3:uid="{EB3D3E36-8CFD-41DC-B098-23377F2373E7}" name="Key4" dataDxfId="449"/>
    <tableColumn id="6" xr3:uid="{7AB839EE-155E-411F-A52E-52CA26FC44C7}" name="Parent" dataDxfId="448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9EAF627-981A-4E61-ACAA-FFAE6FA6BDC6}" name="tblActiveDirectory" displayName="tblActiveDirectory" ref="A1:C2" totalsRowShown="0" headerRowDxfId="447" dataDxfId="446" headerRowCellStyle="Main Header">
  <tableColumns count="3">
    <tableColumn id="1" xr3:uid="{70B7E953-07B9-4C0A-BF2F-08C056CFC973}" name="Directory" dataDxfId="445"/>
    <tableColumn id="2" xr3:uid="{21C56C14-ED82-4E5E-9212-756268FEB719}" name="Directory ID" dataDxfId="444"/>
    <tableColumn id="3" xr3:uid="{83D1BC0D-43AC-4991-9058-E3F0A06A4505}" name="Domain" dataDxfId="443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9EFAA8C-0888-4461-9574-707E0332C11C}" name="tblADUsers" displayName="tblADUsers" ref="A1:L4" totalsRowShown="0" headerRowCellStyle="Main Header">
  <tableColumns count="12">
    <tableColumn id="1" xr3:uid="{67E565E7-C9E9-4AA7-8EF0-EBA682BA9EC7}" name="UserPrincipalName" dataDxfId="442">
      <calculatedColumnFormula>_xlfn.CONCAT(D2,E2, "@", Domain)</calculatedColumnFormula>
    </tableColumn>
    <tableColumn id="2" xr3:uid="{B18F4EDA-253B-4C43-88F5-F01E09F83E53}" name="DisplayName" dataDxfId="441">
      <calculatedColumnFormula>_xlfn.CONCAT(D2," ", E2)</calculatedColumnFormula>
    </tableColumn>
    <tableColumn id="3" xr3:uid="{508A7E8C-99B9-44D3-91A6-130E0BA477D4}" name="Enabled"/>
    <tableColumn id="4" xr3:uid="{1D01C928-7F84-4A9B-A2E8-33C3478A9FC8}" name="FirstName"/>
    <tableColumn id="5" xr3:uid="{D8DD53F7-39C4-46C3-B75E-2BF320CCBC8A}" name="LastName"/>
    <tableColumn id="6" xr3:uid="{45B4B3A8-D7E5-48C4-A2A2-F23EB2AD3BAE}" name="City"/>
    <tableColumn id="7" xr3:uid="{F2DC1882-3737-4DFA-BC33-707622427844}" name="Street"/>
    <tableColumn id="8" xr3:uid="{60F40FF0-58FC-45C7-A17E-76E55FE4B28E}" name="PhoneNumber"/>
    <tableColumn id="9" xr3:uid="{443ABEC6-F809-4E2C-A39C-56A6760822E8}" name="MobilePhone"/>
    <tableColumn id="10" xr3:uid="{7BF6FCF5-79D9-4620-ACDF-6D3D66BE6ABF}" name="Department"/>
    <tableColumn id="11" xr3:uid="{FD3546A3-BEBE-4745-BD9C-AF332B65991A}" name="ForceChangePasswordNextLogin"/>
    <tableColumn id="12" xr3:uid="{6D46471D-1B35-4DD6-97F2-914C20745E03}" name="ShowInAddressList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5405F9C-D801-46C1-9757-4A79A59D9958}" name="tblADGroups" displayName="tblADGroups" ref="A1:E43" totalsRowShown="0" headerRowDxfId="440" dataDxfId="439" headerRowCellStyle="Main Header">
  <tableColumns count="5">
    <tableColumn id="1" xr3:uid="{C9ABA579-494E-4B59-A5ED-D78C1CF5FA75}" name="GroupName" dataDxfId="438"/>
    <tableColumn id="2" xr3:uid="{80F408E0-905B-41E9-BF2F-3C1C0DF5E886}" name="GroupDescription" dataDxfId="437">
      <calculatedColumnFormula>_xlfn.CONCAT("AD Security Group for Azure Role ", A2)</calculatedColumnFormula>
    </tableColumn>
    <tableColumn id="3" xr3:uid="{D052E0A6-F759-4799-8CAD-DCB51E30EA0E}" name="GroupDisplayName" dataDxfId="436">
      <calculatedColumnFormula>A2</calculatedColumnFormula>
    </tableColumn>
    <tableColumn id="4" xr3:uid="{F84B2E3A-3DDE-4E3D-95F0-A7F6EF8819A0}" name="G_MailEnabled" dataDxfId="435"/>
    <tableColumn id="5" xr3:uid="{75C06EFF-38E1-421E-90AB-2463CBA13F7F}" name="G_SecurityEnabled" dataDxfId="434"/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7C72EA5-33B2-4AC0-A059-8F32CDFD2951}" name="tblADServicePrincipals" displayName="tblADServicePrincipals" ref="A1:H2" totalsRowShown="0" headerRowCellStyle="Main Header">
  <autoFilter ref="A1:H2" xr:uid="{9FC4FF86-0006-48CA-9177-62330D2F5E8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4566E2D0-B133-4489-9B55-76CD54F70B1F}" name="ApplicationName"/>
    <tableColumn id="2" xr3:uid="{AFDBE8C2-7A56-450C-BC8C-A795C7F741CF}" name="UserPrincipalName" dataDxfId="433"/>
    <tableColumn id="3" xr3:uid="{01DC909A-E8E6-4806-A91A-21D56D469880}" name="DisplayName" dataDxfId="432"/>
    <tableColumn id="4" xr3:uid="{D434C0BB-1D99-4301-A861-F0D96EAB2530}" name="Location"/>
    <tableColumn id="5" xr3:uid="{E1A905CD-4176-4BA4-A04E-113B1B48E055}" name="CertPlainPassword"/>
    <tableColumn id="6" xr3:uid="{EA9AD7B0-AEAA-4A5F-BBC1-0B727D81F64C}" name="SpnRole"/>
    <tableColumn id="7" xr3:uid="{65268CCA-529D-4800-A95B-7FDF34EDAE14}" name="GrantRoleOnSubscriptionLevel"/>
    <tableColumn id="8" xr3:uid="{093A3A75-F10B-46C0-B5CB-58E72DF4EDC2}" name="TABLE OF CONTENTS" dataDxfId="431"/>
  </tableColumns>
  <tableStyleInfo name="TableStyleLight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1534DEB-9B9B-485A-8C3C-64D7097B7B9E}" name="tblSubscriptions" displayName="tblSubscriptions" ref="A1:H2" totalsRowShown="0" dataDxfId="430" headerRowCellStyle="Main Header">
  <autoFilter ref="A1:H2" xr:uid="{BDA57848-1F4E-4995-9C82-8119702C49B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A42ECAD2-FEA5-4716-B237-9B768A8AF712}" name="Azure Subscription Name" dataDxfId="429"/>
    <tableColumn id="2" xr3:uid="{E2864A1A-CBCE-4854-9C6C-59A946A5B0AF}" name="Service Administrator" dataDxfId="428"/>
    <tableColumn id="3" xr3:uid="{B394B81E-61CF-4892-8297-D3358092849D}" name="Co-administrator" dataDxfId="427"/>
    <tableColumn id="4" xr3:uid="{CDCDB45E-632B-4EC1-9518-20A009C0FD2A}" name="Subscription ID" dataDxfId="426"/>
    <tableColumn id="5" xr3:uid="{AF0CB93A-EB01-4D62-AEAC-99693C85A60C}" name="Azure AD Group" dataDxfId="425"/>
    <tableColumn id="6" xr3:uid="{3693CFB5-F3DB-4C5C-97F3-A45F0B4A7E9A}" name="Azure Role" dataDxfId="424"/>
    <tableColumn id="7" xr3:uid="{7CF63353-F7C9-4585-BB56-A477677AD849}" name="Management Group" dataDxfId="423"/>
    <tableColumn id="8" xr3:uid="{5CB0A777-F325-455A-B22A-55417E00D718}" name="TABLE OF CONTENTS" dataDxfId="422"/>
  </tableColumns>
  <tableStyleInfo name="TableStyleLight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25CCB140-6620-40ED-AEAA-0DF1E2E571B4}" name="tblManagementGroups" displayName="tblManagementGroups" ref="A1:O2" totalsRowShown="0" dataDxfId="421" headerRowCellStyle="PLG-Header">
  <autoFilter ref="A1:O2" xr:uid="{B774638C-A33B-4332-B152-384FB884354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453D7981-B357-426A-8C0F-8B10E1416146}" name="Management Group Name" dataDxfId="420"/>
    <tableColumn id="2" xr3:uid="{211D9E26-235B-4E42-98AE-9B53F65939ED}" name="Management Group ID" dataDxfId="419"/>
    <tableColumn id="3" xr3:uid="{1F5801E6-D013-4E4D-BAE2-602F643110C5}" name="Management Group Parent" dataDxfId="418"/>
    <tableColumn id="4" xr3:uid="{B392F54B-3ED4-49C8-824B-DD0ACC0BE9E6}" name="ApplicationName" dataDxfId="417"/>
    <tableColumn id="5" xr3:uid="{91CA4FBA-4DC5-44EB-8DC9-20D84674DACE}" name="Approver" dataDxfId="416"/>
    <tableColumn id="6" xr3:uid="{9EB4025A-6DF6-4CC7-AED0-B0A5C8E0DDA4}" name="BudgetAmount" dataDxfId="415"/>
    <tableColumn id="7" xr3:uid="{6B83D8AA-96A6-4438-B0E4-9D2AD90564FC}" name="BusinessUnit" dataDxfId="414"/>
    <tableColumn id="8" xr3:uid="{5A615C11-0209-4606-82AB-DC6E2EA6F24D}" name="CostCenter" dataDxfId="413"/>
    <tableColumn id="9" xr3:uid="{88C4B88F-DBF6-4B14-B0A8-2BB359303038}" name="DR" dataDxfId="412"/>
    <tableColumn id="10" xr3:uid="{39868F5A-900A-442A-9DA8-57911025EA5E}" name="EndDate" dataDxfId="411"/>
    <tableColumn id="11" xr3:uid="{21E63A00-2527-4316-A695-8F69C5AC07E3}" name="Env" dataDxfId="410"/>
    <tableColumn id="12" xr3:uid="{0F0E51EB-0BE6-4094-AC89-E0F598D28456}" name="Owner" dataDxfId="409"/>
    <tableColumn id="13" xr3:uid="{3DAFAB7A-02FF-4000-94CB-EF3ACF0A26CE}" name="Requester" dataDxfId="408"/>
    <tableColumn id="14" xr3:uid="{2782B11C-9D44-4A57-B89D-6EF63014FE21}" name="ServiceClass" dataDxfId="407"/>
    <tableColumn id="15" xr3:uid="{4931B5A7-8346-416B-9561-5C610881F0BA}" name="StartDate" dataDxfId="406"/>
  </tableColumns>
  <tableStyleInfo name="TableStyleLight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5D33723-FE23-449D-8FFF-A51320269AF2}" name="tblResourceGroups" displayName="tblResourceGroups" ref="A1:N7" totalsRowShown="0" dataDxfId="405" headerRowCellStyle="PLG-Header">
  <autoFilter ref="A1:N7" xr:uid="{638A8D9F-BCDA-41C3-906E-BE29BDB2624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</autoFilter>
  <tableColumns count="14">
    <tableColumn id="1" xr3:uid="{D3A080F0-7802-408D-8DDC-46C594BF77EF}" name="ResourceGroupName" dataDxfId="404"/>
    <tableColumn id="2" xr3:uid="{32E1F552-86B5-463A-9E73-C9BB482937F5}" name="region Name" dataDxfId="403">
      <calculatedColumnFormula>PrimaryRegionTag</calculatedColumnFormula>
    </tableColumn>
    <tableColumn id="3" xr3:uid="{F696BAA5-D243-43A1-83FE-A626EFF31CDA}" name="ApplicationName" dataDxfId="402"/>
    <tableColumn id="4" xr3:uid="{E7A12F03-FB6E-4566-A403-8B2F607721C1}" name="Approver" dataDxfId="401"/>
    <tableColumn id="5" xr3:uid="{16B9817D-734D-4B5B-A762-4953C4173471}" name="BudgetAmount" dataDxfId="400"/>
    <tableColumn id="6" xr3:uid="{1234D8FE-2D18-44A7-A961-7DBA72344A7A}" name="BusinessUnit" dataDxfId="399"/>
    <tableColumn id="7" xr3:uid="{ACCD4515-25CE-459F-AC99-8F097E729533}" name="CostCenter" dataDxfId="398"/>
    <tableColumn id="8" xr3:uid="{F4860233-3D8B-49EE-9C4D-D0B470E94C14}" name="DR" dataDxfId="397"/>
    <tableColumn id="9" xr3:uid="{C0014C79-BAD0-49F7-BA07-4696139ED7AA}" name="EndDate" dataDxfId="396"/>
    <tableColumn id="10" xr3:uid="{A24C2FAC-CBAB-446E-A910-9EE8F3075168}" name="Env" dataDxfId="395"/>
    <tableColumn id="11" xr3:uid="{6F19FB4F-030A-48C4-A9CA-4A2DA6107604}" name="Owner" dataDxfId="394"/>
    <tableColumn id="12" xr3:uid="{EE3441C4-C5CE-47ED-A618-ABA365828202}" name="Requester" dataDxfId="393"/>
    <tableColumn id="13" xr3:uid="{3BB5D2C8-EF69-4A08-9D12-3324A5A19E98}" name="ServiceClass" dataDxfId="392"/>
    <tableColumn id="14" xr3:uid="{63B6F936-3A3D-4C6B-8556-2B6A5858FB27}" name="StartDate" dataDxfId="391"/>
  </tableColumns>
  <tableStyleInfo name="TableStyleLight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37BAE8A5-7BCE-434F-9097-113B07ADF0D6}" name="tblRoleAssignments" displayName="tblRoleAssignments" ref="A1:D31" totalsRowShown="0" headerRowCellStyle="Main Header">
  <autoFilter ref="A1:D31" xr:uid="{C14A82F2-DE4A-4F5B-9853-973A4501EB8D}">
    <filterColumn colId="0" hiddenButton="1"/>
    <filterColumn colId="1" hiddenButton="1"/>
    <filterColumn colId="2" hiddenButton="1"/>
    <filterColumn colId="3" hiddenButton="1"/>
  </autoFilter>
  <tableColumns count="4">
    <tableColumn id="1" xr3:uid="{3440185F-9D0E-4D99-850F-2509C325163C}" name="ADGroupName"/>
    <tableColumn id="2" xr3:uid="{AD53C5D6-31ED-4291-9506-4869DCCA2292}" name="AzureRole"/>
    <tableColumn id="3" xr3:uid="{371D7562-3E8D-4F65-91B2-0118BEB55C2A}" name="ResourceGroup"/>
    <tableColumn id="4" xr3:uid="{F156ACCD-F65A-4189-A66B-ED29D12DA751}" name="Scope"/>
  </tableColumns>
  <tableStyleInfo name="TableStyleLight9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A10D3457-FBD1-47E8-90BF-D8C122D90FB0}" name="tblRoles" displayName="tblRoles" ref="A1:G166" totalsRowShown="0" headerRowDxfId="390">
  <sortState ref="A2:G166">
    <sortCondition descending="1" ref="B2:B166"/>
    <sortCondition ref="A2:A166"/>
  </sortState>
  <tableColumns count="7">
    <tableColumn id="1" xr3:uid="{7CDA3B51-5352-4294-AE5D-D18D3B80EC5A}" name="RoleName" dataDxfId="389"/>
    <tableColumn id="7" xr3:uid="{AB92E150-4D79-4D29-9EB8-942FE96C9C72}" name="IsCustom" dataDxfId="388"/>
    <tableColumn id="2" xr3:uid="{928B2788-C7CF-4A86-B859-EDA14A5D6D71}" name="Description" dataDxfId="387"/>
    <tableColumn id="3" xr3:uid="{BF1AC7A8-D496-44CC-9D0E-112AFA141298}" name="Actions"/>
    <tableColumn id="4" xr3:uid="{2E5527C6-5713-41A8-840B-826C51792B0C}" name="NotActions"/>
    <tableColumn id="5" xr3:uid="{9442F769-12D8-447A-A96A-AE8CECAA4FB1}" name="DataActions"/>
    <tableColumn id="6" xr3:uid="{C9D7F9F5-8D25-439B-8D33-1C1EED902E1C}" name="NotDataActions"/>
  </tableColumns>
  <tableStyleInfo name="TableStyleLight13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5629FAC5-7503-439D-946F-24A85C4C32FE}" name="tblStorageContainers19" displayName="tblStorageContainers19" ref="A1:O2" totalsRowShown="0" headerRowDxfId="314" dataDxfId="313" headerRowCellStyle="PLG-Header">
  <autoFilter ref="A1:O2" xr:uid="{0321DABE-D792-4717-912F-EA89189B99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3" xr3:uid="{5D213D30-E062-420B-9192-2404D05882D1}" name="synapseDWName" dataDxfId="312">
      <calculatedColumnFormula>LOWER(_xlfn.CONCAT(VLOOKUP(INDIRECT(LEFT(ADDRESS(1,COLUMN(),2),1+(COLUMN()&gt;26))&amp;1),NamingKeys!$A$3:$F$87,2,FALSE),Company_Tag,INDIRECT(SUBSTITUTE(ADDRESS(1,MATCH("ApplicationName",1:1,),4),1,)&amp;ROW()),INDIRECT(SUBSTITUTE(ADDRESS(1,MATCH("Env",1:1,),4),1,)&amp;ROW()),PrimaryRegionTag))</calculatedColumnFormula>
    </tableColumn>
    <tableColumn id="2" xr3:uid="{8A1C83ED-FD8D-47DE-9A9B-B6D5A08CA72A}" name="ResourceGroupName" dataDxfId="311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calculatedColumnFormula>
    </tableColumn>
    <tableColumn id="1" xr3:uid="{FEEA6145-8690-4FC8-80B0-EBFEC213721D}" name="sqlServerName" dataDxfId="310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,"-",TEXT(ROW()-1,"00")))</calculatedColumnFormula>
    </tableColumn>
    <tableColumn id="4" xr3:uid="{BB5B9D8C-87B6-4A6B-AF8D-86799672DBC9}" name="ApplicationName" dataDxfId="309"/>
    <tableColumn id="5" xr3:uid="{2DA205CC-FFB9-440F-A1C0-176A1156E603}" name="Approver" dataDxfId="308"/>
    <tableColumn id="6" xr3:uid="{7BA4A9FC-476F-4156-B8DB-4B31A8EF7134}" name="BudgetAmount" dataDxfId="307" dataCellStyle="Currency 2 2"/>
    <tableColumn id="8" xr3:uid="{7CFDD2F2-E45F-4D42-B1E7-2946C47B6F45}" name="BusinessUnit" dataDxfId="306"/>
    <tableColumn id="9" xr3:uid="{70D6E542-4170-47B5-B00B-F61E604E3659}" name="CostCenter" dataDxfId="305"/>
    <tableColumn id="10" xr3:uid="{5FE0A6C7-E220-41F2-B0B9-F34E7C018D94}" name="DR" dataDxfId="304"/>
    <tableColumn id="11" xr3:uid="{1E368A26-FD9E-4865-B2F4-10A966A5A36F}" name="EndDate" dataDxfId="303" dataCellStyle="Normal 2 2"/>
    <tableColumn id="12" xr3:uid="{C54CEB87-85C3-4A03-BAC5-3EEF69F26CB7}" name="Env" dataDxfId="302"/>
    <tableColumn id="13" xr3:uid="{2E5C7347-5FA9-4D75-BA47-29A20B2EE822}" name="Owner" dataDxfId="301"/>
    <tableColumn id="14" xr3:uid="{85414F39-D48E-4833-B1ED-B4DA850D3C60}" name="Requester" dataDxfId="300"/>
    <tableColumn id="15" xr3:uid="{F2C22C3C-9D7E-4491-B389-AF6CD0E79779}" name="ServiceClass" dataDxfId="299"/>
    <tableColumn id="16" xr3:uid="{3D879FFE-E831-4A2A-92BA-260AE2E21FDE}" name="StartDate" dataDxfId="298" dataCellStyle="Normal 2 2"/>
  </tableColumns>
  <tableStyleInfo name="TableStyleLight9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CCE85900-3921-4BC6-8146-5B969B48490C}" name="tblStorageAccounts22" displayName="tblStorageAccounts22" ref="A1:Q2" totalsRowShown="0" headerRowDxfId="351" dataDxfId="350" headerRowCellStyle="PLG-Header">
  <autoFilter ref="A1:Q2" xr:uid="{0321DABE-D792-4717-912F-EA89189B99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</autoFilter>
  <tableColumns count="17">
    <tableColumn id="1" xr3:uid="{B652422F-DDC5-4779-B69D-52D1D3CBC258}" name="DataLakeStoreName" dataDxfId="349">
      <calculatedColumnFormula>LOWER(_xlfn.CONCAT(VLOOKUP(INDIRECT(LEFT(ADDRESS(1,COLUMN(),2),1+(COLUMN()&gt;26))&amp;1),NamingKeys!$A$3:$F$87,2,FALSE),Company_Tag,INDIRECT(SUBSTITUTE(ADDRESS(1,MATCH("ApplicationName",1:1,),4),1,)&amp;ROW()),INDIRECT(SUBSTITUTE(ADDRESS(1,MATCH("Env",1:1,),4),1,)&amp;ROW()),PrimaryRegionTag,TEXT(ROW()-1,"00")))</calculatedColumnFormula>
    </tableColumn>
    <tableColumn id="2" xr3:uid="{A11DDCBF-C53B-41AD-8DB5-41F5CBB88B68}" name="ResourceGroupName" dataDxfId="348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calculatedColumnFormula>
    </tableColumn>
    <tableColumn id="4" xr3:uid="{372AED8C-B6FF-4B16-B968-BC83BE36A763}" name="AccountType" dataDxfId="347"/>
    <tableColumn id="5" xr3:uid="{CC8AB9AA-2670-463B-87FF-0A337AB3E4E3}" name="StorageKind" dataDxfId="346"/>
    <tableColumn id="6" xr3:uid="{58E60587-2AA4-4A41-9DA6-058849D01EE4}" name="AccessTier" dataDxfId="345"/>
    <tableColumn id="3" xr3:uid="{A79C771C-4F5B-4F7D-BA36-F651563FC1CC}" name="ApplicationName" dataDxfId="344"/>
    <tableColumn id="7" xr3:uid="{9F1E4C5B-F161-4996-A38B-EB5B856E36B0}" name="Approver" dataDxfId="343"/>
    <tableColumn id="8" xr3:uid="{793B3F76-6A57-4092-9042-D2A141A1C8C1}" name="BudgetAmount" dataDxfId="342"/>
    <tableColumn id="9" xr3:uid="{DD58DA39-645C-4EEE-9A38-F40CA00462C1}" name="BusinessUnit" dataDxfId="341"/>
    <tableColumn id="11" xr3:uid="{3EB4F175-103D-4BA3-95FA-62D80672F86D}" name="CostCenter" dataDxfId="340"/>
    <tableColumn id="12" xr3:uid="{7D7A7153-A227-485E-A650-F82E34519655}" name="DR" dataDxfId="339"/>
    <tableColumn id="13" xr3:uid="{29DA63D3-2F0F-4486-8313-D93765132670}" name="EndDate" dataDxfId="338"/>
    <tableColumn id="14" xr3:uid="{9F83E188-C8A1-4FC0-AACE-446FCDBEC02E}" name="Env" dataDxfId="337"/>
    <tableColumn id="15" xr3:uid="{08BD1C97-6E8C-430C-BAB7-622E0965DDE2}" name="Owner" dataDxfId="336"/>
    <tableColumn id="16" xr3:uid="{2C9189BB-F929-4D3E-B5D1-311592D9490B}" name="Requester" dataDxfId="335"/>
    <tableColumn id="17" xr3:uid="{B875AAB7-E809-4079-BE50-F94FE580B839}" name="ServiceClass" dataDxfId="334"/>
    <tableColumn id="18" xr3:uid="{CBA21964-64B1-46CD-8C30-199630F884E7}" name="StartDate" dataDxfId="333"/>
  </tableColumns>
  <tableStyleInfo name="TableStyleLight9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79575666-1726-4E0C-9F18-FA60994C1C75}" name="tblSQLServers" displayName="tblSQLServers" ref="A1:P2" totalsRowShown="0" headerRowDxfId="332" dataDxfId="331" headerRowCellStyle="PLG-Header">
  <autoFilter ref="A1:P2" xr:uid="{01CE7C72-EA39-4A99-A12A-863B61574FA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" xr3:uid="{2A341F85-9D61-4E15-BEAF-50838B11E653}" name="sqlServerName" dataDxfId="330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,"-",TEXT(ROW()-1,"00")))</calculatedColumnFormula>
    </tableColumn>
    <tableColumn id="2" xr3:uid="{52C32C24-2D40-4599-AC1D-68A819F6009D}" name="ResourceGroupName" dataDxfId="329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calculatedColumnFormula>
    </tableColumn>
    <tableColumn id="5" xr3:uid="{8385D286-191B-474B-993D-13FDF451BFCD}" name="sqlServerAdminUserName" dataDxfId="328"/>
    <tableColumn id="6" xr3:uid="{F595D359-E485-4B40-AE2A-5E64AA90931F}" name="sqlServerAdminPassword" dataDxfId="327"/>
    <tableColumn id="3" xr3:uid="{99C0CA87-70C2-4F45-9896-AB11183AF41A}" name="ApplicationName" dataDxfId="326"/>
    <tableColumn id="4" xr3:uid="{6DE653D8-71AD-448E-A677-F08DC23EA82B}" name="Approver" dataDxfId="325"/>
    <tableColumn id="7" xr3:uid="{B3E8B024-694F-4BF3-8F25-9902FBE87D1F}" name="BudgetAmount" dataDxfId="324"/>
    <tableColumn id="8" xr3:uid="{ABC43D73-14B6-4602-8043-E0F57518A105}" name="BusinessUnit" dataDxfId="323"/>
    <tableColumn id="9" xr3:uid="{35091A8E-5CAE-4A0E-896E-246761D77430}" name="CostCenter" dataDxfId="322"/>
    <tableColumn id="10" xr3:uid="{36FD19EA-6224-410F-95C4-92A550EFB4DC}" name="DR" dataDxfId="321"/>
    <tableColumn id="11" xr3:uid="{FDFE1F3F-D340-4EAD-BEA8-6AC03052FFBE}" name="EndDate" dataDxfId="320"/>
    <tableColumn id="12" xr3:uid="{FB92422E-0E45-4560-9A57-B77184199953}" name="Env" dataDxfId="319"/>
    <tableColumn id="13" xr3:uid="{6C35CAB9-8AD1-46EE-8538-BA45F01D09A8}" name="Owner" dataDxfId="318"/>
    <tableColumn id="14" xr3:uid="{E8386069-F356-40BE-9015-5747932DC16D}" name="Requester" dataDxfId="317"/>
    <tableColumn id="15" xr3:uid="{A7373C3F-E388-4E76-9EC5-79F9279C3CD7}" name="ServiceClass" dataDxfId="316"/>
    <tableColumn id="16" xr3:uid="{86DED262-EF7A-4317-8063-CEBDF1F1B3B2}" name="StartDate" dataDxfId="315"/>
  </tableColumns>
  <tableStyleInfo name="TableStyleLight9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" xr:uid="{65F6FE01-D6F4-4A39-B9BB-2EC43B61DE4B}" name="tblTemplate60" displayName="tblTemplate60" ref="A1:N2" totalsRowShown="0" headerRowDxfId="173" dataDxfId="172" headerRowCellStyle="PLG-Header">
  <autoFilter ref="A1:N2" xr:uid="{0321DABE-D792-4717-912F-EA89189B99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</autoFilter>
  <tableColumns count="14">
    <tableColumn id="1" xr3:uid="{52E8B69D-3D70-4556-8ADD-CA212D01EF4E}" name="DataFactoryName" dataDxfId="171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,"-",TEXT(ROW()-1,"00")))</calculatedColumnFormula>
    </tableColumn>
    <tableColumn id="2" xr3:uid="{BD8A3FEC-358A-4DA0-BA47-A2056B95C1DD}" name="ResourceGroupName" dataDxfId="170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calculatedColumnFormula>
    </tableColumn>
    <tableColumn id="3" xr3:uid="{0C065DB6-12EE-48F2-A377-1E0067EFECFE}" name="ApplicationName" dataDxfId="169"/>
    <tableColumn id="7" xr3:uid="{EE3AA25D-3233-4EE8-8774-551C5CCC4094}" name="Approver" dataDxfId="168"/>
    <tableColumn id="8" xr3:uid="{2DBD9FB9-E39E-4339-8519-511E3B94C888}" name="BudgetAmount" dataDxfId="167"/>
    <tableColumn id="9" xr3:uid="{1AE023B9-F868-4ACB-AF9D-61E350EA59BC}" name="BusinessUnit" dataDxfId="166"/>
    <tableColumn id="11" xr3:uid="{E1D1FC14-214E-42F5-A210-E947A7E78BFA}" name="CostCenter" dataDxfId="165"/>
    <tableColumn id="12" xr3:uid="{26FBFABB-7161-4870-9151-A899A8F874C2}" name="DR" dataDxfId="164"/>
    <tableColumn id="13" xr3:uid="{59181772-26F2-4BC0-919E-343B4F536F22}" name="EndDate" dataDxfId="163"/>
    <tableColumn id="14" xr3:uid="{BA20A3F0-405D-488E-A4FC-B8A7BE31AACF}" name="Env" dataDxfId="162"/>
    <tableColumn id="15" xr3:uid="{24C6DE48-72D2-4570-806C-63FD9C3B81B9}" name="Owner" dataDxfId="161"/>
    <tableColumn id="16" xr3:uid="{EA92DAA2-29CF-4626-86AD-DE7EAD4E4CAC}" name="Requester" dataDxfId="160"/>
    <tableColumn id="17" xr3:uid="{95820F98-9DCD-4388-9C03-629BC11C2FEB}" name="ServiceClass" dataDxfId="159"/>
    <tableColumn id="18" xr3:uid="{80FCE0BC-B04E-4896-ADE0-953B6526783A}" name="StartDate" dataDxfId="158"/>
  </tableColumns>
  <tableStyleInfo name="TableStyleLight9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29FA19B3-B2F6-4687-9E2B-20347F4EBF63}" name="tblKeyVault" displayName="tblKeyVault" ref="A1:N3" totalsRowShown="0" headerRowDxfId="386" dataDxfId="385" headerRowCellStyle="Hyperlink" dataCellStyle="Normal 2 2">
  <tableColumns count="14">
    <tableColumn id="1" xr3:uid="{7D74FD36-91E0-4097-81C3-B3295B6D9F20}" name="KeyVaultName" dataDxfId="384" dataCellStyle="Normal 2 2"/>
    <tableColumn id="2" xr3:uid="{626EDD50-9C93-407B-A62E-24DF831D5465}" name="ResourceGroupName" dataDxfId="383" dataCellStyle="Normal 2 2"/>
    <tableColumn id="3" xr3:uid="{1A859D3A-B2D5-49F6-9EAF-C559550F806A}" name="ApplicationName" dataDxfId="382" dataCellStyle="Normal 2 2"/>
    <tableColumn id="4" xr3:uid="{F4A9EEFB-0848-46B6-B8F9-B97F682F8A70}" name="Approver" dataDxfId="381" dataCellStyle="Hyperlink 2 2"/>
    <tableColumn id="5" xr3:uid="{7B05256F-FA99-48A8-BD16-B8D74955FA98}" name="BudgetAmount" dataDxfId="380" dataCellStyle="Currency 2 2"/>
    <tableColumn id="6" xr3:uid="{AE131878-96FE-4822-9268-F15EC334B559}" name="BusinessUnit" dataDxfId="379" dataCellStyle="Normal 2 2"/>
    <tableColumn id="7" xr3:uid="{72EA179A-2179-408B-8FFD-8BB2268F3CFF}" name="CostCenter" dataDxfId="378" dataCellStyle="Normal 2 2"/>
    <tableColumn id="8" xr3:uid="{F170D104-FA9A-402D-B07C-EFF4561576E7}" name="DR" dataDxfId="377" dataCellStyle="Normal 2 2"/>
    <tableColumn id="9" xr3:uid="{B9B3FE9A-4399-45E1-9828-350DFE6ABF78}" name="EndDate" dataDxfId="376" dataCellStyle="Normal 2 2"/>
    <tableColumn id="10" xr3:uid="{76D28B90-05C0-4BFA-9EB4-2C6C8F9BAC15}" name="Env" dataDxfId="375" dataCellStyle="Normal 2 2"/>
    <tableColumn id="11" xr3:uid="{3F392D78-3914-4C33-8A79-89E47165EF8B}" name="Owner" dataDxfId="374" dataCellStyle="Hyperlink 2 2"/>
    <tableColumn id="12" xr3:uid="{5B82FDB3-D573-4780-AAF9-0A161E675B7D}" name="Requester" dataDxfId="373" dataCellStyle="Hyperlink 2 2"/>
    <tableColumn id="13" xr3:uid="{5CD2F8BD-154E-476C-978F-2817115003FF}" name="ServiceClass" dataDxfId="372" dataCellStyle="Normal 2 2"/>
    <tableColumn id="14" xr3:uid="{A68A696A-51CF-4E59-8C8C-B630E77BEFCE}" name="StartDate" dataDxfId="371" dataCellStyle="Normal 2 2"/>
  </tableColumns>
  <tableStyleInfo name="TableStyleLight9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052EC13-3EA9-49A7-8A4C-81554C0179CA}" name="tblStorageAccounts" displayName="tblStorageAccounts" ref="A1:Q2" totalsRowShown="0" headerRowDxfId="370" dataDxfId="369" headerRowCellStyle="PLG-Header">
  <autoFilter ref="A1:Q2" xr:uid="{0321DABE-D792-4717-912F-EA89189B99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</autoFilter>
  <tableColumns count="17">
    <tableColumn id="1" xr3:uid="{EDC4F6A4-6201-4473-B1C9-AE7D7C6C2A8E}" name="StorageAccountName" dataDxfId="368">
      <calculatedColumnFormula>LOWER(_xlfn.CONCAT(VLOOKUP(INDIRECT(LEFT(ADDRESS(1,COLUMN(),2),1+(COLUMN()&gt;26))&amp;1),NamingKeys!$A$3:$F$87,2,FALSE),Company_Tag,INDIRECT(SUBSTITUTE(ADDRESS(1,MATCH("ApplicationName",1:1,),4),1,)&amp;ROW()),INDIRECT(SUBSTITUTE(ADDRESS(1,MATCH("Env",1:1,),4),1,)&amp;ROW()),PrimaryRegionTag,TEXT(ROW()-1,"00")))</calculatedColumnFormula>
    </tableColumn>
    <tableColumn id="2" xr3:uid="{D5C5FCC9-C0C7-41C5-A184-D2AF4179125D}" name="ResourceGroupName" dataDxfId="367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calculatedColumnFormula>
    </tableColumn>
    <tableColumn id="4" xr3:uid="{3447B835-7A22-4C61-B3EA-F3209A7398B6}" name="AccountType" dataDxfId="366"/>
    <tableColumn id="5" xr3:uid="{7F9ABFCE-8C9C-4E53-AF0C-FB549863B5CE}" name="StorageKind" dataDxfId="365"/>
    <tableColumn id="6" xr3:uid="{720CDDA3-4F0C-40E8-881A-1C9A3983ABF9}" name="AccessTier" dataDxfId="364"/>
    <tableColumn id="3" xr3:uid="{B7E37DED-9F50-4727-8FA0-223F455B52C7}" name="ApplicationName" dataDxfId="363"/>
    <tableColumn id="7" xr3:uid="{99A0AA91-0A5C-4A70-978E-58EE1FCC72BB}" name="Approver" dataDxfId="362"/>
    <tableColumn id="8" xr3:uid="{6095DA26-EA6F-45E6-9DB1-FEDFCA59205C}" name="BudgetAmount" dataDxfId="361"/>
    <tableColumn id="9" xr3:uid="{62135E6B-DDF5-4364-8CB3-B347D89BAFC6}" name="BusinessUnit" dataDxfId="360"/>
    <tableColumn id="11" xr3:uid="{F0EB6BFB-19A1-499C-BF38-5EC828A3639C}" name="CostCenter" dataDxfId="359"/>
    <tableColumn id="12" xr3:uid="{BB0D0ECA-D759-45E3-A5D7-10DA43079AC6}" name="DR" dataDxfId="358"/>
    <tableColumn id="13" xr3:uid="{1D85F930-A50A-4DE0-BF3A-B666E8EFC218}" name="EndDate" dataDxfId="357"/>
    <tableColumn id="14" xr3:uid="{F1CA34EA-3543-4934-BAF1-3B4047411C50}" name="Env" dataDxfId="356"/>
    <tableColumn id="15" xr3:uid="{6216FC08-1112-4E29-B772-CE73C4766403}" name="Owner" dataDxfId="355"/>
    <tableColumn id="16" xr3:uid="{6F78E4FE-7F4C-4860-B413-4685A40B8395}" name="Requester" dataDxfId="354"/>
    <tableColumn id="17" xr3:uid="{C5C3B864-9253-4717-808F-59EE05C2B988}" name="ServiceClass" dataDxfId="353"/>
    <tableColumn id="18" xr3:uid="{E0A30987-F0E4-4B04-85E8-835F3F174FB8}" name="StartDate" dataDxfId="352"/>
  </tableColumns>
  <tableStyleInfo name="TableStyleLight9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1ADF1BB5-FACF-4970-9B8E-05554DAC9673}" name="tblSQLServers17" displayName="tblSQLServers17" ref="A1:O2" totalsRowShown="0" headerRowDxfId="297" dataDxfId="296" headerRowCellStyle="PLG-Header">
  <autoFilter ref="A1:O2" xr:uid="{01CE7C72-EA39-4A99-A12A-863B61574FA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AED3C3D4-4E52-4238-891C-AAE9867250B8}" name="logicAppName" dataDxfId="295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,"-",TEXT(ROW()-1,"00")))</calculatedColumnFormula>
    </tableColumn>
    <tableColumn id="2" xr3:uid="{5659FB4C-0B70-45FB-9712-B77B0CA36461}" name="ResourceGroupName" dataDxfId="294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calculatedColumnFormula>
    </tableColumn>
    <tableColumn id="5" xr3:uid="{AD7230AA-6798-4AE2-B47E-7DA0327062A3}" name="apiVersion" dataDxfId="293"/>
    <tableColumn id="3" xr3:uid="{FDEFD99D-0D86-4D01-A3C2-D3B5DD9D4ADE}" name="ApplicationName" dataDxfId="292"/>
    <tableColumn id="4" xr3:uid="{2D63B4AD-9676-4ED4-8965-5C1365547187}" name="Approver" dataDxfId="291"/>
    <tableColumn id="7" xr3:uid="{210F3070-E597-4308-BD46-A51EBA6D2966}" name="BudgetAmount" dataDxfId="290"/>
    <tableColumn id="8" xr3:uid="{BB063B75-42BB-4DE5-B253-FCD134557256}" name="BusinessUnit" dataDxfId="289"/>
    <tableColumn id="9" xr3:uid="{DE9F57F7-0CB6-4CDA-A11F-76F46E02086F}" name="CostCenter" dataDxfId="288"/>
    <tableColumn id="10" xr3:uid="{8A10B3DC-1A2B-4B1C-984D-F5BD4130802E}" name="DR" dataDxfId="287"/>
    <tableColumn id="11" xr3:uid="{1437CD11-B38A-4B79-858E-669BCAE9FD25}" name="EndDate" dataDxfId="286"/>
    <tableColumn id="12" xr3:uid="{4D7C7FFF-8BED-4FCE-BCD6-BFDD8D06E57D}" name="Env" dataDxfId="285"/>
    <tableColumn id="13" xr3:uid="{503B3153-C36D-4B7E-BCDF-D1097363A10C}" name="Owner" dataDxfId="284"/>
    <tableColumn id="14" xr3:uid="{68753E90-0EA9-427C-B64D-E1125D1BF82A}" name="Requester" dataDxfId="283"/>
    <tableColumn id="15" xr3:uid="{6267B1BA-9FE3-4C0D-9ED0-6DCFF2D88D3E}" name="ServiceClass" dataDxfId="282"/>
    <tableColumn id="16" xr3:uid="{60EEB968-815A-4C5E-ADF7-6DF5E62A631C}" name="StartDate" dataDxfId="281"/>
  </tableColumns>
  <tableStyleInfo name="TableStyleLight9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D21F0AB7-CE3A-4A84-B7F0-72CBDB6C2D21}" name="tblStorageContainers1921" displayName="tblStorageContainers1921" ref="A1:O2" totalsRowShown="0" headerRowDxfId="280" dataDxfId="279" headerRowCellStyle="PLG-Header">
  <autoFilter ref="A1:O2" xr:uid="{0321DABE-D792-4717-912F-EA89189B99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3" xr3:uid="{20EDE634-7BCA-4A6C-BE61-B774831BB0F1}" name="CosmosDbAccountName" dataDxfId="278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,"-",TEXT(ROW()-1,"00")))</calculatedColumnFormula>
    </tableColumn>
    <tableColumn id="2" xr3:uid="{A15B4815-B799-4E52-A70B-2850595108E0}" name="ResourceGroupName" dataDxfId="277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calculatedColumnFormula>
    </tableColumn>
    <tableColumn id="1" xr3:uid="{D9ADA75A-6E94-4761-BDE0-F9ECFD31BCF6}" name="sqlServerName" dataDxfId="276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,"-",TEXT(ROW()-1,"00")))</calculatedColumnFormula>
    </tableColumn>
    <tableColumn id="4" xr3:uid="{17244B6E-17E1-43F2-8B0E-249A9AC048A3}" name="ApplicationName" dataDxfId="275"/>
    <tableColumn id="5" xr3:uid="{B07B97D2-02A8-480B-899A-33EFCC0CB73E}" name="Approver" dataDxfId="274"/>
    <tableColumn id="6" xr3:uid="{9318713D-04DB-4120-A003-4F93961346F8}" name="BudgetAmount" dataDxfId="273" dataCellStyle="Currency 2 2"/>
    <tableColumn id="8" xr3:uid="{B2528700-FD02-450D-A5EE-2074B4FF01A4}" name="BusinessUnit" dataDxfId="272"/>
    <tableColumn id="9" xr3:uid="{0A713914-577C-432B-87CB-104F1ECAA7AF}" name="CostCenter" dataDxfId="271"/>
    <tableColumn id="10" xr3:uid="{02767C2F-D1CB-4829-9945-49B4B6557BB5}" name="DR" dataDxfId="270"/>
    <tableColumn id="11" xr3:uid="{FB35C75B-A50E-4894-934F-BB83D7DD17C2}" name="EndDate" dataDxfId="269" dataCellStyle="Normal 2 2"/>
    <tableColumn id="12" xr3:uid="{F7F9C7AA-43C6-44F0-B18C-63F10AA7208A}" name="Env" dataDxfId="268"/>
    <tableColumn id="13" xr3:uid="{3ED02F47-8BD9-4D3E-B5A3-E2261F4F835F}" name="Owner" dataDxfId="267"/>
    <tableColumn id="14" xr3:uid="{8706A51B-1C0A-405D-8EDC-219E7373CA13}" name="Requester" dataDxfId="266"/>
    <tableColumn id="15" xr3:uid="{42681F75-78B6-40A7-B2B3-2D4B01C4B88B}" name="ServiceClass" dataDxfId="265"/>
    <tableColumn id="16" xr3:uid="{98249317-59E0-490C-BF76-9F40F064B65E}" name="StartDate" dataDxfId="264" dataCellStyle="Normal 2 2"/>
  </tableColumns>
  <tableStyleInfo name="TableStyleLight9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45892864-ACF2-4AA8-B887-8A7DB786D9CB}" name="tblSQLServers20" displayName="tblSQLServers20" ref="A1:N2" totalsRowShown="0" headerRowDxfId="263" dataDxfId="262" headerRowCellStyle="PLG-Header">
  <autoFilter ref="A1:N2" xr:uid="{01CE7C72-EA39-4A99-A12A-863B61574FA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</autoFilter>
  <tableColumns count="14">
    <tableColumn id="1" xr3:uid="{4A9BC3A0-3A5C-41F7-A2D5-82AA6E18239C}" name="streamAnalyticsName" dataDxfId="261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,"-",TEXT(ROW()-1,"00")))</calculatedColumnFormula>
    </tableColumn>
    <tableColumn id="2" xr3:uid="{2D8F0AE6-D1E9-47B8-85AB-87BCBA5D6A9B}" name="ResourceGroupName" dataDxfId="260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calculatedColumnFormula>
    </tableColumn>
    <tableColumn id="3" xr3:uid="{AE22CBCD-1702-415B-9CD4-AF1692CDCDC6}" name="ApplicationName" dataDxfId="259"/>
    <tableColumn id="4" xr3:uid="{249AC0F6-80B1-41FB-BF74-1BAC3BBAFE99}" name="Approver" dataDxfId="258"/>
    <tableColumn id="7" xr3:uid="{DD3CD6E9-497B-49FA-9C44-CB06B169A7EB}" name="BudgetAmount" dataDxfId="257"/>
    <tableColumn id="8" xr3:uid="{0D56C04F-8C5D-4AD2-9D47-5D72FC448402}" name="BusinessUnit" dataDxfId="256"/>
    <tableColumn id="9" xr3:uid="{EF0E63C9-6BED-48A3-B20C-9CAC7524648B}" name="CostCenter" dataDxfId="255"/>
    <tableColumn id="10" xr3:uid="{29CF345B-E0D4-490C-AC6C-7D809B2F7A22}" name="DR" dataDxfId="254"/>
    <tableColumn id="11" xr3:uid="{72B20860-1EBB-4C13-BA58-168A6F00DE17}" name="EndDate" dataDxfId="253"/>
    <tableColumn id="12" xr3:uid="{0BB924C9-DAA9-482B-96BD-0D1AE7421880}" name="Env" dataDxfId="252"/>
    <tableColumn id="13" xr3:uid="{2BFD44BF-0484-4F11-977B-AC7BBC4C0D2C}" name="Owner" dataDxfId="251"/>
    <tableColumn id="14" xr3:uid="{A0458324-2EE6-487A-9580-3EC22DFE20DA}" name="Requester" dataDxfId="250"/>
    <tableColumn id="15" xr3:uid="{FB5BCA1F-17F5-4857-B431-7AB4E5A3BB48}" name="ServiceClass" dataDxfId="249"/>
    <tableColumn id="16" xr3:uid="{61545C3D-B80A-455D-B2AC-C9ECDC8B351C}" name="StartDate" dataDxfId="248"/>
  </tableColumns>
  <tableStyleInfo name="TableStyleLight9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8E14F329-D540-4F48-A5AC-B5669D11656D}" name="tblSQLServers16" displayName="tblSQLServers16" ref="A1:O2" totalsRowShown="0" headerRowDxfId="247" dataDxfId="246" headerRowCellStyle="PLG-Header">
  <autoFilter ref="A1:O2" xr:uid="{01CE7C72-EA39-4A99-A12A-863B61574FA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3CA25D7F-F4BE-4347-82D2-82B2CCAB3836}" name="analysisServicesName" dataDxfId="245">
      <calculatedColumnFormula>LOWER(_xlfn.CONCAT(VLOOKUP(INDIRECT(LEFT(ADDRESS(1,COLUMN(),2),1+(COLUMN()&gt;26))&amp;1),NamingKeys!$A$3:$F$85,2,FALSE),Company_Tag,INDIRECT(SUBSTITUTE(ADDRESS(1,MATCH("ApplicationName",1:1,),4),1,)&amp;ROW()),INDIRECT(SUBSTITUTE(ADDRESS(1,MATCH("Env",1:1,),4),1,)&amp;ROW()),PrimaryRegionTag))</calculatedColumnFormula>
    </tableColumn>
    <tableColumn id="2" xr3:uid="{93514682-6720-4960-8D96-1C12DE2385A2}" name="ResourceGroupName" dataDxfId="244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calculatedColumnFormula>
    </tableColumn>
    <tableColumn id="5" xr3:uid="{9320BB3E-24E0-41AB-BFF7-10E8C7F8FAFC}" name="AnalysisServicesAdmin" dataDxfId="243" dataCellStyle="Hyperlink"/>
    <tableColumn id="3" xr3:uid="{320FA428-0A24-41B1-96FE-C2D6FBC287C7}" name="ApplicationName" dataDxfId="242"/>
    <tableColumn id="4" xr3:uid="{75133D4F-DDB6-4A77-8B3C-B43FF7EE1007}" name="Approver" dataDxfId="241"/>
    <tableColumn id="7" xr3:uid="{6D5CAB01-0A5A-4876-81B8-920DDABB1338}" name="BudgetAmount" dataDxfId="240"/>
    <tableColumn id="8" xr3:uid="{BFE2945D-DD77-4126-AF5D-556ACA0D0402}" name="BusinessUnit" dataDxfId="239"/>
    <tableColumn id="9" xr3:uid="{C8E31A72-C97A-448A-8166-CA31EE3816FD}" name="CostCenter" dataDxfId="238"/>
    <tableColumn id="10" xr3:uid="{47ECF8C9-AD31-4DBE-9ED7-DB425F831E45}" name="DR" dataDxfId="237"/>
    <tableColumn id="11" xr3:uid="{621843D6-A00E-44F6-ADF9-1D3290B910FC}" name="EndDate" dataDxfId="236"/>
    <tableColumn id="12" xr3:uid="{25AFA2DF-1C0B-4295-808D-EFD964B573E9}" name="Env" dataDxfId="235"/>
    <tableColumn id="13" xr3:uid="{1802964F-A99F-44BC-8D5C-34C8EAB7F49C}" name="Owner" dataDxfId="234"/>
    <tableColumn id="14" xr3:uid="{3679AA3B-A2DE-4741-BF6A-23B9C3008532}" name="Requester" dataDxfId="233"/>
    <tableColumn id="15" xr3:uid="{9C05E3F3-87C1-4862-B3C8-A0EB2EF48331}" name="ServiceClass" dataDxfId="232"/>
    <tableColumn id="16" xr3:uid="{1E02C04D-6414-423D-B526-B627D7C2A5F2}" name="StartDate" dataDxfId="231"/>
  </tableColumns>
  <tableStyleInfo name="TableStyleLight9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3" xr:uid="{D01716DF-37A4-4FFB-9BC1-6A1500976F91}" name="tblSQLServers64" displayName="tblSQLServers64" ref="A1:S2" totalsRowShown="0" headerRowDxfId="230" dataDxfId="229" headerRowCellStyle="PLG-Header">
  <autoFilter ref="A1:S2" xr:uid="{01CE7C72-EA39-4A99-A12A-863B61574FA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</autoFilter>
  <tableColumns count="19">
    <tableColumn id="1" xr3:uid="{3C129741-F364-4480-A6CD-DBF3FDB1528A}" name="managedInstanceName" dataDxfId="228">
      <calculatedColumnFormula>LOWER(_xlfn.CONCAT(VLOOKUP($A$1,NamingKeys!$A$3:$F$89,2,FALSE),"-",Company_Tag,"-",$H2,"-",$O2,"-",PrimaryRegionTag,"-",TEXT(ROW()-1,"00")))</calculatedColumnFormula>
    </tableColumn>
    <tableColumn id="2" xr3:uid="{3A3B5A1E-A0CF-41C6-A713-E04D054B277F}" name="ResourceGroupName" dataDxfId="227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calculatedColumnFormula>
    </tableColumn>
    <tableColumn id="17" xr3:uid="{383871AC-5CD4-4F94-995F-7D099CD1F4B1}" name="virtualNetworkResourceGroupName" dataDxfId="226">
      <calculatedColumnFormula>LOWER(_xlfn.CONCAT("rg-",Company_Tag,"-network-",envTag,"-",PrimaryRegionTag))</calculatedColumnFormula>
    </tableColumn>
    <tableColumn id="31" xr3:uid="{67E4DB32-5DE4-4DBB-AD34-6E7EEA98B925}" name="virtualNetworkName" dataDxfId="225">
      <calculatedColumnFormula>LOWER(_xlfn.CONCAT("vnet-",Company_Tag,"-",envTag,"-",PrimaryRegionTag))</calculatedColumnFormula>
    </tableColumn>
    <tableColumn id="30" xr3:uid="{AEA17E8B-30D3-4717-A802-4BA90EABF62E}" name="subnetName" dataDxfId="224">
      <calculatedColumnFormula>LOWER(_xlfn.CONCAT("snet-",Company_Tag,"-",envTag,"-",PrimaryRegionTag,,"-sqlmi"))</calculatedColumnFormula>
    </tableColumn>
    <tableColumn id="5" xr3:uid="{A4F0AD71-023F-4562-9A73-BB547CF82FAB}" name="administratorLogin" dataDxfId="223"/>
    <tableColumn id="6" xr3:uid="{BF0AF824-7C40-4769-B42A-4B714BDE6027}" name="administratorLoginPassword" dataDxfId="222"/>
    <tableColumn id="3" xr3:uid="{2187DB96-C8F1-451E-91C7-82CCC2AD30DC}" name="ApplicationName" dataDxfId="221"/>
    <tableColumn id="4" xr3:uid="{1E61BAD7-FB22-413E-AB92-C31046060746}" name="Approver" dataDxfId="220"/>
    <tableColumn id="7" xr3:uid="{D754C168-3323-4A54-824F-689B0EF8AAAC}" name="BudgetAmount" dataDxfId="219"/>
    <tableColumn id="8" xr3:uid="{45A82F25-6B65-402C-9F06-7DB3A3DA0E59}" name="BusinessUnit" dataDxfId="218"/>
    <tableColumn id="9" xr3:uid="{BFA057E2-4648-4086-9B7B-D561C39EF962}" name="CostCenter" dataDxfId="217"/>
    <tableColumn id="10" xr3:uid="{68428CF3-8D44-4B27-80C5-0B1C9519A070}" name="DR" dataDxfId="216"/>
    <tableColumn id="11" xr3:uid="{6879C2A4-756A-4CD2-901D-8ACBB664585C}" name="EndDate" dataDxfId="215"/>
    <tableColumn id="12" xr3:uid="{A566434E-E351-4C52-97DD-FFDC716964CE}" name="Env" dataDxfId="214"/>
    <tableColumn id="13" xr3:uid="{A5F0E0A0-06D6-43CB-9110-7B0651BE5E03}" name="Owner" dataDxfId="213"/>
    <tableColumn id="14" xr3:uid="{6F208972-537D-4BFC-AFED-4983FF757DE7}" name="Requester" dataDxfId="212"/>
    <tableColumn id="15" xr3:uid="{ABE98BE6-713C-4A4A-8380-1C0763F32CB5}" name="ServiceClass" dataDxfId="211"/>
    <tableColumn id="16" xr3:uid="{EA9B6BFB-FF9B-4D37-B766-3F7E3B448636}" name="StartDate" dataDxfId="210"/>
  </tableColumns>
  <tableStyleInfo name="TableStyleLight9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9EE702CA-2BFC-4864-8BFE-5E0F8CD0F551}" name="tblStorageContainers" displayName="tblStorageContainers" ref="A1:P2" totalsRowShown="0" headerRowDxfId="209" dataDxfId="208" headerRowCellStyle="PLG-Header">
  <autoFilter ref="A1:P2" xr:uid="{0321DABE-D792-4717-912F-EA89189B99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3" xr3:uid="{CC060360-4BC0-4735-A75C-EAC41D814CAB}" name="ContainerName" dataDxfId="207"/>
    <tableColumn id="2" xr3:uid="{AFE437F2-D77B-4CE5-AA9D-284B9975F42E}" name="ResourceGroupName" dataDxfId="206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calculatedColumnFormula>
    </tableColumn>
    <tableColumn id="1" xr3:uid="{F3FC7AFE-C1D5-4DE9-8951-3D7D53E20E1E}" name="StorageAccountName" dataDxfId="205">
      <calculatedColumnFormula>LOWER(_xlfn.CONCAT(VLOOKUP(INDIRECT(LEFT(ADDRESS(1,COLUMN(),2),1+(COLUMN()&gt;26))&amp;1),NamingKeys!$A$3:$F$87,2,FALSE),Company_Tag,INDIRECT(SUBSTITUTE(ADDRESS(1,MATCH("ApplicationName",1:1,),4),1,)&amp;ROW()),INDIRECT(SUBSTITUTE(ADDRESS(1,MATCH("Env",1:1,),4),1,)&amp;ROW()),PrimaryRegionTag,TEXT(ROW()-1,"00")))</calculatedColumnFormula>
    </tableColumn>
    <tableColumn id="7" xr3:uid="{C22A51FF-AA29-402B-B133-259657AA502E}" name="PublicAccess" dataDxfId="204"/>
    <tableColumn id="4" xr3:uid="{88BC0F53-F856-48BA-B01A-3801748968A6}" name="ApplicationName" dataDxfId="203"/>
    <tableColumn id="5" xr3:uid="{CE8D5DAB-0D28-41B2-A575-E9273A859221}" name="Approver" dataDxfId="202"/>
    <tableColumn id="6" xr3:uid="{EA647438-92D1-4976-9B7C-4657A815EECA}" name="BudgetAmount" dataDxfId="201" dataCellStyle="Currency 2 2"/>
    <tableColumn id="8" xr3:uid="{048ACCAA-6688-4D19-9D80-612B24BECABB}" name="BusinessUnit" dataDxfId="200"/>
    <tableColumn id="9" xr3:uid="{72C1D578-B37B-40FA-B340-171633BE9890}" name="CostCenter" dataDxfId="199"/>
    <tableColumn id="10" xr3:uid="{201BFB2C-EF15-4356-BE5D-B5D7B688B948}" name="DR" dataDxfId="198"/>
    <tableColumn id="11" xr3:uid="{DAAEA8E7-48DD-48BD-9626-91054181DD5A}" name="EndDate" dataDxfId="197" dataCellStyle="Normal 2 2"/>
    <tableColumn id="12" xr3:uid="{D889319B-BB35-41FE-94E4-16A98DED2A2C}" name="Env" dataDxfId="196"/>
    <tableColumn id="13" xr3:uid="{9484ECDE-E056-4118-A300-AB8A46E4CC97}" name="Owner" dataDxfId="195"/>
    <tableColumn id="14" xr3:uid="{BC53E329-83A7-47AD-997E-2ACE257C95DA}" name="Requester" dataDxfId="194"/>
    <tableColumn id="15" xr3:uid="{7C591084-1350-46FC-8E3D-73F6A67F1299}" name="ServiceClass" dataDxfId="193"/>
    <tableColumn id="16" xr3:uid="{AB9E071B-12E4-4B79-A531-599710CF581F}" name="StartDate" dataDxfId="192" dataCellStyle="Normal 2 2"/>
  </tableColumns>
  <tableStyleInfo name="TableStyleLight9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1F24F488-74DD-45C6-8D4E-E3B75BAEC070}" name="tblAzureFiles" displayName="tblAzureFiles" ref="A1:P2" totalsRowShown="0" headerRowDxfId="191" dataDxfId="190" headerRowCellStyle="PLG-Header">
  <autoFilter ref="A1:P2" xr:uid="{5F82C67B-D322-4486-B0C7-E929D12A20B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" xr3:uid="{B4578308-B12E-4ED8-8525-3E6F4CFF3ED4}" name="fileShareName" dataDxfId="189"/>
    <tableColumn id="4" xr3:uid="{9C99FC51-F60A-4457-818C-6AF7CEE4EFE4}" name="ResourceGroupName" dataDxfId="188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calculatedColumnFormula>
    </tableColumn>
    <tableColumn id="2" xr3:uid="{A755B44B-4D0B-4DB0-9650-F00713C51496}" name="StorageAccountName" dataDxfId="187">
      <calculatedColumnFormula>LOWER(_xlfn.CONCAT(VLOOKUP(INDIRECT(LEFT(ADDRESS(1,COLUMN(),2),1+(COLUMN()&gt;26))&amp;1),NamingKeys!$A$3:$F$87,2,FALSE),Company_Tag,INDIRECT(SUBSTITUTE(ADDRESS(1,MATCH("ApplicationName",1:1,),4),1,)&amp;ROW()),INDIRECT(SUBSTITUTE(ADDRESS(1,MATCH("Env",1:1,),4),1,)&amp;ROW()),PrimaryRegionTag,TEXT(ROW()-1,"00")))</calculatedColumnFormula>
    </tableColumn>
    <tableColumn id="3" xr3:uid="{6759B4DF-05DE-43AF-9DD5-8B6F85DCBF8E}" name="publicAccess" dataDxfId="186"/>
    <tableColumn id="5" xr3:uid="{266182AA-3F70-495D-A7E5-28006F4657B5}" name="ApplicationName" dataDxfId="185"/>
    <tableColumn id="6" xr3:uid="{29760C3A-797D-4D73-B815-0236D7A94502}" name="Approver" dataDxfId="184"/>
    <tableColumn id="7" xr3:uid="{5FFBECBA-0EAA-407E-B5DF-00AC9807CBCC}" name="BudgetAmount" dataDxfId="183" dataCellStyle="Currency 2 2"/>
    <tableColumn id="8" xr3:uid="{3DFF0D18-788F-48FB-8383-77E06705545A}" name="BusinessUnit" dataDxfId="182"/>
    <tableColumn id="9" xr3:uid="{9BD4620F-14A9-45D0-8655-D3997B8A6BA2}" name="CostCenter" dataDxfId="181"/>
    <tableColumn id="10" xr3:uid="{BFC86A1E-C1A9-40B6-B55F-72386C5E2B96}" name="DR" dataDxfId="180"/>
    <tableColumn id="11" xr3:uid="{2D1CC82C-E720-4329-98FB-9BD1D9457E02}" name="EndDate" dataDxfId="179" dataCellStyle="Normal 2 2"/>
    <tableColumn id="12" xr3:uid="{D3A9587E-EF7D-4D79-B700-A28BEF76040D}" name="Env" dataDxfId="178"/>
    <tableColumn id="13" xr3:uid="{7DDA5531-8F35-490C-8608-A160706A1B59}" name="Owner" dataDxfId="177"/>
    <tableColumn id="14" xr3:uid="{4432C38D-B8A3-46B9-8F51-33EA5B518FDB}" name="Requester" dataDxfId="176"/>
    <tableColumn id="15" xr3:uid="{A62A6B57-9395-46FF-B8DF-6D88B6D14154}" name="ServiceClass" dataDxfId="175"/>
    <tableColumn id="16" xr3:uid="{100864D9-4D85-428F-9A95-DC0149B3AFDA}" name="StartDate" dataDxfId="174" dataCellStyle="Normal 2 2"/>
  </tableColumns>
  <tableStyleInfo name="TableStyleLight9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0" xr:uid="{339095F2-B8BC-4AF8-92A8-1E162B074D83}" name="tblTemplate61" displayName="tblTemplate61" ref="A1:Q2" totalsRowShown="0" headerRowDxfId="157" dataDxfId="156" headerRowCellStyle="PLG-Header">
  <autoFilter ref="A1:Q2" xr:uid="{0321DABE-D792-4717-912F-EA89189B99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</autoFilter>
  <tableColumns count="17">
    <tableColumn id="1" xr3:uid="{D193250D-99F3-421A-BA73-6F911AAA1D9F}" name="EventHubNamespaceName" dataDxfId="155">
      <calculatedColumnFormula>LOWER(_xlfn.CONCAT(VLOOKUP(INDIRECT(LEFT(ADDRESS(1,COLUMN(),2),1+(COLUMN()&gt;26))&amp;1),NamingKeys!$A$3:$F$85,2,FALSE),"-",Company_Tag,"-",INDIRECT(SUBSTITUTE(ADDRESS(1,MATCH("ApplicationName",1:1,),4),1,)&amp;ROW()),"-",INDIRECT(SUBSTITUTE(ADDRESS(1,MATCH("Env",1:1,),4),1,)&amp;ROW()),"-",PrimaryRegionTag))</calculatedColumnFormula>
    </tableColumn>
    <tableColumn id="5" xr3:uid="{AC095113-EBD4-4E5F-8C38-72199D4A7A9D}" name="SkuName" dataDxfId="154"/>
    <tableColumn id="21" xr3:uid="{ABE785AA-5C70-421B-B543-AB2C46918897}" name="SkuTier" dataDxfId="153"/>
    <tableColumn id="20" xr3:uid="{5AE773C1-594F-4DE3-B9D2-026302428E8C}" name="SkuCapacity" dataDxfId="152"/>
    <tableColumn id="2" xr3:uid="{D04FB7F7-4993-42D1-A715-1C36D7D343E3}" name="ResourceGroupName" dataDxfId="151">
      <calculatedColumnFormula>LOWER(_xlfn.CONCAT(VLOOKUP(INDIRECT(LEFT(ADDRESS(1,COLUMN(),2),1+(COLUMN()&gt;26))&amp;1),NamingKeys!$A$3:$F$85,2,FALSE),"-",Company_Tag,"-",INDIRECT(SUBSTITUTE(ADDRESS(1,MATCH("ApplicationName",1:1,),4),1,)&amp;ROW()),"-",INDIRECT(SUBSTITUTE(ADDRESS(1,MATCH("Env",1:1,),4),1,)&amp;ROW()),"-",PrimaryRegionTag))</calculatedColumnFormula>
    </tableColumn>
    <tableColumn id="3" xr3:uid="{057DDD75-FFFC-4B49-91D5-E5C9F7FBFE90}" name="ApplicationName" dataDxfId="150"/>
    <tableColumn id="7" xr3:uid="{0E104612-3D17-4B00-A914-FA28269F6DB9}" name="Approver" dataDxfId="149"/>
    <tableColumn id="8" xr3:uid="{0CE63270-71B7-455A-81FA-95C4F858A053}" name="BudgetAmount" dataDxfId="148"/>
    <tableColumn id="9" xr3:uid="{3125E8C2-C6CE-4B80-B495-00BC3EFA76AE}" name="BusinessUnit" dataDxfId="147"/>
    <tableColumn id="11" xr3:uid="{17D7019B-3FFB-4F12-A01F-683DF9D14E48}" name="CostCenter" dataDxfId="146"/>
    <tableColumn id="12" xr3:uid="{FBA0EE2D-2419-4490-A994-4C1431B55EE0}" name="DR" dataDxfId="145"/>
    <tableColumn id="13" xr3:uid="{ECD47247-52F5-47AD-9B74-A2689AFAFD38}" name="EndDate" dataDxfId="144"/>
    <tableColumn id="14" xr3:uid="{385EDBFE-B012-4EEC-B2E6-A28A5E1F2B51}" name="Env" dataDxfId="143"/>
    <tableColumn id="15" xr3:uid="{324A9F3D-0375-40EF-901E-0EB537DFA9F2}" name="Owner" dataDxfId="142"/>
    <tableColumn id="16" xr3:uid="{225DA967-60F8-433A-B4F2-520572FEF4C2}" name="Requester" dataDxfId="141"/>
    <tableColumn id="17" xr3:uid="{198F11DE-9454-44DB-B98D-79ED29721C73}" name="ServiceClass" dataDxfId="140"/>
    <tableColumn id="18" xr3:uid="{5D302417-1671-4C91-A519-3FBD3137AFC6}" name="StartDate" dataDxfId="139"/>
  </tableColumns>
  <tableStyleInfo name="TableStyleLight9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E2D49B8C-86E6-482E-8310-E932714A2855}" name="tblTemplate6123" displayName="tblTemplate6123" ref="A1:Q2" totalsRowShown="0" headerRowDxfId="138" dataDxfId="137" headerRowCellStyle="PLG-Header">
  <autoFilter ref="A1:Q2" xr:uid="{0321DABE-D792-4717-912F-EA89189B99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</autoFilter>
  <tableColumns count="17">
    <tableColumn id="1" xr3:uid="{413859DF-A582-4124-8B5D-89B868731F78}" name="EventHubName" dataDxfId="136">
      <calculatedColumnFormula>LOWER(_xlfn.CONCAT(VLOOKUP(INDIRECT(LEFT(ADDRESS(1,COLUMN(),2),1+(COLUMN()&gt;26))&amp;1),NamingKeys!$A$3:$F$85,2,FALSE),"-",Company_Tag,"-",INDIRECT(SUBSTITUTE(ADDRESS(1,MATCH("ApplicationName",1:1,),4),1,)&amp;ROW()),"-",INDIRECT(SUBSTITUTE(ADDRESS(1,MATCH("Env",1:1,),4),1,)&amp;ROW()),"-",PrimaryRegionTag))</calculatedColumnFormula>
    </tableColumn>
    <tableColumn id="5" xr3:uid="{FBD16F9A-AAC7-4CB2-864F-6FA7CB393BAB}" name="EventHubNamespaceName" dataDxfId="135">
      <calculatedColumnFormula>LOWER(_xlfn.CONCAT(VLOOKUP(INDIRECT(LEFT(ADDRESS(1,COLUMN(),2),1+(COLUMN()&gt;26))&amp;1),NamingKeys!$A$3:$F$85,2,FALSE),"-",Company_Tag,"-",INDIRECT(SUBSTITUTE(ADDRESS(1,MATCH("ApplicationName",1:1,),4),1,)&amp;ROW()),"-",INDIRECT(SUBSTITUTE(ADDRESS(1,MATCH("Env",1:1,),4),1,)&amp;ROW()),"-",PrimaryRegionTag))</calculatedColumnFormula>
    </tableColumn>
    <tableColumn id="21" xr3:uid="{34A296F1-13C4-4F7E-9D01-DCDE3720A829}" name="partitionCount" dataDxfId="134"/>
    <tableColumn id="20" xr3:uid="{2629C1D2-F5CD-4330-A695-C8B749FD32DA}" name="messageRetentionInDays" dataDxfId="133"/>
    <tableColumn id="2" xr3:uid="{EF8A1AEF-B775-44F1-BDA1-4BB85048652A}" name="ResourceGroupName" dataDxfId="132">
      <calculatedColumnFormula>LOWER(_xlfn.CONCAT(VLOOKUP(INDIRECT(LEFT(ADDRESS(1,COLUMN(),2),1+(COLUMN()&gt;26))&amp;1),NamingKeys!$A$3:$F$85,2,FALSE),"-",Company_Tag,"-",INDIRECT(SUBSTITUTE(ADDRESS(1,MATCH("ApplicationName",1:1,),4),1,)&amp;ROW()),"-",INDIRECT(SUBSTITUTE(ADDRESS(1,MATCH("Env",1:1,),4),1,)&amp;ROW()),"-",PrimaryRegionTag))</calculatedColumnFormula>
    </tableColumn>
    <tableColumn id="3" xr3:uid="{A3A16E32-6D1F-43E4-ACFC-64ADDC90926F}" name="ApplicationName" dataDxfId="131"/>
    <tableColumn id="7" xr3:uid="{D174BC7D-361C-4132-A96A-8826024AFCF7}" name="Approver" dataDxfId="130"/>
    <tableColumn id="8" xr3:uid="{48187DA7-72C2-4DDE-B8B8-9A850F5D5C80}" name="BudgetAmount" dataDxfId="129"/>
    <tableColumn id="9" xr3:uid="{846B7479-21CD-4A4F-939F-E4144858889C}" name="BusinessUnit" dataDxfId="128"/>
    <tableColumn id="11" xr3:uid="{287B420A-A5A8-49EA-AC97-B43D8FF60A73}" name="CostCenter" dataDxfId="127"/>
    <tableColumn id="12" xr3:uid="{3CD7AE62-256F-4482-9A4E-4410B8FF61E4}" name="DR" dataDxfId="126"/>
    <tableColumn id="13" xr3:uid="{92A9B786-411A-4468-B4D4-AD38088AF5EE}" name="EndDate" dataDxfId="125"/>
    <tableColumn id="14" xr3:uid="{9A4B2E7B-DC16-43DE-8BF3-B09DB39A50AB}" name="Env" dataDxfId="124"/>
    <tableColumn id="15" xr3:uid="{D99609E8-F2A9-4BF4-80D7-D812A4F13F90}" name="Owner" dataDxfId="123"/>
    <tableColumn id="16" xr3:uid="{14609D9A-69B5-43EE-B8D4-B71A9FF0A704}" name="Requester" dataDxfId="122"/>
    <tableColumn id="17" xr3:uid="{B8739359-52E1-4146-8358-466009E03764}" name="ServiceClass" dataDxfId="121"/>
    <tableColumn id="18" xr3:uid="{E873DE2A-AD3D-4C6F-A0A8-934F672C2480}" name="StartDate" dataDxfId="120"/>
  </tableColumns>
  <tableStyleInfo name="TableStyleLight9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8" xr:uid="{A8DF2A2D-32C0-450F-B10E-AB5E1FDFBF02}" name="tblTemplate" displayName="tblTemplate" ref="A1:O2" totalsRowShown="0" headerRowDxfId="119" dataDxfId="118" headerRowCellStyle="PLG-Header">
  <autoFilter ref="A1:O2" xr:uid="{0321DABE-D792-4717-912F-EA89189B99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DC7A074B-5F64-4052-8F16-1E880D408BE4}" name="ServiceBusNamespaceName" dataDxfId="117">
      <calculatedColumnFormula>LOWER(_xlfn.CONCAT(VLOOKUP($A$1,NamingKeys!$A$3:$F$87,2,FALSE),"-",Company_Tag,"-",INDIRECT(SUBSTITUTE(ADDRESS(1,MATCH("ApplicationName",1:1,),4),1,)&amp;ROW()),"-",INDIRECT(SUBSTITUTE(ADDRESS(1,MATCH("Env",1:1,),4),1,)&amp;ROW()),"-",PrimaryRegionTag))</calculatedColumnFormula>
    </tableColumn>
    <tableColumn id="4" xr3:uid="{D4935567-78F1-4E49-BA12-42BA471D635C}" name="ServiceBusSku" dataDxfId="116"/>
    <tableColumn id="2" xr3:uid="{F945F740-8379-46D2-A23B-8EF3F4C7D527}" name="ResourceGroupName" dataDxfId="115">
      <calculatedColumnFormula>LOWER(_xlfn.CONCAT(VLOOKUP($C$1,NamingKeys!$A$3:$F$87,2,FALSE),"-",Company_Tag,"-",INDIRECT(SUBSTITUTE(ADDRESS(1,MATCH("ApplicationName",1:1,),4),1,)&amp;ROW()),"-",INDIRECT(SUBSTITUTE(ADDRESS(1,MATCH("Env",1:1,),4),1,)&amp;ROW()),"-",PrimaryRegionTag))</calculatedColumnFormula>
    </tableColumn>
    <tableColumn id="3" xr3:uid="{94BBDC63-576C-4AD7-822C-BEE749FCE98F}" name="ApplicationName" dataDxfId="114"/>
    <tableColumn id="7" xr3:uid="{D4D6CB14-98E9-4731-9324-EA7A73E90397}" name="Approver" dataDxfId="113"/>
    <tableColumn id="8" xr3:uid="{A3C1A02A-F270-4214-AECB-428BE0EFDD39}" name="BudgetAmount" dataDxfId="112"/>
    <tableColumn id="9" xr3:uid="{532EC513-3206-4F36-B69E-226BCE94E7D5}" name="BusinessUnit" dataDxfId="111"/>
    <tableColumn id="11" xr3:uid="{CC1BC76A-03FB-474B-BA13-9BFC1A46C9CE}" name="CostCenter" dataDxfId="110"/>
    <tableColumn id="12" xr3:uid="{835CC9DE-7EE9-4D32-8DE5-8F887DA31486}" name="DR" dataDxfId="109"/>
    <tableColumn id="13" xr3:uid="{A7F5F467-4C29-46C3-9954-31D194169CBD}" name="EndDate" dataDxfId="108"/>
    <tableColumn id="14" xr3:uid="{800287BF-849A-4967-B653-D9E7B144CF2B}" name="Env" dataDxfId="107"/>
    <tableColumn id="15" xr3:uid="{C15546CE-4761-44DE-8BE1-6B558E18BC45}" name="Owner" dataDxfId="106"/>
    <tableColumn id="16" xr3:uid="{9A4CD5E4-FFF0-4141-AD3C-E6909FD559FE}" name="Requester" dataDxfId="105"/>
    <tableColumn id="17" xr3:uid="{15A1B3E4-710B-43F4-A268-BED2F259B79B}" name="ServiceClass" dataDxfId="104"/>
    <tableColumn id="18" xr3:uid="{390D8481-1707-4F96-BA13-24F7B07EAA38}" name="StartDate" dataDxfId="103"/>
  </tableColumns>
  <tableStyleInfo name="TableStyleLight9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CD78E9ED-DF33-4340-A711-0826881CAFED}" name="tblServiceBusTopic" displayName="tblServiceBusTopic" ref="A1:Q2" totalsRowShown="0" headerRowDxfId="102" dataDxfId="101" headerRowCellStyle="PLG-Header">
  <autoFilter ref="A1:Q2" xr:uid="{0321DABE-D792-4717-912F-EA89189B99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</autoFilter>
  <tableColumns count="17">
    <tableColumn id="5" xr3:uid="{C3A3DBAD-AB4A-4109-9AB6-82F8BEC47C13}" name="ServiceBusTopicName" dataDxfId="100">
      <calculatedColumnFormula>LOWER(_xlfn.CONCAT(VLOOKUP(INDIRECT(LEFT(ADDRESS(1,COLUMN(),2),1+(COLUMN()&gt;26))&amp;1),NamingKeys!$A$3:$F$86,2,FALSE),"-",Company_Tag,"-",INDIRECT(SUBSTITUTE(ADDRESS(1,MATCH("ApplicationName",1:1,),4),1,)&amp;ROW()),"-",INDIRECT(SUBSTITUTE(ADDRESS(1,MATCH("Env",1:1,),4),1,)&amp;ROW()),"-",PrimaryRegionTag))</calculatedColumnFormula>
    </tableColumn>
    <tableColumn id="1" xr3:uid="{1E571A85-0DB3-4A0D-8E53-3C2859CCE163}" name="ServiceBusNamespaceName" dataDxfId="99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calculatedColumnFormula>
    </tableColumn>
    <tableColumn id="10" xr3:uid="{B545CE68-A9CC-424E-9C1F-1FFD2E8FA32F}" name="messageDefaultTTL" dataDxfId="98"/>
    <tableColumn id="6" xr3:uid="{FBE8E1F9-42C9-469C-B397-AF306D93134B}" name="topicMaxSizeMb" dataDxfId="97"/>
    <tableColumn id="2" xr3:uid="{A104CCB1-D67C-473D-81B2-3DC5BD218B63}" name="ResourceGroupName" dataDxfId="96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calculatedColumnFormula>
    </tableColumn>
    <tableColumn id="3" xr3:uid="{A032D33F-168B-407A-877E-5DD1DB560E4C}" name="ApplicationName" dataDxfId="95"/>
    <tableColumn id="7" xr3:uid="{8E3EED6A-DC10-42F6-8934-3F2951155C8E}" name="Approver" dataDxfId="94"/>
    <tableColumn id="8" xr3:uid="{A952D240-73D9-45C6-BBEE-4DDCB262A924}" name="BudgetAmount" dataDxfId="93"/>
    <tableColumn id="9" xr3:uid="{9CC98E43-A745-4CF1-91FE-6146E3B2C54E}" name="BusinessUnit" dataDxfId="92"/>
    <tableColumn id="11" xr3:uid="{1431373B-8AF2-4541-9D47-786CC85C6B2D}" name="CostCenter" dataDxfId="91"/>
    <tableColumn id="12" xr3:uid="{D7C79025-CE77-4EDE-AA4A-0997893A81EE}" name="DR" dataDxfId="90"/>
    <tableColumn id="13" xr3:uid="{D7BE3659-BB8B-4D5E-9A00-2B2DBDAA57B5}" name="EndDate" dataDxfId="89"/>
    <tableColumn id="14" xr3:uid="{48A1B8EF-6F8B-4016-BAE3-831BA632F135}" name="Env" dataDxfId="88"/>
    <tableColumn id="15" xr3:uid="{E33A2E6E-21DD-4F2A-9B8B-5232CFCD46BA}" name="Owner" dataDxfId="87"/>
    <tableColumn id="16" xr3:uid="{7B8A313D-04F0-49F6-AB85-F3726FDC1B6B}" name="Requester" dataDxfId="86"/>
    <tableColumn id="17" xr3:uid="{40427702-6F63-4516-9A46-57BFF05EF508}" name="ServiceClass" dataDxfId="85"/>
    <tableColumn id="18" xr3:uid="{983A04B8-CCA7-4C25-B9CB-D5C96D074907}" name="StartDate" dataDxfId="84"/>
  </tableColumns>
  <tableStyleInfo name="TableStyleLight9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1" xr:uid="{BDC1F611-30F4-4B30-A0E8-178A86F2A7EA}" name="tblTemplate2462" displayName="tblTemplate2462" ref="A1:P2" totalsRowShown="0" headerRowDxfId="83" dataDxfId="82" headerRowCellStyle="PLG-Header">
  <autoFilter ref="A1:P2" xr:uid="{0321DABE-D792-4717-912F-EA89189B99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4" xr3:uid="{04713DE9-01B2-4CAE-BB3B-30A3A5FBD919}" name="ServiceBusTopicSubName" dataDxfId="81">
      <calculatedColumnFormula>LOWER(_xlfn.CONCAT(VLOOKUP(INDIRECT(LEFT(ADDRESS(1,COLUMN(),2),1+(COLUMN()&gt;26))&amp;1),NamingKeys!$A$3:$F$86,2,FALSE),"-",Company_Tag,"-",INDIRECT(SUBSTITUTE(ADDRESS(1,MATCH("ApplicationName",1:1,),4),1,)&amp;ROW()),"-",INDIRECT(SUBSTITUTE(ADDRESS(1,MATCH("Env",1:1,),4),1,)&amp;ROW()),"-",PrimaryRegionTag))</calculatedColumnFormula>
    </tableColumn>
    <tableColumn id="5" xr3:uid="{C7519F53-3397-43D6-AFC5-1E967E9C7DCD}" name="ServiceBusTopicName" dataDxfId="80">
      <calculatedColumnFormula>LOWER(_xlfn.CONCAT(VLOOKUP(INDIRECT(LEFT(ADDRESS(1,COLUMN(),2),1+(COLUMN()&gt;26))&amp;1),NamingKeys!$A$3:$F$86,2,FALSE),"-",Company_Tag,"-",INDIRECT(SUBSTITUTE(ADDRESS(1,MATCH("ApplicationName",1:1,),4),1,)&amp;ROW()),"-",INDIRECT(SUBSTITUTE(ADDRESS(1,MATCH("Env",1:1,),4),1,)&amp;ROW()),"-",PrimaryRegionTag))</calculatedColumnFormula>
    </tableColumn>
    <tableColumn id="1" xr3:uid="{2C11D24E-4C66-4357-B179-D7DDC3DB8B94}" name="ServiceBusNamespaceName" dataDxfId="79">
      <calculatedColumnFormula>LOWER(_xlfn.CONCAT(VLOOKUP(INDIRECT(LEFT(ADDRESS(1,COLUMN(),2),1+(COLUMN()&gt;26))&amp;1),NamingKeys!$A$3:$F$86,2,FALSE),"-",Company_Tag,"-",INDIRECT(SUBSTITUTE(ADDRESS(1,MATCH("ApplicationName",1:1,),4),1,)&amp;ROW()),"-",INDIRECT(SUBSTITUTE(ADDRESS(1,MATCH("Env",1:1,),4),1,)&amp;ROW()),"-",PrimaryRegionTag))</calculatedColumnFormula>
    </tableColumn>
    <tableColumn id="2" xr3:uid="{D0A0A056-40A6-474C-812B-F136FCB0B39E}" name="ResourceGroupName" dataDxfId="78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calculatedColumnFormula>
    </tableColumn>
    <tableColumn id="3" xr3:uid="{B39B5ECF-6233-4309-9123-E9AA886DAAC4}" name="ApplicationName" dataDxfId="77"/>
    <tableColumn id="7" xr3:uid="{A4203457-365E-444B-8A1F-04E09B53EC47}" name="Approver" dataDxfId="76"/>
    <tableColumn id="8" xr3:uid="{262E0DFF-9ECD-4588-A174-1307538BE49A}" name="BudgetAmount" dataDxfId="75"/>
    <tableColumn id="9" xr3:uid="{04CF91AC-0C86-4AED-A1A2-5DADC327AE5C}" name="BusinessUnit" dataDxfId="74"/>
    <tableColumn id="11" xr3:uid="{A9F5F7B1-13F7-4F3F-9566-E98F27859822}" name="CostCenter" dataDxfId="73"/>
    <tableColumn id="12" xr3:uid="{457AB41E-528A-41B0-9543-579CF74E1E30}" name="DR" dataDxfId="72"/>
    <tableColumn id="13" xr3:uid="{93B88411-B575-471D-A4D6-933F86BE9356}" name="EndDate" dataDxfId="71"/>
    <tableColumn id="14" xr3:uid="{B0319DB1-0922-43AF-8198-5677A4FBEE9B}" name="Env" dataDxfId="70"/>
    <tableColumn id="15" xr3:uid="{5F46B2D7-68F7-491E-B3D3-E421B3876C66}" name="Owner" dataDxfId="69"/>
    <tableColumn id="16" xr3:uid="{855E6581-112F-4FB5-B631-1C996FF83410}" name="Requester" dataDxfId="68"/>
    <tableColumn id="17" xr3:uid="{FF4AF3C2-B56B-45CA-9E05-8C2AE71F724B}" name="ServiceClass" dataDxfId="67"/>
    <tableColumn id="18" xr3:uid="{59D7F81A-E7A1-48A4-8963-49613CC94C63}" name="StartDate" dataDxfId="66"/>
  </tableColumns>
  <tableStyleInfo name="TableStyleLight9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2" xr:uid="{0E9AFBDC-F6B5-4A6E-A78F-59C3BEA5CAA4}" name="tblServiceBusTopic63" displayName="tblServiceBusTopic63" ref="A1:Q2" totalsRowShown="0" headerRowDxfId="65" dataDxfId="64" headerRowCellStyle="PLG-Header">
  <autoFilter ref="A1:Q2" xr:uid="{0321DABE-D792-4717-912F-EA89189B99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</autoFilter>
  <tableColumns count="17">
    <tableColumn id="5" xr3:uid="{CDF26B4C-2B97-4C0E-B9DE-BA6347053C8C}" name="ServiceBusTopicAuthRuleName" dataDxfId="63">
      <calculatedColumnFormula>LOWER(_xlfn.CONCAT(VLOOKUP(INDIRECT(LEFT(ADDRESS(1,COLUMN(),2),1+(COLUMN()&gt;26))&amp;1),NamingKeys!$A$3:$F$85,2,FALSE),"-",Company_Tag,"-",INDIRECT(SUBSTITUTE(ADDRESS(1,MATCH("ApplicationName",1:1,),4),1,)&amp;ROW()),"-",INDIRECT(SUBSTITUTE(ADDRESS(1,MATCH("Env",1:1,),4),1,)&amp;ROW()),"-",PrimaryRegionTag))</calculatedColumnFormula>
    </tableColumn>
    <tableColumn id="4" xr3:uid="{BFF16C01-906D-452F-8BE2-EC1B90775DBB}" name="ServiceBusTopicName" dataDxfId="62">
      <calculatedColumnFormula>LOWER(_xlfn.CONCAT(VLOOKUP(INDIRECT(LEFT(ADDRESS(1,COLUMN(),2),1+(COLUMN()&gt;26))&amp;1),NamingKeys!$A$3:$F$85,2,FALSE),"-",Company_Tag,"-",INDIRECT(SUBSTITUTE(ADDRESS(1,MATCH("ApplicationName",1:1,),4),1,)&amp;ROW()),"-",INDIRECT(SUBSTITUTE(ADDRESS(1,MATCH("Env",1:1,),4),1,)&amp;ROW()),"-",PrimaryRegionTag))</calculatedColumnFormula>
    </tableColumn>
    <tableColumn id="1" xr3:uid="{D43A8B5B-92F1-41E3-B2B9-CD222087D45F}" name="ServiceBusNamespaceName" dataDxfId="61">
      <calculatedColumnFormula>LOWER(_xlfn.CONCAT(VLOOKUP(INDIRECT(LEFT(ADDRESS(1,COLUMN(),2),1+(COLUMN()&gt;26))&amp;1),NamingKeys!$A$3:$F$85,2,FALSE),"-",Company_Tag,"-",INDIRECT(SUBSTITUTE(ADDRESS(1,MATCH("ApplicationName",1:1,),4),1,)&amp;ROW()),"-",INDIRECT(SUBSTITUTE(ADDRESS(1,MATCH("Env",1:1,),4),1,)&amp;ROW()),"-",PrimaryRegionTag))</calculatedColumnFormula>
    </tableColumn>
    <tableColumn id="10" xr3:uid="{BE297F1B-DAF7-452A-9BB9-A9595246E8F4}" name="Rights" dataDxfId="60"/>
    <tableColumn id="2" xr3:uid="{B304D303-5E5C-4E61-B1FB-CC0B6A94D6B8}" name="ResourceGroupName" dataDxfId="59">
      <calculatedColumnFormula>LOWER(_xlfn.CONCAT(VLOOKUP(INDIRECT(LEFT(ADDRESS(1,COLUMN(),2),1+(COLUMN()&gt;26))&amp;1),NamingKeys!$A$3:$F$85,2,FALSE),"-",Company_Tag,"-",INDIRECT(SUBSTITUTE(ADDRESS(1,MATCH("ApplicationName",1:1,),4),1,)&amp;ROW()),"-",INDIRECT(SUBSTITUTE(ADDRESS(1,MATCH("Env",1:1,),4),1,)&amp;ROW()),"-",PrimaryRegionTag))</calculatedColumnFormula>
    </tableColumn>
    <tableColumn id="3" xr3:uid="{77A1A902-58B8-41B5-B226-45FB4D510E76}" name="ApplicationName" dataDxfId="58"/>
    <tableColumn id="7" xr3:uid="{3C243A4F-2D6D-42AD-A508-1B4A401FA797}" name="Approver" dataDxfId="57"/>
    <tableColumn id="8" xr3:uid="{43C436DB-C237-4FA6-AA47-FC7742F8A4B7}" name="BudgetAmount" dataDxfId="56"/>
    <tableColumn id="9" xr3:uid="{C35532D6-05CE-4E65-BD48-AB91EAA7CEC2}" name="BusinessUnit" dataDxfId="55"/>
    <tableColumn id="11" xr3:uid="{3F262104-76FA-4254-8E18-9F2A853A528B}" name="CostCenter" dataDxfId="54"/>
    <tableColumn id="12" xr3:uid="{0EB94881-3B48-4DB6-911F-BC05916E5DFF}" name="DR" dataDxfId="53"/>
    <tableColumn id="13" xr3:uid="{B66F85F7-0327-4B7C-84A7-534605FFE4C9}" name="EndDate" dataDxfId="52"/>
    <tableColumn id="14" xr3:uid="{80B1E96E-AF2D-4B38-8E3A-6D440E668C27}" name="Env" dataDxfId="51"/>
    <tableColumn id="15" xr3:uid="{AE503F44-8471-4E3C-9183-E0C7B62F54E4}" name="Owner" dataDxfId="50"/>
    <tableColumn id="16" xr3:uid="{9472ECA1-1317-471A-BA73-E0AFDFE2AF49}" name="Requester" dataDxfId="49"/>
    <tableColumn id="17" xr3:uid="{A24F8E55-AB1B-491F-A534-2FFE69B7367A}" name="ServiceClass" dataDxfId="48"/>
    <tableColumn id="18" xr3:uid="{F94B78A7-95EE-47CD-8014-99A44837B039}" name="StartDate" dataDxfId="47"/>
  </tableColumns>
  <tableStyleInfo name="TableStyleLight9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CA46F0DE-1E9E-44E2-B2CF-AAE2CDA1BDAF}" name="tblMonitorSolution" displayName="tblMonitorSolution" ref="A1:M56" totalsRowShown="0" headerRowCellStyle="PLG-Header">
  <autoFilter ref="A1:M56" xr:uid="{0A44D7B8-2D65-4F9F-9CA2-D5E3D9EA24F8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1" xr3:uid="{77CE773F-D064-4BA6-8E8F-38E09622F4B6}" name="Name" dataDxfId="46"/>
    <tableColumn id="2" xr3:uid="{543FBA11-4AB7-44C5-8EE7-E5111729115E}" name="LogWorkspace" dataDxfId="45"/>
    <tableColumn id="3" xr3:uid="{8F38526D-622C-44D9-8761-DCA892AFE881}" name="ResourceGroup" dataDxfId="44"/>
    <tableColumn id="4" xr3:uid="{55CFD39A-651D-4CBB-966B-49BFBBC5751D}" name="Enabled" dataDxfId="43"/>
    <tableColumn id="5" xr3:uid="{AC53E2C6-0081-4ED3-9D81-FDBC6873E78F}" name="displayName">
      <calculatedColumnFormula>_xlfn.CONCAT($A$1,": ",$A2)</calculatedColumnFormula>
    </tableColumn>
    <tableColumn id="6" xr3:uid="{3BD83C35-9E1B-4F30-81FE-880294D5B09F}" name="chargebackId" dataDxfId="42">
      <calculatedColumnFormula>Bill_To</calculatedColumnFormula>
    </tableColumn>
    <tableColumn id="7" xr3:uid="{BB064A2C-B15E-43F2-B43B-01A0005E3035}" name="dri"/>
    <tableColumn id="8" xr3:uid="{92F58ADC-EBED-4288-9B28-430F38F8DA99}" name="projectName">
      <calculatedColumnFormula>Project</calculatedColumnFormula>
    </tableColumn>
    <tableColumn id="9" xr3:uid="{3BD7C29B-F611-4CA3-A334-66DCA0C31812}" name="projectVersion">
      <calculatedColumnFormula>ProjectVersion</calculatedColumnFormula>
    </tableColumn>
    <tableColumn id="10" xr3:uid="{11CE7B3C-5F40-4451-97F0-ED41F6C07C56}" name="environment"/>
    <tableColumn id="11" xr3:uid="{7E742622-087C-4FB9-8CDE-62CA016D2BC1}" name="tier"/>
    <tableColumn id="12" xr3:uid="{D6450858-6C2D-4FB4-9F13-53478EE31D93}" name="dataProfile"/>
    <tableColumn id="13" xr3:uid="{EC792983-F6A7-4DAC-9937-FA6801D5AE7B}" name="TABLE OF CONTENTS" dataDxfId="41"/>
  </tableColumns>
  <tableStyleInfo name="TableStyleLight9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4BA8A4D6-B2CB-4E7C-975B-2ACDA955D0C1}" name="tblPolicies" displayName="tblPolicies" ref="A1:R78" totalsRowShown="0" headerRowCellStyle="PLG-Header">
  <autoFilter ref="A1:R78" xr:uid="{F5CDCCD0-EBD1-4FE7-BF90-30269C297F7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</autoFilter>
  <tableColumns count="18">
    <tableColumn id="1" xr3:uid="{7FCBC6FA-A29C-4850-8DA1-4DA9354A9B3C}" name="Type"/>
    <tableColumn id="2" xr3:uid="{1F5AB7F2-BE8E-412B-8E84-6D95664891F6}" name="DisplayName"/>
    <tableColumn id="3" xr3:uid="{B7662433-738D-4EDC-BF3F-B8EE320DCA3A}" name="Policy" dataDxfId="40"/>
    <tableColumn id="4" xr3:uid="{D33770A8-1F20-4FB7-A4ED-902606BA37CD}" name="Description" dataDxfId="39"/>
    <tableColumn id="5" xr3:uid="{4693F093-27C6-4921-80C8-5CD5920C1BC0}" name="Path" dataDxfId="38"/>
    <tableColumn id="6" xr3:uid="{46096C99-DE23-4CDD-975D-DCA213FDFD5B}" name="Scope" dataDxfId="37"/>
    <tableColumn id="7" xr3:uid="{8714A410-DF01-40A0-A969-9F00018F3B7A}" name="Parameters" dataDxfId="36"/>
    <tableColumn id="8" xr3:uid="{54CC3D85-8BC6-402A-8ED9-B7268EDD5D27}" name="ResourceGroup"/>
    <tableColumn id="9" xr3:uid="{6468F302-C8F0-4493-9572-81E9A20FAE65}" name="State"/>
    <tableColumn id="10" xr3:uid="{0876C87B-5A8B-429E-BDE0-7FC5CE500E59}" name="displayName2">
      <calculatedColumnFormula>_xlfn.CONCAT($C$1,": ",$B2)</calculatedColumnFormula>
    </tableColumn>
    <tableColumn id="11" xr3:uid="{6D3FC9E9-F04A-4296-9469-6F72E50610AD}" name="chargebackId" dataDxfId="35">
      <calculatedColumnFormula>Bill_To</calculatedColumnFormula>
    </tableColumn>
    <tableColumn id="12" xr3:uid="{F6752ED7-B3B2-45DF-9F6B-A9D13CEED92C}" name="dri"/>
    <tableColumn id="13" xr3:uid="{E968BC21-FFE4-40AE-B3C4-06629E502DF3}" name="projectName">
      <calculatedColumnFormula>Project</calculatedColumnFormula>
    </tableColumn>
    <tableColumn id="14" xr3:uid="{483DFA87-1E80-4C13-B627-8883DD2AB7B2}" name="projectVersion">
      <calculatedColumnFormula>ProjectVersion</calculatedColumnFormula>
    </tableColumn>
    <tableColumn id="15" xr3:uid="{CF39F403-215B-4540-B507-16839B976289}" name="environment"/>
    <tableColumn id="16" xr3:uid="{7E076CB2-53DC-4F13-BF21-DF0375C0E795}" name="tier"/>
    <tableColumn id="17" xr3:uid="{6977D676-CFDB-41F8-981A-8BC00AE327E5}" name="dataProfile"/>
    <tableColumn id="18" xr3:uid="{0A678E72-E3E6-4D13-862A-E81CD65D5122}" name="TABLE OF CONTENTS"/>
  </tableColumns>
  <tableStyleInfo name="TableStyleLight9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8DFA8CFC-142E-4442-A145-C5333E6A6EA5}" name="tblCloudServices" displayName="tblCloudServices" ref="A1:M2" totalsRowShown="0" headerRowCellStyle="PLG-Header">
  <autoFilter ref="A1:M2" xr:uid="{2221801D-88FE-4C15-9DDF-4A4E07B36AC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1" xr3:uid="{E52A9160-8608-4E1E-89AB-A716E111ADD7}" name="Azure Cloud Service Name" dataDxfId="34"/>
    <tableColumn id="2" xr3:uid="{0A96EE34-7AC8-4EB5-ABB4-B8B9CF8503AD}" name="region Name"/>
    <tableColumn id="3" xr3:uid="{DD0E3FBB-4661-49E4-9A7D-04BD225D1DF5}" name="Azure URL" dataDxfId="33"/>
    <tableColumn id="4" xr3:uid="{5452225E-BB8A-4F16-9ED0-C8B3782A8D01}" name="Azure DNS URL" dataDxfId="32"/>
    <tableColumn id="5" xr3:uid="{076AA95F-7B61-4CCB-A45C-DB7B2694109C}" name="displayName">
      <calculatedColumnFormula>_xlfn.CONCAT($A$1,": ",$A2)</calculatedColumnFormula>
    </tableColumn>
    <tableColumn id="6" xr3:uid="{D5516D2D-D4F7-4F98-A008-71919B484B5B}" name="chargebackId" dataDxfId="31">
      <calculatedColumnFormula>Bill_To</calculatedColumnFormula>
    </tableColumn>
    <tableColumn id="7" xr3:uid="{B51EF11D-0736-4E03-BC06-F8E10AA1C615}" name="dri"/>
    <tableColumn id="8" xr3:uid="{9BAA28F7-E807-49E2-8D4F-8507CB9B9050}" name="projectName">
      <calculatedColumnFormula>Project</calculatedColumnFormula>
    </tableColumn>
    <tableColumn id="9" xr3:uid="{1D34365B-788D-4A5F-93F2-7B8583933949}" name="projectVersion">
      <calculatedColumnFormula>ProjectVersion</calculatedColumnFormula>
    </tableColumn>
    <tableColumn id="10" xr3:uid="{E0794781-A0F8-48FC-975A-C2B9D1BFE553}" name="environment"/>
    <tableColumn id="11" xr3:uid="{6040F1A3-31D4-4B7F-964D-0E2A1AD67ACD}" name="tier"/>
    <tableColumn id="12" xr3:uid="{2E262CE5-864B-4B9F-B4E1-534B0A44C9D3}" name="dataProfile"/>
    <tableColumn id="13" xr3:uid="{7104B497-B62F-4A82-AFAB-9A0E98AA1FC7}" name="TABLE OF CONTENTS" dataDxfId="30"/>
  </tableColumns>
  <tableStyleInfo name="TableStyleLight9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2D5A501F-916C-4C2A-B93E-E7BB8A806403}" name="tblDevOpsServices" displayName="tblDevOpsServices" ref="A1:N2" totalsRowShown="0" headerRowCellStyle="PLG-Header">
  <autoFilter ref="A1:N2" xr:uid="{7946DCA8-0BB4-4900-A103-A4FB1FCE069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</autoFilter>
  <tableColumns count="14">
    <tableColumn id="1" xr3:uid="{B1AFD0BA-5C0C-4684-A4EE-6734F46EA6DC}" name="devOps Team projectName" dataDxfId="29"/>
    <tableColumn id="2" xr3:uid="{29D8E038-FA7A-4F13-BD91-30781003AE80}" name="ResourceGroupName"/>
    <tableColumn id="3" xr3:uid="{9092790C-8DFA-4A86-92AE-D07CBF38C7DA}" name="Azure BLOB Endpoint URL" dataDxfId="28"/>
    <tableColumn id="4" xr3:uid="{6733A8AF-DF48-4F7B-B6BB-EE6D12BA1CCA}" name="region Name"/>
    <tableColumn id="5" xr3:uid="{11CD1D53-D592-44E1-8D31-AB948488DEDF}" name="devOps Services Account" dataDxfId="27"/>
    <tableColumn id="6" xr3:uid="{DC5C5B87-CCCA-4E2E-BFAB-39FC88E12CE6}" name="displayName">
      <calculatedColumnFormula>_xlfn.CONCAT($A$1,": ",$A2)</calculatedColumnFormula>
    </tableColumn>
    <tableColumn id="7" xr3:uid="{C5F90D0D-54E7-432C-9401-B475404E0DA9}" name="chargebackId" dataDxfId="26">
      <calculatedColumnFormula>Bill_To</calculatedColumnFormula>
    </tableColumn>
    <tableColumn id="8" xr3:uid="{8D890166-A737-4B32-9707-35A4CD259915}" name="dri"/>
    <tableColumn id="9" xr3:uid="{428E7716-B10C-444E-9F9F-A2FE27679F9B}" name="projectName">
      <calculatedColumnFormula>Project</calculatedColumnFormula>
    </tableColumn>
    <tableColumn id="10" xr3:uid="{CC946D7D-D72C-403C-BBA3-2BAB77D110CE}" name="projectVersion">
      <calculatedColumnFormula>ProjectVersion</calculatedColumnFormula>
    </tableColumn>
    <tableColumn id="11" xr3:uid="{9AF8A49C-4BAE-4152-B8AA-B149866800FC}" name="environment"/>
    <tableColumn id="12" xr3:uid="{303A8805-A09C-4C4A-96EA-78F118F870A2}" name="tier"/>
    <tableColumn id="13" xr3:uid="{33B68C1B-6FAD-49D6-9A76-A14F5364C42B}" name="dataProfile"/>
    <tableColumn id="14" xr3:uid="{BF66C30B-955F-4073-91BB-529C0182A3E4}" name="TABLE OF CONTENTS" dataDxfId="25"/>
  </tableColumns>
  <tableStyleInfo name="TableStyleLight9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D29AF9C-F1F3-42A8-BB55-BF97F5123935}" name="EPCost" displayName="EPCost" ref="A1:P34" totalsRowShown="0" headerRowDxfId="24" dataDxfId="22" headerRowBorderDxfId="23" tableBorderDxfId="21">
  <autoFilter ref="A1:P34" xr:uid="{2ED2B917-808F-4A13-9DD4-D4A57DCA49CB}"/>
  <tableColumns count="16">
    <tableColumn id="1" xr3:uid="{9C06C7ED-BD05-478E-A446-3A121D101FC6}" name="tier Name" dataDxfId="20"/>
    <tableColumn id="2" xr3:uid="{140C6055-7EFD-49C4-9F0C-3985136BC146}" name="tier Code" dataDxfId="19"/>
    <tableColumn id="3" xr3:uid="{852CF3D6-F4F4-489A-9BF2-5B0E19FFC9D7}" name="Cost per Hour" dataDxfId="18" dataCellStyle="Currency"/>
    <tableColumn id="4" xr3:uid="{922D721B-BAA7-4CBE-BD98-5F50043982CC}" name="tier" dataDxfId="17"/>
    <tableColumn id="5" xr3:uid="{11C410C1-1E29-4086-8B82-C525FBDD75C3}" name="eDTU's Pool" dataDxfId="16"/>
    <tableColumn id="6" xr3:uid="{09081BCA-5BBF-40A4-A16A-702483D8D82F}" name="Pool Storage (GB)" dataDxfId="15"/>
    <tableColumn id="7" xr3:uid="{D6E5E143-76E5-4937-8C6A-AD874D7E2728}" name="Max In-Mem OLTP (GB)" dataDxfId="14"/>
    <tableColumn id="8" xr3:uid="{DCC9C7B6-EFF5-4593-AA00-F09A04BA5F7D}" name="Max DB's per Pool" dataDxfId="13"/>
    <tableColumn id="9" xr3:uid="{3224D785-7220-4E21-A452-DE6DBDAE8CC3}" name="Max Worker Per Pool" dataDxfId="12"/>
    <tableColumn id="10" xr3:uid="{132C12BF-6442-4DC9-90D4-39BF5D3EFDFB}" name="Max Logins per Pool" dataDxfId="11"/>
    <tableColumn id="11" xr3:uid="{EE53411D-5007-4648-8DFE-2A9495444465}" name="Max Sessions per Pool" dataDxfId="10"/>
    <tableColumn id="12" xr3:uid="{032A5F1E-B305-4214-B2A3-FE14158CF333}" name="Min eDTU's per DB" dataDxfId="9"/>
    <tableColumn id="13" xr3:uid="{A3AF75AF-5498-4C37-8EDC-2C548272F224}" name="Max eDTU's per DB" dataDxfId="8"/>
    <tableColumn id="14" xr3:uid="{3B9D1DF6-B5FD-41B0-B949-996565E2A1FE}" name="Max Pool Storage (GB)" dataDxfId="7"/>
    <tableColumn id="15" xr3:uid="{4A39F33E-AB29-4028-A9BD-A98F1AC64484}" name="Cost per Hour per GB" dataDxfId="6"/>
    <tableColumn id="16" xr3:uid="{C72C3541-9CAD-4D5D-850D-63AA5B7EDACD}" name="Max Storage per DB (GB)" dataDxfId="5"/>
  </tableColumns>
  <tableStyleInfo name="TableStyleLight9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3" xr:uid="{9954D140-83AC-41E5-9231-D790323806B6}" name="tblTOC" displayName="tblTOC" ref="A1:D56" totalsRowShown="0" headerRowDxfId="4" headerRowCellStyle="Main Header">
  <autoFilter ref="A1:D56" xr:uid="{5EEA8A57-15D4-4BD2-BBA4-DD1A6AF04C32}"/>
  <tableColumns count="4">
    <tableColumn id="1" xr3:uid="{C978A4E1-19B9-4603-8BF1-4DAF6A0AADA5}" name="Topic" dataDxfId="3"/>
    <tableColumn id="2" xr3:uid="{E776640A-C1CF-4698-95ED-6D3F239E4FAB}" name="Worksheet" dataDxfId="2" dataCellStyle="Hyperlink"/>
    <tableColumn id="3" xr3:uid="{C4EF44A9-DE1C-48E1-A412-452AF2DDE599}" name="Deploy" dataDxfId="1" dataCellStyle="Hyperlink"/>
    <tableColumn id="4" xr3:uid="{94C5FE20-5780-44FF-82DD-D66F1D352093}" name="Description" dataDxfId="0">
      <calculatedColumnFormula>_xlfn.CONCAT("Configuration information related to ", SUBSTITUTE(B2,"A-",""))</calculatedColumnFormula>
    </tableColumn>
  </tableColumns>
  <tableStyleInfo name="TableStyleLight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LG-Default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s://docs.microsoft.com/en-us/azure/cloud-adoption-framework/ready/azure-best-practices/naming-and-tagging" TargetMode="External"/><Relationship Id="rId1" Type="http://schemas.openxmlformats.org/officeDocument/2006/relationships/hyperlink" Target="mailto:patrick.gallucci@quisitive.com" TargetMode="External"/><Relationship Id="rId4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docs.microsoft.com/en-us/azure/architecture/best-practices/naming-conventions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mailto:requester@company.org" TargetMode="External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6" Type="http://schemas.openxmlformats.org/officeDocument/2006/relationships/table" Target="../tables/table3.xml"/><Relationship Id="rId5" Type="http://schemas.openxmlformats.org/officeDocument/2006/relationships/table" Target="../tables/table2.xml"/><Relationship Id="rId4" Type="http://schemas.openxmlformats.org/officeDocument/2006/relationships/hyperlink" Target="https://docs.microsoft.com/en-us/azure/cloud-adoption-framework/ready/azure-best-practices/naming-and-tagging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docs.microsoft.com/en-us/azure/cloud-adoption-framework/ready/azure-best-practices/naming-and-tagging" TargetMode="Externa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mailto:ops@azuredna.com" TargetMode="Externa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hyperlink" Target="mailto:requester@company.org" TargetMode="External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5" Type="http://schemas.openxmlformats.org/officeDocument/2006/relationships/table" Target="../tables/table10.xml"/><Relationship Id="rId4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mailto:owner@company.org" TargetMode="External"/><Relationship Id="rId13" Type="http://schemas.openxmlformats.org/officeDocument/2006/relationships/hyperlink" Target="mailto:approver@company.org" TargetMode="External"/><Relationship Id="rId18" Type="http://schemas.openxmlformats.org/officeDocument/2006/relationships/hyperlink" Target="mailto:requester@company.org" TargetMode="External"/><Relationship Id="rId3" Type="http://schemas.openxmlformats.org/officeDocument/2006/relationships/hyperlink" Target="mailto:requester@company.org" TargetMode="External"/><Relationship Id="rId7" Type="http://schemas.openxmlformats.org/officeDocument/2006/relationships/hyperlink" Target="mailto:approver@company.org" TargetMode="External"/><Relationship Id="rId12" Type="http://schemas.openxmlformats.org/officeDocument/2006/relationships/hyperlink" Target="mailto:requester@company.org" TargetMode="External"/><Relationship Id="rId17" Type="http://schemas.openxmlformats.org/officeDocument/2006/relationships/hyperlink" Target="mailto:owner@company.org" TargetMode="External"/><Relationship Id="rId2" Type="http://schemas.openxmlformats.org/officeDocument/2006/relationships/hyperlink" Target="mailto:owner@company.org" TargetMode="External"/><Relationship Id="rId16" Type="http://schemas.openxmlformats.org/officeDocument/2006/relationships/hyperlink" Target="mailto:approver@company.org" TargetMode="External"/><Relationship Id="rId20" Type="http://schemas.openxmlformats.org/officeDocument/2006/relationships/table" Target="../tables/table11.xml"/><Relationship Id="rId1" Type="http://schemas.openxmlformats.org/officeDocument/2006/relationships/hyperlink" Target="mailto:approver@company.org" TargetMode="External"/><Relationship Id="rId6" Type="http://schemas.openxmlformats.org/officeDocument/2006/relationships/hyperlink" Target="mailto:requester@company.org" TargetMode="External"/><Relationship Id="rId11" Type="http://schemas.openxmlformats.org/officeDocument/2006/relationships/hyperlink" Target="mailto:owner@company.org" TargetMode="External"/><Relationship Id="rId5" Type="http://schemas.openxmlformats.org/officeDocument/2006/relationships/hyperlink" Target="mailto:owner@company.org" TargetMode="External"/><Relationship Id="rId15" Type="http://schemas.openxmlformats.org/officeDocument/2006/relationships/hyperlink" Target="mailto:requester@company.org" TargetMode="External"/><Relationship Id="rId10" Type="http://schemas.openxmlformats.org/officeDocument/2006/relationships/hyperlink" Target="mailto:approver@company.org" TargetMode="External"/><Relationship Id="rId19" Type="http://schemas.openxmlformats.org/officeDocument/2006/relationships/printerSettings" Target="../printerSettings/printerSettings13.bin"/><Relationship Id="rId4" Type="http://schemas.openxmlformats.org/officeDocument/2006/relationships/hyperlink" Target="mailto:approver@company.org" TargetMode="External"/><Relationship Id="rId9" Type="http://schemas.openxmlformats.org/officeDocument/2006/relationships/hyperlink" Target="mailto:requester@company.org" TargetMode="External"/><Relationship Id="rId14" Type="http://schemas.openxmlformats.org/officeDocument/2006/relationships/hyperlink" Target="mailto:owner@company.org" TargetMode="Externa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hyperlink" Target="mailto:requester@company.org" TargetMode="External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5" Type="http://schemas.openxmlformats.org/officeDocument/2006/relationships/table" Target="../tables/table14.xml"/><Relationship Id="rId4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hyperlink" Target="mailto:requester@company.org" TargetMode="External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5" Type="http://schemas.openxmlformats.org/officeDocument/2006/relationships/table" Target="../tables/table15.xml"/><Relationship Id="rId4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hyperlink" Target="mailto:requester@company.org" TargetMode="External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5" Type="http://schemas.openxmlformats.org/officeDocument/2006/relationships/table" Target="../tables/table16.xml"/><Relationship Id="rId4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7.xml"/><Relationship Id="rId3" Type="http://schemas.openxmlformats.org/officeDocument/2006/relationships/hyperlink" Target="mailto:requester@company.org" TargetMode="External"/><Relationship Id="rId7" Type="http://schemas.openxmlformats.org/officeDocument/2006/relationships/printerSettings" Target="../printerSettings/printerSettings19.bin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6" Type="http://schemas.openxmlformats.org/officeDocument/2006/relationships/hyperlink" Target="mailto:requester@company.org" TargetMode="External"/><Relationship Id="rId5" Type="http://schemas.openxmlformats.org/officeDocument/2006/relationships/hyperlink" Target="mailto:owner@company.org" TargetMode="External"/><Relationship Id="rId4" Type="http://schemas.openxmlformats.org/officeDocument/2006/relationships/hyperlink" Target="mailto:approver@company.org" TargetMode="External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8.xml"/><Relationship Id="rId3" Type="http://schemas.openxmlformats.org/officeDocument/2006/relationships/hyperlink" Target="mailto:requester@company.org" TargetMode="External"/><Relationship Id="rId7" Type="http://schemas.openxmlformats.org/officeDocument/2006/relationships/printerSettings" Target="../printerSettings/printerSettings20.bin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6" Type="http://schemas.openxmlformats.org/officeDocument/2006/relationships/hyperlink" Target="mailto:requester@company.org" TargetMode="External"/><Relationship Id="rId5" Type="http://schemas.openxmlformats.org/officeDocument/2006/relationships/hyperlink" Target="mailto:owner@company.org" TargetMode="External"/><Relationship Id="rId4" Type="http://schemas.openxmlformats.org/officeDocument/2006/relationships/hyperlink" Target="mailto:approver@company.org" TargetMode="Externa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hyperlink" Target="mailto:requester@company.org" TargetMode="External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6" Type="http://schemas.openxmlformats.org/officeDocument/2006/relationships/table" Target="../tables/table19.xml"/><Relationship Id="rId5" Type="http://schemas.openxmlformats.org/officeDocument/2006/relationships/vmlDrawing" Target="../drawings/vmlDrawing1.vml"/><Relationship Id="rId4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hyperlink" Target="mailto:requester@company.org" TargetMode="External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5" Type="http://schemas.openxmlformats.org/officeDocument/2006/relationships/table" Target="../tables/table20.xml"/><Relationship Id="rId4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hyperlink" Target="mailto:requester@company.org" TargetMode="External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5" Type="http://schemas.openxmlformats.org/officeDocument/2006/relationships/table" Target="../tables/table21.xml"/><Relationship Id="rId4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hyperlink" Target="mailto:requester@company.org" TargetMode="External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5" Type="http://schemas.openxmlformats.org/officeDocument/2006/relationships/table" Target="../tables/table22.xml"/><Relationship Id="rId4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hyperlink" Target="mailto:requester@company.org" TargetMode="External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6" Type="http://schemas.openxmlformats.org/officeDocument/2006/relationships/table" Target="../tables/table23.xml"/><Relationship Id="rId5" Type="http://schemas.openxmlformats.org/officeDocument/2006/relationships/printerSettings" Target="../printerSettings/printerSettings25.bin"/><Relationship Id="rId4" Type="http://schemas.openxmlformats.org/officeDocument/2006/relationships/hyperlink" Target="mailto:patrick@gallucci.us" TargetMode="Externa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hyperlink" Target="mailto:requester@company.org" TargetMode="External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5" Type="http://schemas.openxmlformats.org/officeDocument/2006/relationships/table" Target="../tables/table24.xml"/><Relationship Id="rId4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hyperlink" Target="mailto:requester@company.org" TargetMode="External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5" Type="http://schemas.openxmlformats.org/officeDocument/2006/relationships/table" Target="../tables/table25.xml"/><Relationship Id="rId4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hyperlink" Target="mailto:requester@company.org" TargetMode="External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5" Type="http://schemas.openxmlformats.org/officeDocument/2006/relationships/table" Target="../tables/table26.xml"/><Relationship Id="rId4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hyperlink" Target="mailto:requester@company.org" TargetMode="External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5" Type="http://schemas.openxmlformats.org/officeDocument/2006/relationships/table" Target="../tables/table27.xml"/><Relationship Id="rId4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hyperlink" Target="mailto:requester@company.org" TargetMode="External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5" Type="http://schemas.openxmlformats.org/officeDocument/2006/relationships/table" Target="../tables/table28.xml"/><Relationship Id="rId4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hyperlink" Target="mailto:requester@company.org" TargetMode="External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5" Type="http://schemas.openxmlformats.org/officeDocument/2006/relationships/table" Target="../tables/table29.xml"/><Relationship Id="rId4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hyperlink" Target="mailto:requester@company.org" TargetMode="External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5" Type="http://schemas.openxmlformats.org/officeDocument/2006/relationships/table" Target="../tables/table30.xml"/><Relationship Id="rId4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hyperlink" Target="mailto:requester@company.org" TargetMode="External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5" Type="http://schemas.openxmlformats.org/officeDocument/2006/relationships/table" Target="../tables/table31.xml"/><Relationship Id="rId4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hyperlink" Target="mailto:requester@company.org" TargetMode="External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5" Type="http://schemas.openxmlformats.org/officeDocument/2006/relationships/table" Target="../tables/table32.xml"/><Relationship Id="rId4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3.xml"/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4.xml"/><Relationship Id="rId1" Type="http://schemas.openxmlformats.org/officeDocument/2006/relationships/printerSettings" Target="../printerSettings/printerSettings36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5.xml"/><Relationship Id="rId1" Type="http://schemas.openxmlformats.org/officeDocument/2006/relationships/printerSettings" Target="../printerSettings/printerSettings37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6.xml"/><Relationship Id="rId1" Type="http://schemas.openxmlformats.org/officeDocument/2006/relationships/printerSettings" Target="../printerSettings/printerSettings38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7.xml"/><Relationship Id="rId1" Type="http://schemas.openxmlformats.org/officeDocument/2006/relationships/printerSettings" Target="../printerSettings/printerSettings40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8.xml"/><Relationship Id="rId1" Type="http://schemas.openxmlformats.org/officeDocument/2006/relationships/printerSettings" Target="../printerSettings/printerSettings4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74829C-0F4F-4D53-A572-96863C954B66}">
  <sheetPr codeName="Sheet31">
    <tabColor rgb="FFFF0000"/>
    <pageSetUpPr fitToPage="1"/>
  </sheetPr>
  <dimension ref="A1:J26"/>
  <sheetViews>
    <sheetView zoomScaleNormal="100" zoomScalePageLayoutView="80" workbookViewId="0">
      <selection activeCell="M8" sqref="M8"/>
    </sheetView>
  </sheetViews>
  <sheetFormatPr defaultColWidth="8.85546875" defaultRowHeight="15" x14ac:dyDescent="0.2"/>
  <cols>
    <col min="1" max="1" width="17.5703125" style="198" customWidth="1"/>
    <col min="2" max="2" width="12.7109375" style="198" customWidth="1"/>
    <col min="3" max="4" width="12.7109375" style="201" customWidth="1"/>
    <col min="5" max="7" width="12.7109375" style="200" customWidth="1"/>
    <col min="8" max="8" width="12.7109375" style="202" customWidth="1"/>
    <col min="9" max="9" width="12.7109375" style="203" customWidth="1"/>
    <col min="10" max="10" width="12.7109375" style="202" customWidth="1"/>
    <col min="11" max="16384" width="8.85546875" style="180"/>
  </cols>
  <sheetData>
    <row r="1" spans="1:10" ht="27.75" x14ac:dyDescent="0.2">
      <c r="A1" s="196"/>
      <c r="B1" s="276" t="s">
        <v>903</v>
      </c>
      <c r="C1" s="276"/>
      <c r="D1" s="276"/>
      <c r="E1" s="276"/>
      <c r="F1" s="276"/>
      <c r="G1" s="276"/>
      <c r="H1" s="276"/>
      <c r="I1" s="276"/>
      <c r="J1" s="276"/>
    </row>
    <row r="2" spans="1:10" ht="42" customHeight="1" x14ac:dyDescent="0.2">
      <c r="A2" s="196"/>
      <c r="B2" s="277"/>
      <c r="C2" s="277"/>
      <c r="D2" s="277"/>
      <c r="E2" s="277"/>
      <c r="F2" s="277"/>
      <c r="G2" s="277"/>
      <c r="H2" s="277"/>
      <c r="I2" s="277"/>
      <c r="J2" s="277"/>
    </row>
    <row r="3" spans="1:10" ht="141" customHeight="1" x14ac:dyDescent="0.2">
      <c r="A3" s="278" t="s">
        <v>904</v>
      </c>
      <c r="B3" s="279"/>
      <c r="C3" s="279"/>
      <c r="D3" s="279"/>
      <c r="E3" s="279"/>
      <c r="F3" s="279"/>
      <c r="G3" s="279"/>
      <c r="H3" s="279"/>
      <c r="I3" s="279"/>
      <c r="J3" s="279"/>
    </row>
    <row r="4" spans="1:10" ht="16.5" customHeight="1" x14ac:dyDescent="0.25">
      <c r="A4" s="197"/>
      <c r="B4" s="197"/>
      <c r="C4" s="197"/>
      <c r="D4" s="197"/>
      <c r="E4" s="197"/>
      <c r="F4" s="197"/>
      <c r="G4" s="197"/>
      <c r="H4" s="197"/>
      <c r="I4" s="197"/>
      <c r="J4" s="197"/>
    </row>
    <row r="5" spans="1:10" ht="21.75" customHeight="1" x14ac:dyDescent="0.25">
      <c r="A5" s="280" t="s">
        <v>901</v>
      </c>
      <c r="B5" s="280"/>
      <c r="C5" s="280"/>
      <c r="D5" s="280"/>
      <c r="E5" s="280"/>
      <c r="F5" s="280"/>
      <c r="G5" s="280"/>
      <c r="H5" s="280"/>
      <c r="I5" s="280"/>
      <c r="J5" s="280"/>
    </row>
    <row r="6" spans="1:10" ht="24.95" customHeight="1" thickBot="1" x14ac:dyDescent="0.25">
      <c r="A6" s="269" t="s">
        <v>860</v>
      </c>
      <c r="B6" s="282" t="s">
        <v>902</v>
      </c>
      <c r="C6" s="283"/>
      <c r="D6" s="283"/>
      <c r="E6" s="283"/>
      <c r="F6" s="283"/>
      <c r="G6" s="283"/>
      <c r="H6" s="283"/>
      <c r="I6" s="283"/>
      <c r="J6" s="284"/>
    </row>
    <row r="7" spans="1:10" ht="24.95" customHeight="1" x14ac:dyDescent="0.2">
      <c r="A7" s="270">
        <v>43723</v>
      </c>
      <c r="B7" s="273" t="s">
        <v>905</v>
      </c>
      <c r="C7" s="274"/>
      <c r="D7" s="274"/>
      <c r="E7" s="274"/>
      <c r="F7" s="274"/>
      <c r="G7" s="274"/>
      <c r="H7" s="274"/>
      <c r="I7" s="274"/>
      <c r="J7" s="275"/>
    </row>
    <row r="8" spans="1:10" ht="24.95" customHeight="1" thickBot="1" x14ac:dyDescent="0.25">
      <c r="A8" s="271">
        <v>43726</v>
      </c>
      <c r="B8" s="285" t="s">
        <v>906</v>
      </c>
      <c r="C8" s="286"/>
      <c r="D8" s="286"/>
      <c r="E8" s="286"/>
      <c r="F8" s="286"/>
      <c r="G8" s="286"/>
      <c r="H8" s="286"/>
      <c r="I8" s="286"/>
      <c r="J8" s="287"/>
    </row>
    <row r="9" spans="1:10" x14ac:dyDescent="0.2">
      <c r="A9" s="270">
        <v>43876</v>
      </c>
      <c r="B9" s="273" t="s">
        <v>2024</v>
      </c>
      <c r="C9" s="274"/>
      <c r="D9" s="274"/>
      <c r="E9" s="274"/>
      <c r="F9" s="274"/>
      <c r="G9" s="274"/>
      <c r="H9" s="274"/>
      <c r="I9" s="274"/>
      <c r="J9" s="275"/>
    </row>
    <row r="10" spans="1:10" x14ac:dyDescent="0.2">
      <c r="A10" s="199"/>
      <c r="B10" s="281"/>
      <c r="C10" s="281"/>
      <c r="D10" s="281"/>
      <c r="E10" s="281"/>
      <c r="F10" s="281"/>
      <c r="G10" s="281"/>
      <c r="H10" s="281"/>
      <c r="I10" s="281"/>
      <c r="J10" s="281"/>
    </row>
    <row r="11" spans="1:10" x14ac:dyDescent="0.2">
      <c r="A11" s="199"/>
      <c r="B11" s="281"/>
      <c r="C11" s="281"/>
      <c r="D11" s="281"/>
      <c r="E11" s="281"/>
      <c r="F11" s="281"/>
      <c r="G11" s="281"/>
      <c r="H11" s="281"/>
      <c r="I11" s="281"/>
      <c r="J11" s="281"/>
    </row>
    <row r="12" spans="1:10" x14ac:dyDescent="0.2">
      <c r="A12" s="199"/>
      <c r="B12" s="281"/>
      <c r="C12" s="281"/>
      <c r="D12" s="281"/>
      <c r="E12" s="281"/>
      <c r="F12" s="281"/>
      <c r="G12" s="281"/>
      <c r="H12" s="281"/>
      <c r="I12" s="281"/>
      <c r="J12" s="281"/>
    </row>
    <row r="13" spans="1:10" x14ac:dyDescent="0.2">
      <c r="A13" s="199"/>
      <c r="B13" s="281"/>
      <c r="C13" s="281"/>
      <c r="D13" s="281"/>
      <c r="E13" s="281"/>
      <c r="F13" s="281"/>
      <c r="G13" s="281"/>
      <c r="H13" s="281"/>
      <c r="I13" s="281"/>
      <c r="J13" s="281"/>
    </row>
    <row r="14" spans="1:10" x14ac:dyDescent="0.2">
      <c r="A14" s="199"/>
      <c r="B14" s="281"/>
      <c r="C14" s="281"/>
      <c r="D14" s="281"/>
      <c r="E14" s="281"/>
      <c r="F14" s="281"/>
      <c r="G14" s="281"/>
      <c r="H14" s="281"/>
      <c r="I14" s="281"/>
      <c r="J14" s="281"/>
    </row>
    <row r="15" spans="1:10" x14ac:dyDescent="0.2">
      <c r="A15" s="199"/>
      <c r="B15" s="281"/>
      <c r="C15" s="281"/>
      <c r="D15" s="281"/>
      <c r="E15" s="281"/>
      <c r="F15" s="281"/>
      <c r="G15" s="281"/>
      <c r="H15" s="281"/>
      <c r="I15" s="281"/>
      <c r="J15" s="281"/>
    </row>
    <row r="16" spans="1:10" x14ac:dyDescent="0.2">
      <c r="A16" s="199"/>
      <c r="B16" s="281"/>
      <c r="C16" s="281"/>
      <c r="D16" s="281"/>
      <c r="E16" s="281"/>
      <c r="F16" s="281"/>
      <c r="G16" s="281"/>
      <c r="H16" s="281"/>
      <c r="I16" s="281"/>
      <c r="J16" s="281"/>
    </row>
    <row r="17" spans="1:10" x14ac:dyDescent="0.2">
      <c r="A17" s="199"/>
      <c r="B17" s="281"/>
      <c r="C17" s="281"/>
      <c r="D17" s="281"/>
      <c r="E17" s="281"/>
      <c r="F17" s="281"/>
      <c r="G17" s="281"/>
      <c r="H17" s="281"/>
      <c r="I17" s="281"/>
      <c r="J17" s="281"/>
    </row>
    <row r="18" spans="1:10" x14ac:dyDescent="0.2">
      <c r="A18" s="199"/>
      <c r="B18" s="281"/>
      <c r="C18" s="281"/>
      <c r="D18" s="281"/>
      <c r="E18" s="281"/>
      <c r="F18" s="281"/>
      <c r="G18" s="281"/>
      <c r="H18" s="281"/>
      <c r="I18" s="281"/>
      <c r="J18" s="281"/>
    </row>
    <row r="19" spans="1:10" x14ac:dyDescent="0.2">
      <c r="A19" s="199"/>
      <c r="B19" s="200"/>
    </row>
    <row r="20" spans="1:10" x14ac:dyDescent="0.2">
      <c r="A20" s="199"/>
      <c r="B20" s="200"/>
    </row>
    <row r="21" spans="1:10" x14ac:dyDescent="0.2">
      <c r="A21" s="199"/>
    </row>
    <row r="22" spans="1:10" x14ac:dyDescent="0.2">
      <c r="A22" s="199"/>
    </row>
    <row r="23" spans="1:10" x14ac:dyDescent="0.2">
      <c r="A23" s="199"/>
    </row>
    <row r="24" spans="1:10" x14ac:dyDescent="0.2">
      <c r="A24" s="199"/>
    </row>
    <row r="25" spans="1:10" x14ac:dyDescent="0.2">
      <c r="A25" s="199"/>
    </row>
    <row r="26" spans="1:10" x14ac:dyDescent="0.2">
      <c r="A26" s="199"/>
    </row>
  </sheetData>
  <mergeCells count="16">
    <mergeCell ref="B17:J17"/>
    <mergeCell ref="B18:J18"/>
    <mergeCell ref="B10:J10"/>
    <mergeCell ref="B11:J11"/>
    <mergeCell ref="B12:J12"/>
    <mergeCell ref="B13:J13"/>
    <mergeCell ref="B14:J14"/>
    <mergeCell ref="B15:J15"/>
    <mergeCell ref="B9:J9"/>
    <mergeCell ref="B1:J2"/>
    <mergeCell ref="A3:J3"/>
    <mergeCell ref="A5:J5"/>
    <mergeCell ref="B16:J16"/>
    <mergeCell ref="B6:J6"/>
    <mergeCell ref="B7:J7"/>
    <mergeCell ref="B8:J8"/>
  </mergeCells>
  <pageMargins left="0.7" right="0.7" top="0.75" bottom="0.75" header="0.3" footer="0.3"/>
  <pageSetup scale="69" fitToHeight="0" orientation="portrait" r:id="rId1"/>
  <headerFooter>
    <oddHeader>&amp;RQuisitive</oddHead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6DEC69-15F4-4E22-B019-3073BD2260D7}">
  <sheetPr codeName="Sheet39"/>
  <dimension ref="A1"/>
  <sheetViews>
    <sheetView zoomScaleNormal="100" workbookViewId="0">
      <selection activeCell="W8" sqref="W8"/>
    </sheetView>
  </sheetViews>
  <sheetFormatPr defaultRowHeight="12.75" x14ac:dyDescent="0.2"/>
  <sheetData/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ED09D1-42F3-4831-B0CF-BE9817E21D7E}">
  <sheetPr codeName="Sheet32">
    <tabColor theme="9"/>
  </sheetPr>
  <dimension ref="A7:B20"/>
  <sheetViews>
    <sheetView workbookViewId="0">
      <selection activeCell="B17" sqref="B17"/>
    </sheetView>
  </sheetViews>
  <sheetFormatPr defaultRowHeight="12.75" x14ac:dyDescent="0.2"/>
  <cols>
    <col min="1" max="1" width="30.42578125" customWidth="1"/>
    <col min="2" max="2" width="40.5703125" customWidth="1"/>
  </cols>
  <sheetData>
    <row r="7" spans="1:2" x14ac:dyDescent="0.2">
      <c r="A7" s="86" t="s">
        <v>7</v>
      </c>
      <c r="B7" s="147" t="s">
        <v>1289</v>
      </c>
    </row>
    <row r="8" spans="1:2" x14ac:dyDescent="0.2">
      <c r="A8" s="262" t="s">
        <v>817</v>
      </c>
      <c r="B8" s="147" t="s">
        <v>1939</v>
      </c>
    </row>
    <row r="9" spans="1:2" x14ac:dyDescent="0.2">
      <c r="A9" s="262" t="s">
        <v>832</v>
      </c>
      <c r="B9" s="147" t="s">
        <v>2036</v>
      </c>
    </row>
    <row r="10" spans="1:2" x14ac:dyDescent="0.2">
      <c r="A10" s="262" t="s">
        <v>818</v>
      </c>
      <c r="B10" s="147" t="s">
        <v>820</v>
      </c>
    </row>
    <row r="11" spans="1:2" x14ac:dyDescent="0.2">
      <c r="A11" s="262" t="s">
        <v>813</v>
      </c>
      <c r="B11" s="147" t="s">
        <v>822</v>
      </c>
    </row>
    <row r="12" spans="1:2" ht="15" x14ac:dyDescent="0.25">
      <c r="A12" s="262" t="s">
        <v>819</v>
      </c>
      <c r="B12" s="214" t="s">
        <v>821</v>
      </c>
    </row>
    <row r="13" spans="1:2" x14ac:dyDescent="0.2">
      <c r="A13" s="262" t="s">
        <v>874</v>
      </c>
      <c r="B13" s="147" t="s">
        <v>1290</v>
      </c>
    </row>
    <row r="14" spans="1:2" x14ac:dyDescent="0.2">
      <c r="A14" s="262" t="s">
        <v>916</v>
      </c>
      <c r="B14" s="147" t="s">
        <v>917</v>
      </c>
    </row>
    <row r="15" spans="1:2" x14ac:dyDescent="0.2">
      <c r="A15" s="262" t="s">
        <v>1919</v>
      </c>
      <c r="B15" s="147" t="s">
        <v>2046</v>
      </c>
    </row>
    <row r="16" spans="1:2" x14ac:dyDescent="0.2">
      <c r="A16" s="262" t="s">
        <v>1920</v>
      </c>
      <c r="B16" s="147" t="s">
        <v>2047</v>
      </c>
    </row>
    <row r="17" spans="1:2" x14ac:dyDescent="0.2">
      <c r="A17" s="262" t="s">
        <v>2026</v>
      </c>
      <c r="B17" s="147" t="s">
        <v>2038</v>
      </c>
    </row>
    <row r="20" spans="1:2" ht="15" x14ac:dyDescent="0.25">
      <c r="A20" s="184" t="s">
        <v>1356</v>
      </c>
      <c r="B20" s="3" t="s">
        <v>1357</v>
      </c>
    </row>
  </sheetData>
  <hyperlinks>
    <hyperlink ref="B12" r:id="rId1" xr:uid="{9C8DE432-575A-42E3-9F79-3FAE88E5400B}"/>
    <hyperlink ref="B20" r:id="rId2" xr:uid="{CB17B85F-3983-4A20-AB25-0E61143C22ED}"/>
  </hyperlinks>
  <pageMargins left="0.7" right="0.7" top="0.75" bottom="0.75" header="0.3" footer="0.3"/>
  <pageSetup orientation="portrait" r:id="rId3"/>
  <tableParts count="1"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4F2740-83E3-49DF-A312-6A54B1EC2531}">
  <sheetPr codeName="Sheet34">
    <tabColor theme="9"/>
  </sheetPr>
  <dimension ref="B3:AE43"/>
  <sheetViews>
    <sheetView workbookViewId="0">
      <selection activeCell="AA18" sqref="AA18"/>
    </sheetView>
  </sheetViews>
  <sheetFormatPr defaultRowHeight="12.75" x14ac:dyDescent="0.2"/>
  <cols>
    <col min="2" max="2" width="35" customWidth="1"/>
    <col min="3" max="26" width="5.140625" style="1" customWidth="1"/>
    <col min="27" max="27" width="22.7109375" customWidth="1"/>
    <col min="28" max="28" width="2.140625" customWidth="1"/>
    <col min="30" max="30" width="15.5703125" customWidth="1"/>
  </cols>
  <sheetData>
    <row r="3" spans="2:30" ht="15" x14ac:dyDescent="0.25">
      <c r="Q3" s="87" t="s">
        <v>594</v>
      </c>
      <c r="Z3" s="87" t="s">
        <v>595</v>
      </c>
    </row>
    <row r="4" spans="2:30" ht="13.5" thickBot="1" x14ac:dyDescent="0.25">
      <c r="Q4" s="88"/>
      <c r="Z4" s="89"/>
    </row>
    <row r="5" spans="2:30" ht="15" x14ac:dyDescent="0.25">
      <c r="B5" s="90" t="s">
        <v>596</v>
      </c>
      <c r="C5" s="91">
        <v>1</v>
      </c>
      <c r="D5" s="91">
        <v>2</v>
      </c>
      <c r="E5" s="91">
        <v>3</v>
      </c>
      <c r="F5" s="91">
        <v>5</v>
      </c>
      <c r="G5" s="91">
        <v>6</v>
      </c>
      <c r="H5" s="91">
        <v>7</v>
      </c>
      <c r="I5" s="91">
        <v>8</v>
      </c>
      <c r="J5" s="91">
        <v>9</v>
      </c>
      <c r="K5" s="91">
        <v>4</v>
      </c>
      <c r="L5" s="91">
        <v>10</v>
      </c>
      <c r="M5" s="91">
        <v>11</v>
      </c>
      <c r="N5" s="91">
        <v>12</v>
      </c>
      <c r="O5" s="91">
        <v>13</v>
      </c>
      <c r="P5" s="91">
        <v>14</v>
      </c>
      <c r="Q5" s="92">
        <v>15</v>
      </c>
      <c r="R5" s="93">
        <v>16</v>
      </c>
      <c r="S5" s="91">
        <v>17</v>
      </c>
      <c r="T5" s="91">
        <v>18</v>
      </c>
      <c r="U5" s="91">
        <v>19</v>
      </c>
      <c r="V5" s="94">
        <v>20</v>
      </c>
      <c r="W5" s="95">
        <v>21</v>
      </c>
      <c r="X5" s="91">
        <v>22</v>
      </c>
      <c r="Y5" s="91">
        <v>23</v>
      </c>
      <c r="Z5" s="94">
        <v>24</v>
      </c>
      <c r="AA5" s="96" t="s">
        <v>7</v>
      </c>
      <c r="AB5" s="83"/>
    </row>
    <row r="6" spans="2:30" ht="15.75" thickBot="1" x14ac:dyDescent="0.3">
      <c r="B6" s="97" t="s">
        <v>597</v>
      </c>
      <c r="C6" s="299" t="s">
        <v>598</v>
      </c>
      <c r="D6" s="300"/>
      <c r="E6" s="301"/>
      <c r="F6" s="302" t="s">
        <v>142</v>
      </c>
      <c r="G6" s="303"/>
      <c r="H6" s="304" t="s">
        <v>599</v>
      </c>
      <c r="I6" s="305"/>
      <c r="J6" s="306"/>
      <c r="K6" s="98" t="s">
        <v>600</v>
      </c>
      <c r="L6" s="307" t="s">
        <v>601</v>
      </c>
      <c r="M6" s="308"/>
      <c r="N6" s="308"/>
      <c r="O6" s="308"/>
      <c r="P6" s="308"/>
      <c r="Q6" s="309"/>
      <c r="R6" s="310" t="s">
        <v>602</v>
      </c>
      <c r="S6" s="311"/>
      <c r="T6" s="312"/>
      <c r="U6" s="298" t="s">
        <v>603</v>
      </c>
      <c r="V6" s="291"/>
      <c r="W6" s="288" t="s">
        <v>604</v>
      </c>
      <c r="X6" s="289"/>
      <c r="Y6" s="290" t="s">
        <v>605</v>
      </c>
      <c r="Z6" s="291"/>
      <c r="AA6" s="99"/>
      <c r="AC6" s="83" t="s">
        <v>606</v>
      </c>
    </row>
    <row r="7" spans="2:30" x14ac:dyDescent="0.2">
      <c r="B7" s="100"/>
      <c r="C7" s="101"/>
      <c r="D7" s="102"/>
      <c r="E7" s="103"/>
      <c r="F7" s="104"/>
      <c r="G7" s="105"/>
      <c r="H7" s="106"/>
      <c r="I7" s="107"/>
      <c r="J7" s="108"/>
      <c r="K7" s="109"/>
      <c r="L7" s="110"/>
      <c r="M7" s="111"/>
      <c r="N7" s="112"/>
      <c r="O7" s="112"/>
      <c r="P7" s="112"/>
      <c r="Q7" s="112"/>
      <c r="R7" s="113"/>
      <c r="S7" s="114"/>
      <c r="T7" s="115"/>
      <c r="U7" s="116"/>
      <c r="V7" s="117"/>
      <c r="W7" s="118"/>
      <c r="X7" s="119"/>
      <c r="Y7" s="120"/>
      <c r="Z7" s="117"/>
      <c r="AA7" s="121"/>
      <c r="AC7" s="86" t="s">
        <v>598</v>
      </c>
      <c r="AD7" t="s">
        <v>607</v>
      </c>
    </row>
    <row r="8" spans="2:30" ht="15.75" x14ac:dyDescent="0.25">
      <c r="B8" s="122" t="s">
        <v>608</v>
      </c>
      <c r="C8" s="123"/>
      <c r="D8" s="124"/>
      <c r="E8" s="125"/>
      <c r="F8" s="126"/>
      <c r="G8" s="127"/>
      <c r="H8" s="128"/>
      <c r="I8" s="129"/>
      <c r="J8" s="130"/>
      <c r="K8" s="131"/>
      <c r="L8" s="132"/>
      <c r="M8" s="133"/>
      <c r="N8" s="134"/>
      <c r="O8" s="134"/>
      <c r="P8" s="134"/>
      <c r="Q8" s="134"/>
      <c r="R8" s="135"/>
      <c r="S8" s="136"/>
      <c r="T8" s="137"/>
      <c r="U8" s="138"/>
      <c r="V8" s="139"/>
      <c r="W8" s="140"/>
      <c r="X8" s="141"/>
      <c r="Y8" s="142"/>
      <c r="Z8" s="139"/>
      <c r="AA8" s="143"/>
      <c r="AC8" s="86" t="s">
        <v>142</v>
      </c>
      <c r="AD8" t="s">
        <v>609</v>
      </c>
    </row>
    <row r="9" spans="2:30" ht="15" x14ac:dyDescent="0.25">
      <c r="B9" s="144" t="s">
        <v>1276</v>
      </c>
      <c r="C9" s="123"/>
      <c r="D9" s="124"/>
      <c r="E9" s="125"/>
      <c r="F9" s="126"/>
      <c r="G9" s="127"/>
      <c r="H9" s="128"/>
      <c r="I9" s="129"/>
      <c r="J9" s="130"/>
      <c r="K9" s="131"/>
      <c r="L9" s="132"/>
      <c r="M9" s="133"/>
      <c r="N9" s="134"/>
      <c r="O9" s="134"/>
      <c r="P9" s="134"/>
      <c r="Q9" s="134"/>
      <c r="R9" s="135"/>
      <c r="S9" s="136"/>
      <c r="T9" s="137"/>
      <c r="U9" s="138"/>
      <c r="V9" s="139"/>
      <c r="W9" s="140"/>
      <c r="X9" s="141"/>
      <c r="Y9" s="142"/>
      <c r="Z9" s="139"/>
      <c r="AA9" s="143"/>
      <c r="AC9" s="86" t="s">
        <v>599</v>
      </c>
      <c r="AD9" t="s">
        <v>610</v>
      </c>
    </row>
    <row r="10" spans="2:30" x14ac:dyDescent="0.2">
      <c r="B10" s="145"/>
      <c r="C10" s="123"/>
      <c r="D10" s="124"/>
      <c r="E10" s="125"/>
      <c r="F10" s="126"/>
      <c r="G10" s="127"/>
      <c r="H10" s="128"/>
      <c r="I10" s="129"/>
      <c r="J10" s="130"/>
      <c r="K10" s="131"/>
      <c r="L10" s="132"/>
      <c r="M10" s="133"/>
      <c r="N10" s="134"/>
      <c r="O10" s="134"/>
      <c r="P10" s="134"/>
      <c r="Q10" s="134"/>
      <c r="R10" s="135"/>
      <c r="S10" s="136"/>
      <c r="T10" s="137"/>
      <c r="U10" s="138"/>
      <c r="V10" s="139"/>
      <c r="W10" s="140"/>
      <c r="X10" s="141"/>
      <c r="Y10" s="142"/>
      <c r="Z10" s="139"/>
      <c r="AA10" s="143"/>
      <c r="AC10" s="86" t="s">
        <v>600</v>
      </c>
      <c r="AD10" t="s">
        <v>1277</v>
      </c>
    </row>
    <row r="11" spans="2:30" x14ac:dyDescent="0.2">
      <c r="B11" s="145" t="s">
        <v>1511</v>
      </c>
      <c r="C11" s="123" t="s">
        <v>617</v>
      </c>
      <c r="D11" s="124" t="s">
        <v>618</v>
      </c>
      <c r="E11" s="125" t="s">
        <v>619</v>
      </c>
      <c r="F11" s="126" t="s">
        <v>639</v>
      </c>
      <c r="G11" s="127" t="s">
        <v>622</v>
      </c>
      <c r="H11" s="128" t="s">
        <v>613</v>
      </c>
      <c r="I11" s="129" t="s">
        <v>614</v>
      </c>
      <c r="J11" s="130" t="s">
        <v>615</v>
      </c>
      <c r="K11" s="131" t="s">
        <v>621</v>
      </c>
      <c r="L11" s="132" t="s">
        <v>640</v>
      </c>
      <c r="M11" s="133" t="s">
        <v>625</v>
      </c>
      <c r="N11" s="134" t="s">
        <v>618</v>
      </c>
      <c r="O11" s="134">
        <v>2</v>
      </c>
      <c r="P11" s="134"/>
      <c r="Q11" s="134"/>
      <c r="R11" s="135">
        <v>0</v>
      </c>
      <c r="S11" s="136">
        <v>0</v>
      </c>
      <c r="T11" s="137">
        <v>1</v>
      </c>
      <c r="U11" s="138" t="s">
        <v>616</v>
      </c>
      <c r="V11" s="139" t="s">
        <v>616</v>
      </c>
      <c r="W11" s="140"/>
      <c r="X11" s="141"/>
      <c r="Y11" s="142"/>
      <c r="Z11" s="139"/>
      <c r="AA11" s="143" t="str">
        <f t="shared" ref="AA11:AA20" si="0">_xlfn.CONCAT(C11:V11)</f>
        <v>rsgopinfdeus2001</v>
      </c>
      <c r="AC11" s="86" t="s">
        <v>601</v>
      </c>
      <c r="AD11" t="s">
        <v>895</v>
      </c>
    </row>
    <row r="12" spans="2:30" x14ac:dyDescent="0.2">
      <c r="B12" s="145" t="s">
        <v>1511</v>
      </c>
      <c r="C12" s="123" t="s">
        <v>617</v>
      </c>
      <c r="D12" s="124" t="s">
        <v>618</v>
      </c>
      <c r="E12" s="125" t="s">
        <v>619</v>
      </c>
      <c r="F12" s="126" t="s">
        <v>621</v>
      </c>
      <c r="G12" s="127" t="s">
        <v>645</v>
      </c>
      <c r="H12" s="128" t="s">
        <v>621</v>
      </c>
      <c r="I12" s="129" t="s">
        <v>645</v>
      </c>
      <c r="J12" s="130" t="s">
        <v>632</v>
      </c>
      <c r="K12" s="131" t="s">
        <v>621</v>
      </c>
      <c r="L12" s="132" t="s">
        <v>640</v>
      </c>
      <c r="M12" s="133" t="s">
        <v>625</v>
      </c>
      <c r="N12" s="134" t="s">
        <v>618</v>
      </c>
      <c r="O12" s="134">
        <v>2</v>
      </c>
      <c r="P12" s="134"/>
      <c r="Q12" s="134"/>
      <c r="R12" s="135">
        <v>0</v>
      </c>
      <c r="S12" s="136">
        <v>0</v>
      </c>
      <c r="T12" s="137">
        <v>1</v>
      </c>
      <c r="U12" s="138" t="s">
        <v>616</v>
      </c>
      <c r="V12" s="139" t="s">
        <v>616</v>
      </c>
      <c r="W12" s="140"/>
      <c r="X12" s="141"/>
      <c r="Y12" s="142"/>
      <c r="Z12" s="139"/>
      <c r="AA12" s="143" t="str">
        <f>_xlfn.CONCAT(C12:V12)</f>
        <v>rsgdadatdeus2001</v>
      </c>
      <c r="AC12" s="86" t="s">
        <v>627</v>
      </c>
      <c r="AD12" t="s">
        <v>628</v>
      </c>
    </row>
    <row r="13" spans="2:30" x14ac:dyDescent="0.2">
      <c r="B13" s="145" t="s">
        <v>626</v>
      </c>
      <c r="C13" s="123" t="s">
        <v>614</v>
      </c>
      <c r="D13" s="124" t="s">
        <v>619</v>
      </c>
      <c r="E13" s="125" t="s">
        <v>623</v>
      </c>
      <c r="F13" s="126" t="s">
        <v>639</v>
      </c>
      <c r="G13" s="127" t="s">
        <v>622</v>
      </c>
      <c r="H13" s="128" t="s">
        <v>613</v>
      </c>
      <c r="I13" s="129" t="s">
        <v>614</v>
      </c>
      <c r="J13" s="130" t="s">
        <v>615</v>
      </c>
      <c r="K13" s="131" t="s">
        <v>621</v>
      </c>
      <c r="L13" s="132" t="s">
        <v>640</v>
      </c>
      <c r="M13" s="133" t="s">
        <v>625</v>
      </c>
      <c r="N13" s="134" t="s">
        <v>618</v>
      </c>
      <c r="O13" s="134">
        <v>2</v>
      </c>
      <c r="P13" s="134"/>
      <c r="Q13" s="134"/>
      <c r="R13" s="135" t="s">
        <v>616</v>
      </c>
      <c r="S13" s="136" t="s">
        <v>616</v>
      </c>
      <c r="T13" s="137" t="s">
        <v>616</v>
      </c>
      <c r="U13" s="138" t="s">
        <v>616</v>
      </c>
      <c r="V13" s="139" t="s">
        <v>616</v>
      </c>
      <c r="W13" s="140"/>
      <c r="X13" s="141"/>
      <c r="Y13" s="142"/>
      <c r="Z13" s="139"/>
      <c r="AA13" s="143" t="str">
        <f t="shared" si="0"/>
        <v>ngwopinfdeus2</v>
      </c>
      <c r="AC13" s="86" t="s">
        <v>602</v>
      </c>
      <c r="AD13" t="s">
        <v>631</v>
      </c>
    </row>
    <row r="14" spans="2:30" x14ac:dyDescent="0.2">
      <c r="B14" s="145" t="s">
        <v>629</v>
      </c>
      <c r="C14" s="123" t="s">
        <v>618</v>
      </c>
      <c r="D14" s="124" t="s">
        <v>617</v>
      </c>
      <c r="E14" s="125" t="s">
        <v>630</v>
      </c>
      <c r="F14" s="126" t="s">
        <v>639</v>
      </c>
      <c r="G14" s="127" t="s">
        <v>622</v>
      </c>
      <c r="H14" s="128" t="s">
        <v>613</v>
      </c>
      <c r="I14" s="129" t="s">
        <v>614</v>
      </c>
      <c r="J14" s="130" t="s">
        <v>615</v>
      </c>
      <c r="K14" s="131" t="s">
        <v>621</v>
      </c>
      <c r="L14" s="132" t="s">
        <v>640</v>
      </c>
      <c r="M14" s="133" t="s">
        <v>625</v>
      </c>
      <c r="N14" s="134" t="s">
        <v>618</v>
      </c>
      <c r="O14" s="134">
        <v>2</v>
      </c>
      <c r="P14" s="134"/>
      <c r="Q14" s="134"/>
      <c r="R14" s="135" t="s">
        <v>618</v>
      </c>
      <c r="S14" s="136" t="s">
        <v>640</v>
      </c>
      <c r="T14" s="137" t="s">
        <v>614</v>
      </c>
      <c r="U14" s="138" t="s">
        <v>616</v>
      </c>
      <c r="V14" s="139" t="s">
        <v>616</v>
      </c>
      <c r="W14" s="140"/>
      <c r="X14" s="141"/>
      <c r="Y14" s="142"/>
      <c r="Z14" s="139"/>
      <c r="AA14" s="143" t="str">
        <f t="shared" si="0"/>
        <v>srvopinfdeus2sen</v>
      </c>
      <c r="AC14" s="86" t="s">
        <v>603</v>
      </c>
      <c r="AD14" t="s">
        <v>633</v>
      </c>
    </row>
    <row r="15" spans="2:30" x14ac:dyDescent="0.2">
      <c r="B15" s="145" t="s">
        <v>35</v>
      </c>
      <c r="C15" s="123" t="s">
        <v>618</v>
      </c>
      <c r="D15" s="124" t="s">
        <v>632</v>
      </c>
      <c r="E15" s="125" t="s">
        <v>619</v>
      </c>
      <c r="F15" s="126" t="s">
        <v>621</v>
      </c>
      <c r="G15" s="127" t="s">
        <v>645</v>
      </c>
      <c r="H15" s="128" t="s">
        <v>621</v>
      </c>
      <c r="I15" s="129" t="s">
        <v>645</v>
      </c>
      <c r="J15" s="130" t="s">
        <v>632</v>
      </c>
      <c r="K15" s="131" t="s">
        <v>621</v>
      </c>
      <c r="L15" s="132" t="s">
        <v>640</v>
      </c>
      <c r="M15" s="133" t="s">
        <v>625</v>
      </c>
      <c r="N15" s="134" t="s">
        <v>618</v>
      </c>
      <c r="O15" s="134">
        <v>2</v>
      </c>
      <c r="P15" s="134"/>
      <c r="Q15" s="134"/>
      <c r="R15" s="135"/>
      <c r="S15" s="136"/>
      <c r="T15" s="137"/>
      <c r="U15" s="138" t="s">
        <v>616</v>
      </c>
      <c r="V15" s="139" t="s">
        <v>616</v>
      </c>
      <c r="W15" s="140"/>
      <c r="X15" s="141"/>
      <c r="Y15" s="142"/>
      <c r="Z15" s="139"/>
      <c r="AA15" s="143" t="str">
        <f t="shared" si="0"/>
        <v>stgdadatdeus2</v>
      </c>
    </row>
    <row r="16" spans="2:30" x14ac:dyDescent="0.2">
      <c r="B16" s="145"/>
      <c r="C16" s="123" t="s">
        <v>616</v>
      </c>
      <c r="D16" s="124" t="s">
        <v>616</v>
      </c>
      <c r="E16" s="125" t="s">
        <v>616</v>
      </c>
      <c r="F16" s="126" t="s">
        <v>616</v>
      </c>
      <c r="G16" s="127" t="s">
        <v>616</v>
      </c>
      <c r="H16" s="128" t="s">
        <v>616</v>
      </c>
      <c r="I16" s="129" t="s">
        <v>616</v>
      </c>
      <c r="J16" s="130" t="s">
        <v>616</v>
      </c>
      <c r="K16" s="131" t="s">
        <v>616</v>
      </c>
      <c r="L16" s="132" t="s">
        <v>616</v>
      </c>
      <c r="M16" s="133" t="s">
        <v>616</v>
      </c>
      <c r="N16" s="134" t="s">
        <v>616</v>
      </c>
      <c r="O16" s="134"/>
      <c r="P16" s="134"/>
      <c r="Q16" s="134"/>
      <c r="R16" s="135" t="s">
        <v>616</v>
      </c>
      <c r="S16" s="136" t="s">
        <v>616</v>
      </c>
      <c r="T16" s="137" t="s">
        <v>616</v>
      </c>
      <c r="U16" s="138" t="s">
        <v>616</v>
      </c>
      <c r="V16" s="139" t="s">
        <v>616</v>
      </c>
      <c r="W16" s="140"/>
      <c r="X16" s="141"/>
      <c r="Y16" s="142"/>
      <c r="Z16" s="139"/>
      <c r="AA16" s="143" t="str">
        <f t="shared" si="0"/>
        <v/>
      </c>
    </row>
    <row r="17" spans="2:31" ht="15" x14ac:dyDescent="0.25">
      <c r="B17" s="144" t="s">
        <v>634</v>
      </c>
      <c r="C17" s="123" t="s">
        <v>616</v>
      </c>
      <c r="D17" s="124" t="s">
        <v>616</v>
      </c>
      <c r="E17" s="125" t="s">
        <v>616</v>
      </c>
      <c r="F17" s="126" t="s">
        <v>616</v>
      </c>
      <c r="G17" s="127" t="s">
        <v>616</v>
      </c>
      <c r="H17" s="128" t="s">
        <v>616</v>
      </c>
      <c r="I17" s="129" t="s">
        <v>616</v>
      </c>
      <c r="J17" s="130" t="s">
        <v>616</v>
      </c>
      <c r="K17" s="131" t="s">
        <v>616</v>
      </c>
      <c r="L17" s="132" t="s">
        <v>616</v>
      </c>
      <c r="M17" s="133" t="s">
        <v>616</v>
      </c>
      <c r="N17" s="134" t="s">
        <v>616</v>
      </c>
      <c r="O17" s="134"/>
      <c r="P17" s="134"/>
      <c r="Q17" s="134"/>
      <c r="R17" s="135" t="s">
        <v>616</v>
      </c>
      <c r="S17" s="136" t="s">
        <v>616</v>
      </c>
      <c r="T17" s="137" t="s">
        <v>616</v>
      </c>
      <c r="U17" s="138" t="s">
        <v>616</v>
      </c>
      <c r="V17" s="139" t="s">
        <v>616</v>
      </c>
      <c r="W17" s="140"/>
      <c r="X17" s="141"/>
      <c r="Y17" s="142"/>
      <c r="Z17" s="139"/>
      <c r="AA17" s="143" t="str">
        <f t="shared" si="0"/>
        <v/>
      </c>
    </row>
    <row r="18" spans="2:31" ht="15" x14ac:dyDescent="0.25">
      <c r="B18" s="145" t="s">
        <v>28</v>
      </c>
      <c r="C18" s="123" t="s">
        <v>618</v>
      </c>
      <c r="D18" s="124" t="s">
        <v>635</v>
      </c>
      <c r="E18" s="125" t="s">
        <v>636</v>
      </c>
      <c r="F18" s="126">
        <v>0</v>
      </c>
      <c r="G18" s="127">
        <v>1</v>
      </c>
      <c r="H18" s="128" t="s">
        <v>645</v>
      </c>
      <c r="I18" s="129" t="s">
        <v>621</v>
      </c>
      <c r="J18" s="130" t="s">
        <v>645</v>
      </c>
      <c r="K18" s="131" t="s">
        <v>622</v>
      </c>
      <c r="L18" s="132" t="s">
        <v>640</v>
      </c>
      <c r="M18" s="133" t="s">
        <v>625</v>
      </c>
      <c r="N18" s="134" t="s">
        <v>618</v>
      </c>
      <c r="O18" s="134">
        <v>2</v>
      </c>
      <c r="P18" s="134"/>
      <c r="Q18" s="134"/>
      <c r="R18" s="135" t="s">
        <v>616</v>
      </c>
      <c r="S18" s="136" t="s">
        <v>616</v>
      </c>
      <c r="T18" s="137" t="s">
        <v>616</v>
      </c>
      <c r="U18" s="138" t="s">
        <v>616</v>
      </c>
      <c r="V18" s="139" t="s">
        <v>616</v>
      </c>
      <c r="W18" s="140"/>
      <c r="X18" s="141"/>
      <c r="Y18" s="142"/>
      <c r="Z18" s="139"/>
      <c r="AA18" s="143" t="str">
        <f t="shared" si="0"/>
        <v>sql01adapeus2</v>
      </c>
      <c r="AC18" s="146" t="s">
        <v>637</v>
      </c>
    </row>
    <row r="19" spans="2:31" ht="15" x14ac:dyDescent="0.25">
      <c r="B19" s="145" t="s">
        <v>638</v>
      </c>
      <c r="C19" s="123" t="s">
        <v>639</v>
      </c>
      <c r="D19" s="124" t="s">
        <v>620</v>
      </c>
      <c r="E19" s="125" t="s">
        <v>618</v>
      </c>
      <c r="F19" s="126">
        <v>0</v>
      </c>
      <c r="G19" s="127">
        <v>2</v>
      </c>
      <c r="H19" s="128" t="s">
        <v>645</v>
      </c>
      <c r="I19" s="129" t="s">
        <v>621</v>
      </c>
      <c r="J19" s="130" t="s">
        <v>645</v>
      </c>
      <c r="K19" s="131" t="s">
        <v>622</v>
      </c>
      <c r="L19" s="132" t="s">
        <v>640</v>
      </c>
      <c r="M19" s="133" t="s">
        <v>625</v>
      </c>
      <c r="N19" s="134" t="s">
        <v>618</v>
      </c>
      <c r="O19" s="134"/>
      <c r="P19" s="134"/>
      <c r="Q19" s="134"/>
      <c r="R19" s="135" t="s">
        <v>616</v>
      </c>
      <c r="S19" s="136" t="s">
        <v>616</v>
      </c>
      <c r="T19" s="137" t="s">
        <v>616</v>
      </c>
      <c r="U19" s="138" t="s">
        <v>616</v>
      </c>
      <c r="V19" s="139" t="s">
        <v>616</v>
      </c>
      <c r="W19" s="140"/>
      <c r="X19" s="141"/>
      <c r="Y19" s="142"/>
      <c r="Z19" s="139"/>
      <c r="AA19" s="143" t="str">
        <f t="shared" si="0"/>
        <v>oms02adapeus</v>
      </c>
      <c r="AD19" s="292" t="s">
        <v>142</v>
      </c>
      <c r="AE19" s="293"/>
    </row>
    <row r="20" spans="2:31" x14ac:dyDescent="0.2">
      <c r="B20" s="145" t="s">
        <v>641</v>
      </c>
      <c r="C20" s="123" t="s">
        <v>618</v>
      </c>
      <c r="D20" s="124" t="s">
        <v>632</v>
      </c>
      <c r="E20" s="125" t="s">
        <v>617</v>
      </c>
      <c r="F20" s="126">
        <v>0</v>
      </c>
      <c r="G20" s="127">
        <v>1</v>
      </c>
      <c r="H20" s="128" t="s">
        <v>645</v>
      </c>
      <c r="I20" s="129" t="s">
        <v>621</v>
      </c>
      <c r="J20" s="130" t="s">
        <v>645</v>
      </c>
      <c r="K20" s="131" t="s">
        <v>622</v>
      </c>
      <c r="L20" s="132" t="s">
        <v>640</v>
      </c>
      <c r="M20" s="133" t="s">
        <v>625</v>
      </c>
      <c r="N20" s="134" t="s">
        <v>618</v>
      </c>
      <c r="O20" s="134">
        <v>2</v>
      </c>
      <c r="P20" s="134"/>
      <c r="Q20" s="134"/>
      <c r="R20" s="135">
        <v>0</v>
      </c>
      <c r="S20" s="136">
        <v>0</v>
      </c>
      <c r="T20" s="137">
        <v>1</v>
      </c>
      <c r="U20" s="138" t="s">
        <v>616</v>
      </c>
      <c r="V20" s="139" t="s">
        <v>616</v>
      </c>
      <c r="W20" s="140"/>
      <c r="X20" s="141"/>
      <c r="Y20" s="142"/>
      <c r="Z20" s="139"/>
      <c r="AA20" s="143" t="str">
        <f t="shared" si="0"/>
        <v>str01adapeus2001</v>
      </c>
      <c r="AD20" s="147" t="s">
        <v>798</v>
      </c>
      <c r="AE20" t="s">
        <v>797</v>
      </c>
    </row>
    <row r="21" spans="2:31" x14ac:dyDescent="0.2">
      <c r="B21" s="145" t="s">
        <v>642</v>
      </c>
      <c r="C21" s="123" t="s">
        <v>636</v>
      </c>
      <c r="D21" s="124" t="s">
        <v>639</v>
      </c>
      <c r="E21" s="125" t="s">
        <v>619</v>
      </c>
      <c r="F21" s="126">
        <v>0</v>
      </c>
      <c r="G21" s="127">
        <v>1</v>
      </c>
      <c r="H21" s="128" t="s">
        <v>645</v>
      </c>
      <c r="I21" s="129" t="s">
        <v>621</v>
      </c>
      <c r="J21" s="130" t="s">
        <v>645</v>
      </c>
      <c r="K21" s="131" t="s">
        <v>622</v>
      </c>
      <c r="L21" s="132" t="s">
        <v>640</v>
      </c>
      <c r="M21" s="133" t="s">
        <v>625</v>
      </c>
      <c r="N21" s="134" t="s">
        <v>618</v>
      </c>
      <c r="O21" s="134">
        <v>2</v>
      </c>
      <c r="P21" s="134"/>
      <c r="Q21" s="134"/>
      <c r="R21" s="135" t="s">
        <v>616</v>
      </c>
      <c r="S21" s="136" t="s">
        <v>616</v>
      </c>
      <c r="T21" s="137" t="s">
        <v>616</v>
      </c>
      <c r="U21" s="138" t="s">
        <v>616</v>
      </c>
      <c r="V21" s="139" t="s">
        <v>616</v>
      </c>
      <c r="W21" s="140"/>
      <c r="X21" s="141"/>
      <c r="Y21" s="142"/>
      <c r="Z21" s="139"/>
      <c r="AA21" s="143" t="str">
        <f t="shared" ref="AA21:AA27" si="1">_xlfn.CONCAT(C21:V21)</f>
        <v>log01adapeus2</v>
      </c>
      <c r="AD21" s="147" t="s">
        <v>799</v>
      </c>
      <c r="AE21" t="s">
        <v>643</v>
      </c>
    </row>
    <row r="22" spans="2:31" x14ac:dyDescent="0.2">
      <c r="B22" s="145" t="s">
        <v>644</v>
      </c>
      <c r="C22" s="123" t="s">
        <v>645</v>
      </c>
      <c r="D22" s="124" t="s">
        <v>620</v>
      </c>
      <c r="E22" s="125" t="s">
        <v>645</v>
      </c>
      <c r="F22" s="126">
        <v>0</v>
      </c>
      <c r="G22" s="127">
        <v>1</v>
      </c>
      <c r="H22" s="128" t="s">
        <v>645</v>
      </c>
      <c r="I22" s="129" t="s">
        <v>621</v>
      </c>
      <c r="J22" s="130" t="s">
        <v>645</v>
      </c>
      <c r="K22" s="131" t="s">
        <v>622</v>
      </c>
      <c r="L22" s="132" t="s">
        <v>640</v>
      </c>
      <c r="M22" s="133" t="s">
        <v>625</v>
      </c>
      <c r="N22" s="134" t="s">
        <v>618</v>
      </c>
      <c r="O22" s="134">
        <v>2</v>
      </c>
      <c r="P22" s="134"/>
      <c r="Q22" s="134"/>
      <c r="R22" s="135" t="s">
        <v>616</v>
      </c>
      <c r="S22" s="136" t="s">
        <v>616</v>
      </c>
      <c r="T22" s="137" t="s">
        <v>616</v>
      </c>
      <c r="U22" s="138" t="s">
        <v>616</v>
      </c>
      <c r="V22" s="139" t="s">
        <v>616</v>
      </c>
      <c r="W22" s="140"/>
      <c r="X22" s="141"/>
      <c r="Y22" s="142"/>
      <c r="Z22" s="139"/>
      <c r="AA22" s="143" t="str">
        <f t="shared" si="1"/>
        <v>ama01adapeus2</v>
      </c>
      <c r="AD22" s="147" t="s">
        <v>800</v>
      </c>
      <c r="AE22" t="s">
        <v>646</v>
      </c>
    </row>
    <row r="23" spans="2:31" x14ac:dyDescent="0.2">
      <c r="B23" s="145" t="s">
        <v>647</v>
      </c>
      <c r="C23" s="123" t="s">
        <v>648</v>
      </c>
      <c r="D23" s="124" t="s">
        <v>640</v>
      </c>
      <c r="E23" s="125" t="s">
        <v>649</v>
      </c>
      <c r="F23" s="126">
        <v>0</v>
      </c>
      <c r="G23" s="127">
        <v>1</v>
      </c>
      <c r="H23" s="128" t="s">
        <v>645</v>
      </c>
      <c r="I23" s="129" t="s">
        <v>621</v>
      </c>
      <c r="J23" s="130" t="s">
        <v>645</v>
      </c>
      <c r="K23" s="131" t="s">
        <v>622</v>
      </c>
      <c r="L23" s="132" t="s">
        <v>640</v>
      </c>
      <c r="M23" s="133" t="s">
        <v>625</v>
      </c>
      <c r="N23" s="134" t="s">
        <v>618</v>
      </c>
      <c r="O23" s="134">
        <v>2</v>
      </c>
      <c r="P23" s="134"/>
      <c r="Q23" s="134"/>
      <c r="R23" s="135" t="s">
        <v>616</v>
      </c>
      <c r="S23" s="136" t="s">
        <v>616</v>
      </c>
      <c r="T23" s="137" t="s">
        <v>616</v>
      </c>
      <c r="U23" s="138" t="s">
        <v>616</v>
      </c>
      <c r="V23" s="139" t="s">
        <v>616</v>
      </c>
      <c r="W23" s="140"/>
      <c r="X23" s="141"/>
      <c r="Y23" s="142"/>
      <c r="Z23" s="139"/>
      <c r="AA23" s="143" t="str">
        <f t="shared" si="1"/>
        <v>key01adapeus2</v>
      </c>
      <c r="AD23" s="147" t="s">
        <v>801</v>
      </c>
      <c r="AE23" t="s">
        <v>650</v>
      </c>
    </row>
    <row r="24" spans="2:31" x14ac:dyDescent="0.2">
      <c r="B24" s="145" t="s">
        <v>651</v>
      </c>
      <c r="C24" s="123" t="s">
        <v>621</v>
      </c>
      <c r="D24" s="124" t="s">
        <v>636</v>
      </c>
      <c r="E24" s="125" t="s">
        <v>618</v>
      </c>
      <c r="F24" s="126">
        <v>0</v>
      </c>
      <c r="G24" s="127">
        <v>1</v>
      </c>
      <c r="H24" s="128" t="s">
        <v>645</v>
      </c>
      <c r="I24" s="129" t="s">
        <v>621</v>
      </c>
      <c r="J24" s="130" t="s">
        <v>645</v>
      </c>
      <c r="K24" s="131" t="s">
        <v>622</v>
      </c>
      <c r="L24" s="132" t="s">
        <v>640</v>
      </c>
      <c r="M24" s="133" t="s">
        <v>625</v>
      </c>
      <c r="N24" s="134" t="s">
        <v>618</v>
      </c>
      <c r="O24" s="134">
        <v>2</v>
      </c>
      <c r="P24" s="134"/>
      <c r="Q24" s="134"/>
      <c r="R24" s="135" t="s">
        <v>617</v>
      </c>
      <c r="S24" s="136" t="s">
        <v>645</v>
      </c>
      <c r="T24" s="137" t="s">
        <v>623</v>
      </c>
      <c r="U24" s="138"/>
      <c r="V24" s="139"/>
      <c r="W24" s="140"/>
      <c r="X24" s="141"/>
      <c r="Y24" s="142"/>
      <c r="Z24" s="139"/>
      <c r="AA24" s="143" t="str">
        <f t="shared" si="1"/>
        <v>dls01adapeus2raw</v>
      </c>
      <c r="AD24" s="147" t="s">
        <v>802</v>
      </c>
      <c r="AE24" t="s">
        <v>781</v>
      </c>
    </row>
    <row r="25" spans="2:31" x14ac:dyDescent="0.2">
      <c r="B25" s="145" t="s">
        <v>783</v>
      </c>
      <c r="C25" s="123" t="s">
        <v>645</v>
      </c>
      <c r="D25" s="124" t="s">
        <v>621</v>
      </c>
      <c r="E25" s="125" t="s">
        <v>624</v>
      </c>
      <c r="F25" s="126">
        <v>0</v>
      </c>
      <c r="G25" s="127">
        <v>1</v>
      </c>
      <c r="H25" s="128" t="s">
        <v>645</v>
      </c>
      <c r="I25" s="129" t="s">
        <v>621</v>
      </c>
      <c r="J25" s="130" t="s">
        <v>645</v>
      </c>
      <c r="K25" s="131" t="s">
        <v>619</v>
      </c>
      <c r="L25" s="132" t="s">
        <v>640</v>
      </c>
      <c r="M25" s="133" t="s">
        <v>625</v>
      </c>
      <c r="N25" s="134" t="s">
        <v>618</v>
      </c>
      <c r="O25" s="134"/>
      <c r="P25" s="134"/>
      <c r="Q25" s="134"/>
      <c r="R25" s="135"/>
      <c r="S25" s="136"/>
      <c r="T25" s="137"/>
      <c r="U25" s="138"/>
      <c r="V25" s="139"/>
      <c r="W25" s="140"/>
      <c r="X25" s="141"/>
      <c r="Y25" s="142"/>
      <c r="Z25" s="139"/>
      <c r="AA25" s="143" t="str">
        <f t="shared" si="1"/>
        <v>adc01adageus</v>
      </c>
      <c r="AD25" s="147" t="s">
        <v>803</v>
      </c>
      <c r="AE25" t="s">
        <v>782</v>
      </c>
    </row>
    <row r="26" spans="2:31" x14ac:dyDescent="0.2">
      <c r="B26" s="145" t="s">
        <v>789</v>
      </c>
      <c r="C26" s="123" t="s">
        <v>645</v>
      </c>
      <c r="D26" s="124" t="s">
        <v>645</v>
      </c>
      <c r="E26" s="125" t="s">
        <v>618</v>
      </c>
      <c r="F26" s="126">
        <v>0</v>
      </c>
      <c r="G26" s="127">
        <v>1</v>
      </c>
      <c r="H26" s="128" t="s">
        <v>645</v>
      </c>
      <c r="I26" s="129" t="s">
        <v>621</v>
      </c>
      <c r="J26" s="130" t="s">
        <v>645</v>
      </c>
      <c r="K26" s="131" t="s">
        <v>622</v>
      </c>
      <c r="L26" s="132" t="s">
        <v>640</v>
      </c>
      <c r="M26" s="133" t="s">
        <v>625</v>
      </c>
      <c r="N26" s="134" t="s">
        <v>618</v>
      </c>
      <c r="O26" s="134">
        <v>2</v>
      </c>
      <c r="P26" s="134"/>
      <c r="Q26" s="134"/>
      <c r="R26" s="135"/>
      <c r="S26" s="136"/>
      <c r="T26" s="137"/>
      <c r="U26" s="138"/>
      <c r="V26" s="139"/>
      <c r="W26" s="140"/>
      <c r="X26" s="141"/>
      <c r="Y26" s="142"/>
      <c r="Z26" s="139"/>
      <c r="AA26" s="143" t="str">
        <f t="shared" si="1"/>
        <v>aas01adapeus2</v>
      </c>
      <c r="AD26" s="147"/>
    </row>
    <row r="27" spans="2:31" x14ac:dyDescent="0.2">
      <c r="B27" s="145" t="s">
        <v>690</v>
      </c>
      <c r="C27" s="123" t="s">
        <v>621</v>
      </c>
      <c r="D27" s="124" t="s">
        <v>636</v>
      </c>
      <c r="E27" s="125" t="s">
        <v>645</v>
      </c>
      <c r="F27" s="126">
        <v>0</v>
      </c>
      <c r="G27" s="127">
        <v>1</v>
      </c>
      <c r="H27" s="128" t="s">
        <v>645</v>
      </c>
      <c r="I27" s="129" t="s">
        <v>621</v>
      </c>
      <c r="J27" s="130" t="s">
        <v>645</v>
      </c>
      <c r="K27" s="131" t="s">
        <v>622</v>
      </c>
      <c r="L27" s="132" t="s">
        <v>640</v>
      </c>
      <c r="M27" s="133" t="s">
        <v>625</v>
      </c>
      <c r="N27" s="134" t="s">
        <v>618</v>
      </c>
      <c r="O27" s="134">
        <v>2</v>
      </c>
      <c r="P27" s="134"/>
      <c r="Q27" s="134"/>
      <c r="R27" s="135">
        <v>0</v>
      </c>
      <c r="S27" s="136">
        <v>0</v>
      </c>
      <c r="T27" s="137">
        <v>1</v>
      </c>
      <c r="U27" s="138"/>
      <c r="V27" s="139"/>
      <c r="W27" s="140"/>
      <c r="X27" s="141"/>
      <c r="Y27" s="142"/>
      <c r="Z27" s="139"/>
      <c r="AA27" s="143" t="str">
        <f t="shared" si="1"/>
        <v>dla01adapeus2001</v>
      </c>
      <c r="AD27" s="147"/>
    </row>
    <row r="28" spans="2:31" x14ac:dyDescent="0.2">
      <c r="B28" s="145" t="s">
        <v>851</v>
      </c>
      <c r="C28" s="123"/>
      <c r="D28" s="124"/>
      <c r="E28" s="125"/>
      <c r="F28" s="126"/>
      <c r="G28" s="127"/>
      <c r="H28" s="128"/>
      <c r="I28" s="129"/>
      <c r="J28" s="130"/>
      <c r="K28" s="131"/>
      <c r="L28" s="132"/>
      <c r="M28" s="133"/>
      <c r="N28" s="134"/>
      <c r="O28" s="134"/>
      <c r="P28" s="134"/>
      <c r="Q28" s="134"/>
      <c r="R28" s="135"/>
      <c r="S28" s="136"/>
      <c r="T28" s="137"/>
      <c r="U28" s="138"/>
      <c r="V28" s="139"/>
      <c r="W28" s="140"/>
      <c r="X28" s="141"/>
      <c r="Y28" s="142"/>
      <c r="Z28" s="139"/>
      <c r="AA28" s="143"/>
      <c r="AD28" s="147"/>
    </row>
    <row r="29" spans="2:31" x14ac:dyDescent="0.2">
      <c r="B29" s="145"/>
      <c r="C29" s="123"/>
      <c r="D29" s="124"/>
      <c r="E29" s="125"/>
      <c r="F29" s="126"/>
      <c r="G29" s="127"/>
      <c r="H29" s="128"/>
      <c r="I29" s="129"/>
      <c r="J29" s="130"/>
      <c r="K29" s="131"/>
      <c r="L29" s="132"/>
      <c r="M29" s="133"/>
      <c r="N29" s="134"/>
      <c r="O29" s="134"/>
      <c r="P29" s="134"/>
      <c r="Q29" s="134"/>
      <c r="R29" s="135"/>
      <c r="S29" s="136"/>
      <c r="T29" s="137"/>
      <c r="U29" s="138"/>
      <c r="V29" s="139"/>
      <c r="W29" s="140"/>
      <c r="X29" s="141"/>
      <c r="Y29" s="142"/>
      <c r="Z29" s="139"/>
      <c r="AA29" s="143"/>
    </row>
    <row r="30" spans="2:31" ht="15.75" x14ac:dyDescent="0.25">
      <c r="B30" s="122" t="s">
        <v>652</v>
      </c>
      <c r="C30" s="123" t="s">
        <v>616</v>
      </c>
      <c r="D30" s="124" t="s">
        <v>616</v>
      </c>
      <c r="E30" s="125" t="s">
        <v>616</v>
      </c>
      <c r="F30" s="126" t="s">
        <v>616</v>
      </c>
      <c r="G30" s="127" t="s">
        <v>616</v>
      </c>
      <c r="H30" s="128" t="s">
        <v>616</v>
      </c>
      <c r="I30" s="129" t="s">
        <v>616</v>
      </c>
      <c r="J30" s="130" t="s">
        <v>616</v>
      </c>
      <c r="K30" s="131" t="s">
        <v>616</v>
      </c>
      <c r="L30" s="132" t="s">
        <v>616</v>
      </c>
      <c r="M30" s="133" t="s">
        <v>616</v>
      </c>
      <c r="N30" s="134" t="s">
        <v>616</v>
      </c>
      <c r="O30" s="134"/>
      <c r="P30" s="134"/>
      <c r="Q30" s="134"/>
      <c r="R30" s="135" t="s">
        <v>616</v>
      </c>
      <c r="S30" s="136" t="s">
        <v>616</v>
      </c>
      <c r="T30" s="137" t="s">
        <v>616</v>
      </c>
      <c r="U30" s="138" t="s">
        <v>616</v>
      </c>
      <c r="V30" s="139" t="s">
        <v>616</v>
      </c>
      <c r="W30" s="140"/>
      <c r="X30" s="141"/>
      <c r="Y30" s="142"/>
      <c r="Z30" s="139"/>
      <c r="AA30" s="143" t="str">
        <f t="shared" ref="AA30:AA35" si="2">_xlfn.CONCAT(C30:V30)</f>
        <v/>
      </c>
    </row>
    <row r="31" spans="2:31" ht="15" x14ac:dyDescent="0.25">
      <c r="B31" s="145" t="s">
        <v>653</v>
      </c>
      <c r="C31" s="123" t="s">
        <v>618</v>
      </c>
      <c r="D31" s="124" t="s">
        <v>617</v>
      </c>
      <c r="E31" s="125" t="s">
        <v>630</v>
      </c>
      <c r="F31" s="126">
        <v>0</v>
      </c>
      <c r="G31" s="127">
        <v>4</v>
      </c>
      <c r="H31" s="128" t="s">
        <v>645</v>
      </c>
      <c r="I31" s="129" t="s">
        <v>621</v>
      </c>
      <c r="J31" s="130" t="s">
        <v>645</v>
      </c>
      <c r="K31" s="131" t="s">
        <v>622</v>
      </c>
      <c r="L31" s="132" t="s">
        <v>640</v>
      </c>
      <c r="M31" s="133" t="s">
        <v>625</v>
      </c>
      <c r="N31" s="134" t="s">
        <v>618</v>
      </c>
      <c r="O31" s="134">
        <v>2</v>
      </c>
      <c r="P31" s="134"/>
      <c r="Q31" s="134"/>
      <c r="R31" s="135" t="s">
        <v>622</v>
      </c>
      <c r="S31" s="136" t="s">
        <v>613</v>
      </c>
      <c r="T31" s="137" t="s">
        <v>622</v>
      </c>
      <c r="U31" s="138" t="s">
        <v>616</v>
      </c>
      <c r="V31" s="139" t="s">
        <v>616</v>
      </c>
      <c r="W31" s="140"/>
      <c r="X31" s="141"/>
      <c r="Y31" s="142"/>
      <c r="Z31" s="139"/>
      <c r="AA31" s="143" t="str">
        <f t="shared" si="2"/>
        <v>srv04adapeus2pip</v>
      </c>
      <c r="AD31" s="294" t="s">
        <v>599</v>
      </c>
      <c r="AE31" s="295"/>
    </row>
    <row r="32" spans="2:31" x14ac:dyDescent="0.2">
      <c r="B32" s="145" t="s">
        <v>654</v>
      </c>
      <c r="C32" s="123" t="s">
        <v>618</v>
      </c>
      <c r="D32" s="124" t="s">
        <v>617</v>
      </c>
      <c r="E32" s="125" t="s">
        <v>630</v>
      </c>
      <c r="F32" s="126">
        <v>0</v>
      </c>
      <c r="G32" s="127">
        <v>4</v>
      </c>
      <c r="H32" s="128" t="s">
        <v>645</v>
      </c>
      <c r="I32" s="129" t="s">
        <v>621</v>
      </c>
      <c r="J32" s="130" t="s">
        <v>645</v>
      </c>
      <c r="K32" s="131" t="s">
        <v>622</v>
      </c>
      <c r="L32" s="132" t="s">
        <v>640</v>
      </c>
      <c r="M32" s="133" t="s">
        <v>625</v>
      </c>
      <c r="N32" s="134" t="s">
        <v>618</v>
      </c>
      <c r="O32" s="134">
        <v>2</v>
      </c>
      <c r="P32" s="134"/>
      <c r="Q32" s="134"/>
      <c r="R32" s="135" t="s">
        <v>630</v>
      </c>
      <c r="S32" s="136" t="s">
        <v>655</v>
      </c>
      <c r="T32" s="137" t="s">
        <v>621</v>
      </c>
      <c r="U32" s="138" t="s">
        <v>616</v>
      </c>
      <c r="V32" s="139" t="s">
        <v>616</v>
      </c>
      <c r="W32" s="140"/>
      <c r="X32" s="141"/>
      <c r="Y32" s="142"/>
      <c r="Z32" s="139"/>
      <c r="AA32" s="143" t="str">
        <f t="shared" si="2"/>
        <v>srv04adapeus2vhd</v>
      </c>
      <c r="AD32" t="s">
        <v>804</v>
      </c>
      <c r="AE32" t="s">
        <v>27</v>
      </c>
    </row>
    <row r="33" spans="2:31" x14ac:dyDescent="0.2">
      <c r="B33" s="145" t="s">
        <v>656</v>
      </c>
      <c r="C33" s="123" t="s">
        <v>618</v>
      </c>
      <c r="D33" s="124" t="s">
        <v>617</v>
      </c>
      <c r="E33" s="125" t="s">
        <v>630</v>
      </c>
      <c r="F33" s="126">
        <v>0</v>
      </c>
      <c r="G33" s="127">
        <v>4</v>
      </c>
      <c r="H33" s="128" t="s">
        <v>645</v>
      </c>
      <c r="I33" s="129" t="s">
        <v>621</v>
      </c>
      <c r="J33" s="130" t="s">
        <v>645</v>
      </c>
      <c r="K33" s="131" t="s">
        <v>622</v>
      </c>
      <c r="L33" s="132" t="s">
        <v>640</v>
      </c>
      <c r="M33" s="133" t="s">
        <v>625</v>
      </c>
      <c r="N33" s="134" t="s">
        <v>618</v>
      </c>
      <c r="O33" s="134">
        <v>2</v>
      </c>
      <c r="P33" s="134"/>
      <c r="Q33" s="134"/>
      <c r="R33" s="135" t="s">
        <v>614</v>
      </c>
      <c r="S33" s="136" t="s">
        <v>613</v>
      </c>
      <c r="T33" s="137" t="s">
        <v>624</v>
      </c>
      <c r="U33" s="138" t="s">
        <v>616</v>
      </c>
      <c r="V33" s="139" t="s">
        <v>616</v>
      </c>
      <c r="W33" s="140"/>
      <c r="X33" s="141"/>
      <c r="Y33" s="142"/>
      <c r="Z33" s="139"/>
      <c r="AA33" s="143" t="str">
        <f t="shared" si="2"/>
        <v>srv04adapeus2nic</v>
      </c>
      <c r="AD33" s="147" t="s">
        <v>807</v>
      </c>
      <c r="AE33" t="s">
        <v>806</v>
      </c>
    </row>
    <row r="34" spans="2:31" ht="15" x14ac:dyDescent="0.25">
      <c r="B34" s="145" t="s">
        <v>657</v>
      </c>
      <c r="C34" s="123" t="s">
        <v>618</v>
      </c>
      <c r="D34" s="124" t="s">
        <v>617</v>
      </c>
      <c r="E34" s="125" t="s">
        <v>630</v>
      </c>
      <c r="F34" s="126">
        <v>0</v>
      </c>
      <c r="G34" s="127">
        <v>4</v>
      </c>
      <c r="H34" s="128" t="s">
        <v>645</v>
      </c>
      <c r="I34" s="129" t="s">
        <v>621</v>
      </c>
      <c r="J34" s="130" t="s">
        <v>645</v>
      </c>
      <c r="K34" s="131" t="s">
        <v>622</v>
      </c>
      <c r="L34" s="132" t="s">
        <v>640</v>
      </c>
      <c r="M34" s="133" t="s">
        <v>625</v>
      </c>
      <c r="N34" s="134" t="s">
        <v>618</v>
      </c>
      <c r="O34" s="134">
        <v>2</v>
      </c>
      <c r="P34" s="134"/>
      <c r="Q34" s="134"/>
      <c r="R34" s="135" t="s">
        <v>622</v>
      </c>
      <c r="S34" s="136" t="s">
        <v>613</v>
      </c>
      <c r="T34" s="137" t="s">
        <v>622</v>
      </c>
      <c r="U34" s="138" t="s">
        <v>612</v>
      </c>
      <c r="V34" s="139" t="s">
        <v>658</v>
      </c>
      <c r="W34" s="140"/>
      <c r="X34" s="141"/>
      <c r="Y34" s="142"/>
      <c r="Z34" s="139"/>
      <c r="AA34" s="143" t="str">
        <f t="shared" si="2"/>
        <v>srv04adapeus2pip01</v>
      </c>
      <c r="AD34" s="148" t="s">
        <v>805</v>
      </c>
      <c r="AE34" s="149" t="s">
        <v>14</v>
      </c>
    </row>
    <row r="35" spans="2:31" x14ac:dyDescent="0.2">
      <c r="B35" s="145" t="s">
        <v>659</v>
      </c>
      <c r="C35" s="123" t="s">
        <v>618</v>
      </c>
      <c r="D35" s="124" t="s">
        <v>617</v>
      </c>
      <c r="E35" s="125" t="s">
        <v>630</v>
      </c>
      <c r="F35" s="126">
        <v>0</v>
      </c>
      <c r="G35" s="127">
        <v>4</v>
      </c>
      <c r="H35" s="128" t="s">
        <v>645</v>
      </c>
      <c r="I35" s="129" t="s">
        <v>621</v>
      </c>
      <c r="J35" s="130" t="s">
        <v>645</v>
      </c>
      <c r="K35" s="131" t="s">
        <v>622</v>
      </c>
      <c r="L35" s="132" t="s">
        <v>640</v>
      </c>
      <c r="M35" s="133" t="s">
        <v>625</v>
      </c>
      <c r="N35" s="134" t="s">
        <v>618</v>
      </c>
      <c r="O35" s="134">
        <v>2</v>
      </c>
      <c r="P35" s="134"/>
      <c r="Q35" s="134"/>
      <c r="R35" s="135" t="s">
        <v>622</v>
      </c>
      <c r="S35" s="136" t="s">
        <v>613</v>
      </c>
      <c r="T35" s="137" t="s">
        <v>622</v>
      </c>
      <c r="U35" s="138" t="s">
        <v>612</v>
      </c>
      <c r="V35" s="139" t="s">
        <v>611</v>
      </c>
      <c r="W35" s="140"/>
      <c r="X35" s="141"/>
      <c r="Y35" s="142"/>
      <c r="Z35" s="139"/>
      <c r="AA35" s="143" t="str">
        <f t="shared" si="2"/>
        <v>srv04adapeus2pip02</v>
      </c>
    </row>
    <row r="36" spans="2:31" ht="15" x14ac:dyDescent="0.25">
      <c r="B36" s="150"/>
      <c r="C36" s="123"/>
      <c r="D36" s="124"/>
      <c r="E36" s="125"/>
      <c r="F36" s="126"/>
      <c r="G36" s="127"/>
      <c r="H36" s="128"/>
      <c r="I36" s="129"/>
      <c r="J36" s="130"/>
      <c r="K36" s="131"/>
      <c r="L36" s="132"/>
      <c r="M36" s="133"/>
      <c r="N36" s="134"/>
      <c r="O36" s="134"/>
      <c r="P36" s="134"/>
      <c r="Q36" s="134"/>
      <c r="R36" s="135"/>
      <c r="S36" s="136"/>
      <c r="T36" s="137"/>
      <c r="U36" s="138"/>
      <c r="V36" s="139"/>
      <c r="W36" s="140"/>
      <c r="X36" s="141"/>
      <c r="Y36" s="142"/>
      <c r="Z36" s="139"/>
      <c r="AA36" s="143" t="str">
        <f>_xlfn.CONCAT(F36:V36)</f>
        <v/>
      </c>
      <c r="AD36" s="296" t="s">
        <v>600</v>
      </c>
      <c r="AE36" s="297"/>
    </row>
    <row r="37" spans="2:31" ht="13.5" thickBot="1" x14ac:dyDescent="0.25">
      <c r="B37" s="151"/>
      <c r="C37" s="152"/>
      <c r="D37" s="153"/>
      <c r="E37" s="154"/>
      <c r="F37" s="155"/>
      <c r="G37" s="156"/>
      <c r="H37" s="157"/>
      <c r="I37" s="158"/>
      <c r="J37" s="159"/>
      <c r="K37" s="160"/>
      <c r="L37" s="161"/>
      <c r="M37" s="162"/>
      <c r="N37" s="163"/>
      <c r="O37" s="163"/>
      <c r="P37" s="163"/>
      <c r="Q37" s="163"/>
      <c r="R37" s="164"/>
      <c r="S37" s="165"/>
      <c r="T37" s="166"/>
      <c r="U37" s="167"/>
      <c r="V37" s="168"/>
      <c r="W37" s="169"/>
      <c r="X37" s="170"/>
      <c r="Y37" s="171"/>
      <c r="Z37" s="168"/>
      <c r="AA37" s="99" t="str">
        <f>_xlfn.CONCAT(F37:V37)</f>
        <v/>
      </c>
      <c r="AD37" t="s">
        <v>660</v>
      </c>
      <c r="AE37" t="s">
        <v>661</v>
      </c>
    </row>
    <row r="38" spans="2:31" x14ac:dyDescent="0.2">
      <c r="AD38" t="s">
        <v>662</v>
      </c>
      <c r="AE38" t="s">
        <v>663</v>
      </c>
    </row>
    <row r="39" spans="2:31" ht="15" x14ac:dyDescent="0.25">
      <c r="B39" s="83" t="s">
        <v>664</v>
      </c>
      <c r="C39"/>
      <c r="D39"/>
      <c r="AD39" t="s">
        <v>665</v>
      </c>
      <c r="AE39" t="s">
        <v>666</v>
      </c>
    </row>
    <row r="40" spans="2:31" ht="15" x14ac:dyDescent="0.25">
      <c r="B40" s="86" t="s">
        <v>35</v>
      </c>
      <c r="C40" s="172" t="s">
        <v>667</v>
      </c>
      <c r="AD40" t="s">
        <v>604</v>
      </c>
      <c r="AE40" t="s">
        <v>668</v>
      </c>
    </row>
    <row r="41" spans="2:31" ht="15" x14ac:dyDescent="0.25">
      <c r="B41" s="86" t="s">
        <v>32</v>
      </c>
      <c r="C41" s="172" t="s">
        <v>669</v>
      </c>
      <c r="AD41" t="s">
        <v>602</v>
      </c>
      <c r="AE41" t="s">
        <v>788</v>
      </c>
    </row>
    <row r="43" spans="2:31" ht="15" x14ac:dyDescent="0.25">
      <c r="B43" s="3" t="s">
        <v>208</v>
      </c>
    </row>
  </sheetData>
  <mergeCells count="11">
    <mergeCell ref="U6:V6"/>
    <mergeCell ref="C6:E6"/>
    <mergeCell ref="F6:G6"/>
    <mergeCell ref="H6:J6"/>
    <mergeCell ref="L6:Q6"/>
    <mergeCell ref="R6:T6"/>
    <mergeCell ref="W6:X6"/>
    <mergeCell ref="Y6:Z6"/>
    <mergeCell ref="AD19:AE19"/>
    <mergeCell ref="AD31:AE31"/>
    <mergeCell ref="AD36:AE36"/>
  </mergeCells>
  <hyperlinks>
    <hyperlink ref="B43" r:id="rId1" xr:uid="{F9565B06-C3B5-457F-931A-0235D81D0F6F}"/>
  </hyperlinks>
  <pageMargins left="0.7" right="0.7" top="0.75" bottom="0.75" header="0.3" footer="0.3"/>
  <pageSetup orientation="portrait" verticalDpi="0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F54CEB-298F-4D22-95A3-B113A60739CE}">
  <sheetPr codeName="Sheet2">
    <tabColor theme="9"/>
  </sheetPr>
  <dimension ref="A1:L21"/>
  <sheetViews>
    <sheetView workbookViewId="0">
      <selection activeCell="G8" sqref="G8"/>
    </sheetView>
  </sheetViews>
  <sheetFormatPr defaultRowHeight="12.75" x14ac:dyDescent="0.2"/>
  <cols>
    <col min="1" max="1" width="28.28515625" customWidth="1"/>
    <col min="2" max="2" width="41.140625" customWidth="1"/>
    <col min="3" max="3" width="21.28515625" customWidth="1"/>
    <col min="4" max="4" width="31.42578125" customWidth="1"/>
    <col min="5" max="5" width="13.28515625" bestFit="1" customWidth="1"/>
    <col min="6" max="6" width="17.28515625" bestFit="1" customWidth="1"/>
    <col min="7" max="7" width="16" customWidth="1"/>
    <col min="8" max="8" width="6.28515625" bestFit="1" customWidth="1"/>
    <col min="9" max="9" width="20.7109375" customWidth="1"/>
    <col min="10" max="10" width="25.5703125" bestFit="1" customWidth="1"/>
    <col min="11" max="11" width="15.42578125" bestFit="1" customWidth="1"/>
    <col min="12" max="12" width="12.28515625" bestFit="1" customWidth="1"/>
  </cols>
  <sheetData>
    <row r="1" spans="1:4" ht="15" x14ac:dyDescent="0.25">
      <c r="A1" s="12" t="s">
        <v>1435</v>
      </c>
      <c r="B1" s="3" t="s">
        <v>1436</v>
      </c>
    </row>
    <row r="5" spans="1:4" x14ac:dyDescent="0.2">
      <c r="A5" s="84" t="s">
        <v>593</v>
      </c>
      <c r="B5" s="84" t="s">
        <v>6</v>
      </c>
      <c r="C5" s="84" t="s">
        <v>811</v>
      </c>
      <c r="D5" s="84" t="s">
        <v>1437</v>
      </c>
    </row>
    <row r="6" spans="1:4" ht="38.25" x14ac:dyDescent="0.2">
      <c r="A6" s="84" t="s">
        <v>1438</v>
      </c>
      <c r="B6" s="84" t="s">
        <v>1439</v>
      </c>
      <c r="C6" s="84" t="s">
        <v>940</v>
      </c>
      <c r="D6" s="84" t="s">
        <v>1440</v>
      </c>
    </row>
    <row r="7" spans="1:4" ht="25.5" x14ac:dyDescent="0.2">
      <c r="A7" s="84" t="s">
        <v>1441</v>
      </c>
      <c r="B7" s="84" t="s">
        <v>1442</v>
      </c>
      <c r="C7" s="84" t="s">
        <v>1443</v>
      </c>
      <c r="D7" s="84" t="s">
        <v>1444</v>
      </c>
    </row>
    <row r="8" spans="1:4" ht="25.5" x14ac:dyDescent="0.2">
      <c r="A8" s="84" t="s">
        <v>1445</v>
      </c>
      <c r="B8" s="84" t="s">
        <v>1446</v>
      </c>
      <c r="C8" s="84" t="s">
        <v>1447</v>
      </c>
      <c r="D8" s="84" t="s">
        <v>1448</v>
      </c>
    </row>
    <row r="9" spans="1:4" ht="76.5" x14ac:dyDescent="0.2">
      <c r="A9" s="84" t="s">
        <v>1449</v>
      </c>
      <c r="B9" s="84" t="s">
        <v>1450</v>
      </c>
      <c r="C9" s="84" t="s">
        <v>1451</v>
      </c>
      <c r="D9" s="84" t="s">
        <v>1452</v>
      </c>
    </row>
    <row r="10" spans="1:4" ht="25.5" x14ac:dyDescent="0.2">
      <c r="A10" s="84" t="s">
        <v>1453</v>
      </c>
      <c r="B10" s="84" t="s">
        <v>1454</v>
      </c>
      <c r="C10" s="84" t="s">
        <v>1455</v>
      </c>
      <c r="D10" s="84" t="s">
        <v>1456</v>
      </c>
    </row>
    <row r="11" spans="1:4" ht="25.5" x14ac:dyDescent="0.2">
      <c r="A11" s="84" t="s">
        <v>1457</v>
      </c>
      <c r="B11" s="84" t="s">
        <v>1458</v>
      </c>
      <c r="C11" s="84" t="s">
        <v>1459</v>
      </c>
      <c r="D11" s="84" t="s">
        <v>1460</v>
      </c>
    </row>
    <row r="12" spans="1:4" ht="25.5" x14ac:dyDescent="0.2">
      <c r="A12" s="84" t="s">
        <v>1461</v>
      </c>
      <c r="B12" s="84" t="s">
        <v>1462</v>
      </c>
      <c r="C12" s="84" t="s">
        <v>1463</v>
      </c>
      <c r="D12" s="84" t="s">
        <v>1464</v>
      </c>
    </row>
    <row r="13" spans="1:4" ht="25.5" x14ac:dyDescent="0.2">
      <c r="A13" s="84" t="s">
        <v>1465</v>
      </c>
      <c r="B13" s="84" t="s">
        <v>1466</v>
      </c>
      <c r="C13" s="84" t="s">
        <v>1467</v>
      </c>
      <c r="D13" s="84" t="s">
        <v>2039</v>
      </c>
    </row>
    <row r="14" spans="1:4" ht="25.5" x14ac:dyDescent="0.2">
      <c r="A14" s="84" t="s">
        <v>1468</v>
      </c>
      <c r="B14" s="84" t="s">
        <v>1469</v>
      </c>
      <c r="C14" s="84" t="s">
        <v>8</v>
      </c>
      <c r="D14" s="84" t="s">
        <v>1444</v>
      </c>
    </row>
    <row r="15" spans="1:4" ht="25.5" x14ac:dyDescent="0.2">
      <c r="A15" s="84" t="s">
        <v>1470</v>
      </c>
      <c r="B15" s="84" t="s">
        <v>1471</v>
      </c>
      <c r="C15" s="84" t="s">
        <v>1869</v>
      </c>
      <c r="D15" s="84" t="s">
        <v>1444</v>
      </c>
    </row>
    <row r="16" spans="1:4" ht="25.5" x14ac:dyDescent="0.2">
      <c r="A16" s="84" t="s">
        <v>1472</v>
      </c>
      <c r="B16" s="84" t="s">
        <v>1473</v>
      </c>
      <c r="C16" s="84" t="s">
        <v>1474</v>
      </c>
      <c r="D16" s="84" t="s">
        <v>2040</v>
      </c>
    </row>
    <row r="17" spans="1:12" ht="25.5" x14ac:dyDescent="0.2">
      <c r="A17" s="84" t="s">
        <v>1475</v>
      </c>
      <c r="B17" s="84" t="s">
        <v>1476</v>
      </c>
      <c r="C17" s="84" t="s">
        <v>1477</v>
      </c>
      <c r="D17" s="84" t="s">
        <v>1464</v>
      </c>
    </row>
    <row r="20" spans="1:12" x14ac:dyDescent="0.2">
      <c r="A20" t="s">
        <v>940</v>
      </c>
      <c r="B20" t="s">
        <v>1443</v>
      </c>
      <c r="C20" t="s">
        <v>1447</v>
      </c>
      <c r="D20" t="s">
        <v>1451</v>
      </c>
      <c r="E20" t="s">
        <v>1455</v>
      </c>
      <c r="F20" t="s">
        <v>1459</v>
      </c>
      <c r="G20" t="s">
        <v>1463</v>
      </c>
      <c r="H20" t="s">
        <v>1467</v>
      </c>
      <c r="I20" t="s">
        <v>8</v>
      </c>
      <c r="J20" t="s">
        <v>1869</v>
      </c>
      <c r="K20" t="s">
        <v>1474</v>
      </c>
      <c r="L20" t="s">
        <v>1477</v>
      </c>
    </row>
    <row r="21" spans="1:12" ht="15" x14ac:dyDescent="0.25">
      <c r="A21" s="147" t="s">
        <v>820</v>
      </c>
      <c r="B21" s="214" t="s">
        <v>1482</v>
      </c>
      <c r="C21" s="215">
        <v>0</v>
      </c>
      <c r="D21" s="147" t="s">
        <v>824</v>
      </c>
      <c r="E21" s="147" t="s">
        <v>1478</v>
      </c>
      <c r="F21" s="147" t="s">
        <v>1479</v>
      </c>
      <c r="G21" s="216">
        <v>2958465</v>
      </c>
      <c r="H21" s="147" t="s">
        <v>1509</v>
      </c>
      <c r="I21" s="214" t="s">
        <v>1480</v>
      </c>
      <c r="J21" s="214" t="s">
        <v>1481</v>
      </c>
      <c r="K21" s="147" t="s">
        <v>1483</v>
      </c>
      <c r="L21" s="216">
        <v>43831</v>
      </c>
    </row>
  </sheetData>
  <dataValidations count="5">
    <dataValidation type="list" allowBlank="1" showInputMessage="1" showErrorMessage="1" sqref="B1" xr:uid="{EE8193DD-0D15-4AE1-97A2-23F9F8AFF65B}">
      <formula1>(DRI)</formula1>
    </dataValidation>
    <dataValidation type="list" allowBlank="1" showInputMessage="1" showErrorMessage="1" sqref="F21" xr:uid="{70E51273-E0D7-471B-BECB-98E8F5E72585}">
      <formula1>DisasterRecovery</formula1>
    </dataValidation>
    <dataValidation type="list" allowBlank="1" showInputMessage="1" showErrorMessage="1" sqref="D21" xr:uid="{E3B640FD-C780-453C-80E9-6476969F6378}">
      <formula1>BusinessUnit</formula1>
    </dataValidation>
    <dataValidation type="list" allowBlank="1" showInputMessage="1" showErrorMessage="1" sqref="K21" xr:uid="{F9578599-D440-4601-AB3A-5FC622310CE3}">
      <formula1>ServiceClass</formula1>
    </dataValidation>
    <dataValidation type="list" allowBlank="1" showInputMessage="1" showErrorMessage="1" sqref="H21" xr:uid="{D6DB1819-0EC3-470A-863D-0D34EBC5932A}">
      <formula1>Environment</formula1>
    </dataValidation>
  </dataValidations>
  <hyperlinks>
    <hyperlink ref="B21" r:id="rId1" xr:uid="{DE481139-5396-498C-A490-8332AC9501EC}"/>
    <hyperlink ref="I21" r:id="rId2" xr:uid="{3F6B1D7C-BBB8-499C-B12B-A442BB43EAEF}"/>
    <hyperlink ref="J21" r:id="rId3" xr:uid="{1C61AD19-964F-470C-8E5E-80C18F9E8A24}"/>
    <hyperlink ref="B1" r:id="rId4" location="metadata-tags" xr:uid="{1F4031EE-1EFD-4FC9-9E6F-088D935A5B69}"/>
  </hyperlinks>
  <pageMargins left="0.7" right="0.7" top="0.75" bottom="0.75" header="0.3" footer="0.3"/>
  <tableParts count="2">
    <tablePart r:id="rId5"/>
    <tablePart r:id="rId6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Sheet1">
    <tabColor theme="9"/>
  </sheetPr>
  <dimension ref="A1:AE325"/>
  <sheetViews>
    <sheetView topLeftCell="Z1" zoomScaleNormal="100" workbookViewId="0">
      <pane ySplit="1" topLeftCell="A2" activePane="bottomLeft" state="frozen"/>
      <selection pane="bottomLeft" activeCell="Z2" sqref="Z2:Z6"/>
    </sheetView>
  </sheetViews>
  <sheetFormatPr defaultRowHeight="12.75" x14ac:dyDescent="0.2"/>
  <cols>
    <col min="1" max="1" width="5" bestFit="1" customWidth="1"/>
    <col min="2" max="2" width="30.7109375" bestFit="1" customWidth="1"/>
    <col min="3" max="3" width="39" bestFit="1" customWidth="1"/>
    <col min="4" max="4" width="5" bestFit="1" customWidth="1"/>
    <col min="5" max="5" width="13.140625" bestFit="1" customWidth="1"/>
    <col min="6" max="7" width="17.28515625" bestFit="1" customWidth="1"/>
    <col min="8" max="8" width="6" bestFit="1" customWidth="1"/>
    <col min="9" max="9" width="17.28515625" bestFit="1" customWidth="1"/>
    <col min="10" max="10" width="42.140625" bestFit="1" customWidth="1"/>
    <col min="11" max="11" width="6.5703125" bestFit="1" customWidth="1"/>
    <col min="12" max="12" width="15.140625" bestFit="1" customWidth="1"/>
    <col min="13" max="13" width="5" bestFit="1" customWidth="1"/>
    <col min="14" max="14" width="12" bestFit="1" customWidth="1"/>
    <col min="15" max="15" width="6" bestFit="1" customWidth="1"/>
    <col min="16" max="16" width="4" style="1" bestFit="1" customWidth="1"/>
    <col min="17" max="17" width="5" bestFit="1" customWidth="1"/>
    <col min="18" max="18" width="6" bestFit="1" customWidth="1"/>
    <col min="19" max="19" width="16.140625" bestFit="1" customWidth="1"/>
    <col min="20" max="20" width="9" bestFit="1" customWidth="1"/>
    <col min="21" max="21" width="36.85546875" bestFit="1" customWidth="1"/>
    <col min="22" max="22" width="10" bestFit="1" customWidth="1"/>
    <col min="23" max="23" width="17.28515625" bestFit="1" customWidth="1"/>
    <col min="24" max="24" width="36.28515625" customWidth="1"/>
    <col min="30" max="30" width="22.28515625" customWidth="1"/>
    <col min="31" max="31" width="26.7109375" customWidth="1"/>
  </cols>
  <sheetData>
    <row r="1" spans="1:31" s="218" customFormat="1" ht="129" customHeight="1" x14ac:dyDescent="0.2">
      <c r="A1" s="217" t="s">
        <v>1486</v>
      </c>
      <c r="B1" s="217" t="s">
        <v>1487</v>
      </c>
      <c r="C1" s="217" t="s">
        <v>1497</v>
      </c>
      <c r="D1" s="217" t="s">
        <v>1498</v>
      </c>
      <c r="E1" s="217" t="s">
        <v>815</v>
      </c>
      <c r="F1" s="217" t="s">
        <v>816</v>
      </c>
      <c r="G1" s="217" t="s">
        <v>12</v>
      </c>
      <c r="H1" s="217" t="s">
        <v>1280</v>
      </c>
      <c r="I1" s="217" t="s">
        <v>877</v>
      </c>
      <c r="J1" s="217" t="s">
        <v>491</v>
      </c>
      <c r="K1" s="217" t="s">
        <v>1281</v>
      </c>
      <c r="L1" s="217" t="s">
        <v>863</v>
      </c>
      <c r="M1" s="217" t="s">
        <v>1282</v>
      </c>
      <c r="N1" s="217" t="s">
        <v>868</v>
      </c>
      <c r="O1" s="217" t="s">
        <v>869</v>
      </c>
      <c r="P1" s="217" t="s">
        <v>1272</v>
      </c>
      <c r="Q1" s="217" t="s">
        <v>878</v>
      </c>
      <c r="R1" s="217" t="s">
        <v>879</v>
      </c>
      <c r="S1" s="217" t="s">
        <v>889</v>
      </c>
      <c r="T1" s="217" t="s">
        <v>1294</v>
      </c>
      <c r="U1" s="217" t="s">
        <v>1296</v>
      </c>
      <c r="V1" s="217" t="s">
        <v>1327</v>
      </c>
      <c r="W1" s="217" t="s">
        <v>1499</v>
      </c>
      <c r="X1" s="217" t="s">
        <v>1502</v>
      </c>
      <c r="Y1" s="217" t="s">
        <v>1474</v>
      </c>
      <c r="Z1" s="217" t="s">
        <v>1465</v>
      </c>
      <c r="AA1" s="217" t="s">
        <v>1888</v>
      </c>
      <c r="AB1" s="217" t="s">
        <v>1902</v>
      </c>
      <c r="AC1" s="217" t="s">
        <v>1903</v>
      </c>
      <c r="AD1" s="217" t="s">
        <v>1</v>
      </c>
      <c r="AE1" s="217" t="s">
        <v>2023</v>
      </c>
    </row>
    <row r="2" spans="1:31" x14ac:dyDescent="0.2">
      <c r="A2" t="s">
        <v>834</v>
      </c>
      <c r="B2" s="208" t="s">
        <v>947</v>
      </c>
      <c r="C2" t="s">
        <v>1488</v>
      </c>
      <c r="D2" t="s">
        <v>824</v>
      </c>
      <c r="E2" t="s">
        <v>828</v>
      </c>
      <c r="F2" t="s">
        <v>786</v>
      </c>
      <c r="G2" t="s">
        <v>32</v>
      </c>
      <c r="H2" t="s">
        <v>29</v>
      </c>
      <c r="I2" t="s">
        <v>29</v>
      </c>
      <c r="J2" t="s">
        <v>492</v>
      </c>
      <c r="K2" t="s">
        <v>779</v>
      </c>
      <c r="L2" t="s">
        <v>776</v>
      </c>
      <c r="M2" t="s">
        <v>861</v>
      </c>
      <c r="N2" t="s">
        <v>795</v>
      </c>
      <c r="O2" s="147" t="s">
        <v>870</v>
      </c>
      <c r="P2" s="209" t="s">
        <v>1273</v>
      </c>
      <c r="Q2">
        <v>50</v>
      </c>
      <c r="R2">
        <v>5</v>
      </c>
      <c r="S2" s="185" t="s">
        <v>204</v>
      </c>
      <c r="T2" t="s">
        <v>29</v>
      </c>
      <c r="U2" t="s">
        <v>1295</v>
      </c>
      <c r="V2" t="s">
        <v>1328</v>
      </c>
      <c r="W2" t="s">
        <v>1479</v>
      </c>
      <c r="X2" t="s">
        <v>1503</v>
      </c>
      <c r="Y2" t="s">
        <v>2038</v>
      </c>
      <c r="Z2" t="s">
        <v>2038</v>
      </c>
      <c r="AA2" t="s">
        <v>29</v>
      </c>
      <c r="AB2">
        <v>4</v>
      </c>
      <c r="AD2" t="s">
        <v>1999</v>
      </c>
      <c r="AE2" t="s">
        <v>2000</v>
      </c>
    </row>
    <row r="3" spans="1:31" x14ac:dyDescent="0.2">
      <c r="A3" t="s">
        <v>835</v>
      </c>
      <c r="B3" s="208" t="s">
        <v>948</v>
      </c>
      <c r="C3" t="s">
        <v>1489</v>
      </c>
      <c r="D3" t="s">
        <v>825</v>
      </c>
      <c r="E3" t="s">
        <v>829</v>
      </c>
      <c r="F3" t="s">
        <v>787</v>
      </c>
      <c r="G3" t="s">
        <v>833</v>
      </c>
      <c r="H3" t="s">
        <v>144</v>
      </c>
      <c r="I3" t="s">
        <v>30</v>
      </c>
      <c r="J3" t="s">
        <v>493</v>
      </c>
      <c r="K3" t="s">
        <v>780</v>
      </c>
      <c r="L3" t="s">
        <v>864</v>
      </c>
      <c r="M3" t="s">
        <v>867</v>
      </c>
      <c r="N3" t="s">
        <v>862</v>
      </c>
      <c r="O3" s="147" t="s">
        <v>871</v>
      </c>
      <c r="P3" s="209" t="s">
        <v>1274</v>
      </c>
      <c r="Q3">
        <v>100</v>
      </c>
      <c r="R3">
        <v>10</v>
      </c>
      <c r="S3" s="185" t="s">
        <v>205</v>
      </c>
      <c r="T3" t="s">
        <v>30</v>
      </c>
      <c r="U3" t="s">
        <v>1297</v>
      </c>
      <c r="V3" t="s">
        <v>34</v>
      </c>
      <c r="W3" t="s">
        <v>1500</v>
      </c>
      <c r="X3" t="s">
        <v>1504</v>
      </c>
      <c r="Y3" t="s">
        <v>1506</v>
      </c>
      <c r="Z3" t="s">
        <v>2038</v>
      </c>
      <c r="AA3" t="s">
        <v>30</v>
      </c>
      <c r="AB3">
        <v>8</v>
      </c>
      <c r="AD3" t="s">
        <v>2001</v>
      </c>
      <c r="AE3" t="s">
        <v>2002</v>
      </c>
    </row>
    <row r="4" spans="1:31" x14ac:dyDescent="0.2">
      <c r="A4" t="s">
        <v>836</v>
      </c>
      <c r="B4" s="208" t="s">
        <v>949</v>
      </c>
      <c r="C4" t="s">
        <v>1490</v>
      </c>
      <c r="D4" t="s">
        <v>2038</v>
      </c>
      <c r="E4" t="s">
        <v>830</v>
      </c>
      <c r="G4" t="s">
        <v>1333</v>
      </c>
      <c r="H4" t="s">
        <v>33</v>
      </c>
      <c r="I4" t="s">
        <v>31</v>
      </c>
      <c r="J4" t="s">
        <v>494</v>
      </c>
      <c r="K4" t="s">
        <v>144</v>
      </c>
      <c r="L4" t="s">
        <v>865</v>
      </c>
      <c r="N4" t="s">
        <v>775</v>
      </c>
      <c r="Q4">
        <v>125</v>
      </c>
      <c r="R4">
        <v>20</v>
      </c>
      <c r="S4" s="185" t="s">
        <v>206</v>
      </c>
      <c r="T4" t="s">
        <v>31</v>
      </c>
      <c r="U4" t="s">
        <v>1295</v>
      </c>
      <c r="V4" t="s">
        <v>1329</v>
      </c>
      <c r="W4" t="s">
        <v>1501</v>
      </c>
      <c r="X4" t="s">
        <v>820</v>
      </c>
      <c r="Y4" t="s">
        <v>1507</v>
      </c>
      <c r="Z4" t="s">
        <v>1916</v>
      </c>
      <c r="AA4" t="s">
        <v>31</v>
      </c>
      <c r="AB4">
        <v>16</v>
      </c>
      <c r="AD4" t="s">
        <v>1969</v>
      </c>
      <c r="AE4" t="s">
        <v>1970</v>
      </c>
    </row>
    <row r="5" spans="1:31" x14ac:dyDescent="0.2">
      <c r="A5" t="s">
        <v>25</v>
      </c>
      <c r="B5" s="208" t="s">
        <v>950</v>
      </c>
      <c r="C5" t="s">
        <v>1491</v>
      </c>
      <c r="D5" t="s">
        <v>826</v>
      </c>
      <c r="E5" t="s">
        <v>831</v>
      </c>
      <c r="G5" t="s">
        <v>13</v>
      </c>
      <c r="H5" t="s">
        <v>147</v>
      </c>
      <c r="I5" t="s">
        <v>875</v>
      </c>
      <c r="J5" t="s">
        <v>495</v>
      </c>
      <c r="K5" t="s">
        <v>33</v>
      </c>
      <c r="L5" t="s">
        <v>866</v>
      </c>
      <c r="Q5">
        <v>200</v>
      </c>
      <c r="R5">
        <v>29</v>
      </c>
      <c r="S5" s="185" t="s">
        <v>207</v>
      </c>
      <c r="U5" t="s">
        <v>1298</v>
      </c>
      <c r="X5" t="s">
        <v>824</v>
      </c>
      <c r="Y5" t="s">
        <v>1483</v>
      </c>
      <c r="Z5" t="s">
        <v>743</v>
      </c>
      <c r="AB5">
        <v>24</v>
      </c>
      <c r="AD5" t="s">
        <v>1971</v>
      </c>
      <c r="AE5" t="s">
        <v>1972</v>
      </c>
    </row>
    <row r="6" spans="1:31" x14ac:dyDescent="0.2">
      <c r="A6" t="s">
        <v>26</v>
      </c>
      <c r="B6" s="208" t="s">
        <v>951</v>
      </c>
      <c r="C6" t="s">
        <v>1492</v>
      </c>
      <c r="D6" t="s">
        <v>823</v>
      </c>
      <c r="H6" t="s">
        <v>149</v>
      </c>
      <c r="I6" t="s">
        <v>876</v>
      </c>
      <c r="J6" t="s">
        <v>496</v>
      </c>
      <c r="K6" t="s">
        <v>147</v>
      </c>
      <c r="Q6">
        <v>250</v>
      </c>
      <c r="R6">
        <v>39</v>
      </c>
      <c r="U6" t="s">
        <v>1299</v>
      </c>
      <c r="X6" t="s">
        <v>1505</v>
      </c>
      <c r="Y6" t="s">
        <v>1508</v>
      </c>
      <c r="Z6" t="s">
        <v>1917</v>
      </c>
      <c r="AB6">
        <v>32</v>
      </c>
      <c r="AD6" t="s">
        <v>1967</v>
      </c>
      <c r="AE6" t="s">
        <v>1968</v>
      </c>
    </row>
    <row r="7" spans="1:31" x14ac:dyDescent="0.2">
      <c r="A7" t="s">
        <v>837</v>
      </c>
      <c r="B7" s="208" t="s">
        <v>952</v>
      </c>
      <c r="C7" t="s">
        <v>1493</v>
      </c>
      <c r="H7" t="s">
        <v>151</v>
      </c>
      <c r="J7" t="s">
        <v>497</v>
      </c>
      <c r="K7" t="s">
        <v>151</v>
      </c>
      <c r="Q7">
        <v>300</v>
      </c>
      <c r="R7">
        <v>50</v>
      </c>
      <c r="U7" t="s">
        <v>1300</v>
      </c>
      <c r="AB7">
        <v>40</v>
      </c>
      <c r="AD7" t="s">
        <v>1979</v>
      </c>
      <c r="AE7" t="s">
        <v>1980</v>
      </c>
    </row>
    <row r="8" spans="1:31" x14ac:dyDescent="0.2">
      <c r="A8" t="s">
        <v>21</v>
      </c>
      <c r="B8" s="208" t="s">
        <v>953</v>
      </c>
      <c r="C8" t="s">
        <v>1494</v>
      </c>
      <c r="H8" t="s">
        <v>153</v>
      </c>
      <c r="J8" t="s">
        <v>498</v>
      </c>
      <c r="K8" t="s">
        <v>777</v>
      </c>
      <c r="Q8">
        <v>400</v>
      </c>
      <c r="R8">
        <v>78</v>
      </c>
      <c r="U8" t="s">
        <v>1301</v>
      </c>
      <c r="AB8">
        <v>64</v>
      </c>
      <c r="AD8" t="s">
        <v>1981</v>
      </c>
      <c r="AE8" t="s">
        <v>1982</v>
      </c>
    </row>
    <row r="9" spans="1:31" x14ac:dyDescent="0.2">
      <c r="A9" t="s">
        <v>19</v>
      </c>
      <c r="B9" s="208" t="s">
        <v>954</v>
      </c>
      <c r="C9" t="s">
        <v>1495</v>
      </c>
      <c r="H9" t="s">
        <v>155</v>
      </c>
      <c r="J9" t="s">
        <v>499</v>
      </c>
      <c r="K9" t="s">
        <v>157</v>
      </c>
      <c r="Q9">
        <v>500</v>
      </c>
      <c r="R9">
        <v>100</v>
      </c>
      <c r="U9" t="s">
        <v>1302</v>
      </c>
      <c r="AB9">
        <v>80</v>
      </c>
      <c r="AD9" t="s">
        <v>1975</v>
      </c>
      <c r="AE9" t="s">
        <v>1976</v>
      </c>
    </row>
    <row r="10" spans="1:31" x14ac:dyDescent="0.2">
      <c r="A10" t="s">
        <v>20</v>
      </c>
      <c r="B10" s="208" t="s">
        <v>955</v>
      </c>
      <c r="C10" t="s">
        <v>1496</v>
      </c>
      <c r="H10" t="s">
        <v>157</v>
      </c>
      <c r="J10" t="s">
        <v>500</v>
      </c>
      <c r="K10" t="s">
        <v>778</v>
      </c>
      <c r="Q10">
        <v>800</v>
      </c>
      <c r="R10">
        <v>117</v>
      </c>
      <c r="U10" t="s">
        <v>1303</v>
      </c>
      <c r="AD10" t="s">
        <v>1949</v>
      </c>
      <c r="AE10" t="s">
        <v>1950</v>
      </c>
    </row>
    <row r="11" spans="1:31" x14ac:dyDescent="0.2">
      <c r="A11" t="s">
        <v>850</v>
      </c>
      <c r="B11" s="208" t="s">
        <v>956</v>
      </c>
      <c r="H11" t="s">
        <v>159</v>
      </c>
      <c r="J11" t="s">
        <v>501</v>
      </c>
      <c r="Q11">
        <v>1000</v>
      </c>
      <c r="R11">
        <v>156</v>
      </c>
      <c r="U11" t="s">
        <v>1304</v>
      </c>
      <c r="AD11" t="s">
        <v>1945</v>
      </c>
      <c r="AE11" t="s">
        <v>1946</v>
      </c>
    </row>
    <row r="12" spans="1:31" x14ac:dyDescent="0.2">
      <c r="A12" t="s">
        <v>838</v>
      </c>
      <c r="B12" s="208" t="s">
        <v>957</v>
      </c>
      <c r="H12" t="s">
        <v>161</v>
      </c>
      <c r="J12" t="s">
        <v>502</v>
      </c>
      <c r="Q12">
        <v>1200</v>
      </c>
      <c r="R12">
        <v>200</v>
      </c>
      <c r="U12" t="s">
        <v>1305</v>
      </c>
      <c r="AD12" t="s">
        <v>1874</v>
      </c>
      <c r="AE12" t="s">
        <v>944</v>
      </c>
    </row>
    <row r="13" spans="1:31" x14ac:dyDescent="0.2">
      <c r="A13" t="s">
        <v>839</v>
      </c>
      <c r="B13" s="208" t="s">
        <v>958</v>
      </c>
      <c r="H13" t="s">
        <v>163</v>
      </c>
      <c r="J13" t="s">
        <v>503</v>
      </c>
      <c r="Q13">
        <v>1500</v>
      </c>
      <c r="R13">
        <v>250</v>
      </c>
      <c r="U13" t="s">
        <v>1306</v>
      </c>
      <c r="AD13" t="s">
        <v>1951</v>
      </c>
      <c r="AE13" t="s">
        <v>1952</v>
      </c>
    </row>
    <row r="14" spans="1:31" x14ac:dyDescent="0.2">
      <c r="A14" t="s">
        <v>840</v>
      </c>
      <c r="B14" s="208" t="s">
        <v>959</v>
      </c>
      <c r="H14" t="s">
        <v>165</v>
      </c>
      <c r="J14" t="s">
        <v>504</v>
      </c>
      <c r="Q14">
        <v>1600</v>
      </c>
      <c r="R14">
        <v>300</v>
      </c>
      <c r="U14" t="s">
        <v>1307</v>
      </c>
      <c r="AD14" t="s">
        <v>1995</v>
      </c>
      <c r="AE14" t="s">
        <v>1996</v>
      </c>
    </row>
    <row r="15" spans="1:31" x14ac:dyDescent="0.2">
      <c r="A15" t="s">
        <v>841</v>
      </c>
      <c r="B15" s="208" t="s">
        <v>960</v>
      </c>
      <c r="H15" t="s">
        <v>167</v>
      </c>
      <c r="J15" t="s">
        <v>505</v>
      </c>
      <c r="Q15">
        <v>2000</v>
      </c>
      <c r="R15">
        <v>400</v>
      </c>
      <c r="U15" t="s">
        <v>1308</v>
      </c>
      <c r="AD15" t="s">
        <v>1997</v>
      </c>
      <c r="AE15" t="s">
        <v>1998</v>
      </c>
    </row>
    <row r="16" spans="1:31" x14ac:dyDescent="0.2">
      <c r="A16" t="s">
        <v>22</v>
      </c>
      <c r="B16" s="208" t="s">
        <v>961</v>
      </c>
      <c r="H16" t="s">
        <v>169</v>
      </c>
      <c r="J16" t="s">
        <v>506</v>
      </c>
      <c r="Q16">
        <v>2500</v>
      </c>
      <c r="R16">
        <v>500</v>
      </c>
      <c r="U16" t="s">
        <v>1309</v>
      </c>
      <c r="AD16" t="s">
        <v>2015</v>
      </c>
      <c r="AE16" t="s">
        <v>2016</v>
      </c>
    </row>
    <row r="17" spans="1:31" x14ac:dyDescent="0.2">
      <c r="A17" t="s">
        <v>842</v>
      </c>
      <c r="B17" s="208" t="s">
        <v>962</v>
      </c>
      <c r="H17" t="s">
        <v>171</v>
      </c>
      <c r="J17" t="s">
        <v>507</v>
      </c>
      <c r="Q17">
        <v>3000</v>
      </c>
      <c r="R17">
        <v>750</v>
      </c>
      <c r="U17" t="s">
        <v>1310</v>
      </c>
      <c r="AD17" t="s">
        <v>2017</v>
      </c>
      <c r="AE17" t="s">
        <v>2018</v>
      </c>
    </row>
    <row r="18" spans="1:31" x14ac:dyDescent="0.2">
      <c r="A18" t="s">
        <v>23</v>
      </c>
      <c r="B18" s="208" t="s">
        <v>963</v>
      </c>
      <c r="J18" t="s">
        <v>508</v>
      </c>
      <c r="Q18">
        <v>3500</v>
      </c>
      <c r="R18">
        <v>800</v>
      </c>
      <c r="U18" t="s">
        <v>1311</v>
      </c>
      <c r="AD18" t="s">
        <v>1965</v>
      </c>
      <c r="AE18" t="s">
        <v>1966</v>
      </c>
    </row>
    <row r="19" spans="1:31" x14ac:dyDescent="0.2">
      <c r="A19" t="s">
        <v>843</v>
      </c>
      <c r="B19" s="208" t="s">
        <v>964</v>
      </c>
      <c r="J19" t="s">
        <v>509</v>
      </c>
      <c r="Q19">
        <v>4000</v>
      </c>
      <c r="R19">
        <v>1200</v>
      </c>
      <c r="U19" t="s">
        <v>1312</v>
      </c>
      <c r="AD19" t="s">
        <v>1963</v>
      </c>
      <c r="AE19" t="s">
        <v>1964</v>
      </c>
    </row>
    <row r="20" spans="1:31" x14ac:dyDescent="0.2">
      <c r="A20" t="s">
        <v>844</v>
      </c>
      <c r="B20" s="208" t="s">
        <v>965</v>
      </c>
      <c r="J20" t="s">
        <v>510</v>
      </c>
      <c r="R20">
        <v>1600</v>
      </c>
      <c r="U20" t="s">
        <v>1313</v>
      </c>
      <c r="AD20" t="s">
        <v>1991</v>
      </c>
      <c r="AE20" t="s">
        <v>1992</v>
      </c>
    </row>
    <row r="21" spans="1:31" x14ac:dyDescent="0.2">
      <c r="A21" t="s">
        <v>845</v>
      </c>
      <c r="B21" s="208" t="s">
        <v>966</v>
      </c>
      <c r="J21" t="s">
        <v>511</v>
      </c>
      <c r="R21">
        <v>2000</v>
      </c>
      <c r="U21" t="s">
        <v>1314</v>
      </c>
      <c r="AD21" t="s">
        <v>1993</v>
      </c>
      <c r="AE21" t="s">
        <v>1994</v>
      </c>
    </row>
    <row r="22" spans="1:31" x14ac:dyDescent="0.2">
      <c r="A22" t="s">
        <v>846</v>
      </c>
      <c r="B22" s="208" t="s">
        <v>967</v>
      </c>
      <c r="J22" t="s">
        <v>512</v>
      </c>
      <c r="R22">
        <v>2400</v>
      </c>
      <c r="U22" t="s">
        <v>1315</v>
      </c>
      <c r="AD22" t="s">
        <v>1955</v>
      </c>
      <c r="AE22" t="s">
        <v>1956</v>
      </c>
    </row>
    <row r="23" spans="1:31" x14ac:dyDescent="0.2">
      <c r="A23" t="s">
        <v>847</v>
      </c>
      <c r="B23" s="208" t="s">
        <v>968</v>
      </c>
      <c r="J23" t="s">
        <v>513</v>
      </c>
      <c r="R23">
        <v>2900</v>
      </c>
      <c r="U23" t="s">
        <v>1316</v>
      </c>
      <c r="AD23" t="s">
        <v>1959</v>
      </c>
      <c r="AE23" t="s">
        <v>1960</v>
      </c>
    </row>
    <row r="24" spans="1:31" x14ac:dyDescent="0.2">
      <c r="A24" t="s">
        <v>848</v>
      </c>
      <c r="B24" s="208" t="s">
        <v>969</v>
      </c>
      <c r="J24" t="s">
        <v>514</v>
      </c>
      <c r="R24">
        <v>51200</v>
      </c>
      <c r="U24" t="s">
        <v>1317</v>
      </c>
      <c r="AD24" t="s">
        <v>2021</v>
      </c>
      <c r="AE24" t="s">
        <v>2022</v>
      </c>
    </row>
    <row r="25" spans="1:31" x14ac:dyDescent="0.2">
      <c r="A25" t="s">
        <v>24</v>
      </c>
      <c r="B25" s="208" t="s">
        <v>970</v>
      </c>
      <c r="J25" t="s">
        <v>515</v>
      </c>
      <c r="U25" t="s">
        <v>1318</v>
      </c>
      <c r="AD25" t="s">
        <v>2019</v>
      </c>
      <c r="AE25" t="s">
        <v>2020</v>
      </c>
    </row>
    <row r="26" spans="1:31" x14ac:dyDescent="0.2">
      <c r="A26" t="s">
        <v>849</v>
      </c>
      <c r="B26" s="208" t="s">
        <v>971</v>
      </c>
      <c r="J26" t="s">
        <v>516</v>
      </c>
      <c r="U26" t="s">
        <v>1319</v>
      </c>
      <c r="AD26" t="s">
        <v>2007</v>
      </c>
      <c r="AE26" t="s">
        <v>2008</v>
      </c>
    </row>
    <row r="27" spans="1:31" x14ac:dyDescent="0.2">
      <c r="B27" s="208" t="s">
        <v>972</v>
      </c>
      <c r="J27" t="s">
        <v>517</v>
      </c>
      <c r="U27" t="s">
        <v>1320</v>
      </c>
      <c r="AD27" t="s">
        <v>2009</v>
      </c>
      <c r="AE27" t="s">
        <v>2010</v>
      </c>
    </row>
    <row r="28" spans="1:31" x14ac:dyDescent="0.2">
      <c r="B28" s="208" t="s">
        <v>973</v>
      </c>
      <c r="J28" t="s">
        <v>518</v>
      </c>
      <c r="U28" t="s">
        <v>1321</v>
      </c>
      <c r="AD28" t="s">
        <v>1957</v>
      </c>
      <c r="AE28" t="s">
        <v>1958</v>
      </c>
    </row>
    <row r="29" spans="1:31" x14ac:dyDescent="0.2">
      <c r="B29" s="208" t="s">
        <v>974</v>
      </c>
      <c r="J29" t="s">
        <v>519</v>
      </c>
      <c r="U29" t="s">
        <v>1322</v>
      </c>
      <c r="AD29" t="s">
        <v>1947</v>
      </c>
      <c r="AE29" t="s">
        <v>1948</v>
      </c>
    </row>
    <row r="30" spans="1:31" x14ac:dyDescent="0.2">
      <c r="B30" s="208" t="s">
        <v>975</v>
      </c>
      <c r="J30" t="s">
        <v>520</v>
      </c>
      <c r="U30" t="s">
        <v>1323</v>
      </c>
      <c r="AD30" t="s">
        <v>1973</v>
      </c>
      <c r="AE30" t="s">
        <v>1974</v>
      </c>
    </row>
    <row r="31" spans="1:31" x14ac:dyDescent="0.2">
      <c r="B31" s="208" t="s">
        <v>976</v>
      </c>
      <c r="J31" t="s">
        <v>521</v>
      </c>
      <c r="U31" t="s">
        <v>1324</v>
      </c>
      <c r="AD31" t="s">
        <v>2011</v>
      </c>
      <c r="AE31" t="s">
        <v>2012</v>
      </c>
    </row>
    <row r="32" spans="1:31" x14ac:dyDescent="0.2">
      <c r="B32" s="208" t="s">
        <v>977</v>
      </c>
      <c r="J32" t="s">
        <v>522</v>
      </c>
      <c r="U32" t="s">
        <v>1325</v>
      </c>
      <c r="AD32" t="s">
        <v>2013</v>
      </c>
      <c r="AE32" t="s">
        <v>2014</v>
      </c>
    </row>
    <row r="33" spans="2:31" x14ac:dyDescent="0.2">
      <c r="B33" s="208" t="s">
        <v>978</v>
      </c>
      <c r="J33" t="s">
        <v>523</v>
      </c>
      <c r="U33" t="s">
        <v>1326</v>
      </c>
      <c r="AD33" t="s">
        <v>2003</v>
      </c>
      <c r="AE33" t="s">
        <v>2004</v>
      </c>
    </row>
    <row r="34" spans="2:31" x14ac:dyDescent="0.2">
      <c r="B34" s="208" t="s">
        <v>979</v>
      </c>
      <c r="J34" t="s">
        <v>524</v>
      </c>
      <c r="AD34" t="s">
        <v>2005</v>
      </c>
      <c r="AE34" t="s">
        <v>2006</v>
      </c>
    </row>
    <row r="35" spans="2:31" x14ac:dyDescent="0.2">
      <c r="B35" s="208" t="s">
        <v>980</v>
      </c>
      <c r="J35" t="s">
        <v>525</v>
      </c>
      <c r="AD35" t="s">
        <v>1983</v>
      </c>
      <c r="AE35" t="s">
        <v>1984</v>
      </c>
    </row>
    <row r="36" spans="2:31" x14ac:dyDescent="0.2">
      <c r="B36" s="208" t="s">
        <v>981</v>
      </c>
      <c r="J36" t="s">
        <v>526</v>
      </c>
      <c r="AD36" t="s">
        <v>1985</v>
      </c>
      <c r="AE36" t="s">
        <v>1986</v>
      </c>
    </row>
    <row r="37" spans="2:31" x14ac:dyDescent="0.2">
      <c r="B37" s="208" t="s">
        <v>982</v>
      </c>
      <c r="J37" t="s">
        <v>527</v>
      </c>
      <c r="AD37" t="s">
        <v>1987</v>
      </c>
      <c r="AE37" t="s">
        <v>1988</v>
      </c>
    </row>
    <row r="38" spans="2:31" x14ac:dyDescent="0.2">
      <c r="B38" s="208" t="s">
        <v>983</v>
      </c>
      <c r="J38" t="s">
        <v>528</v>
      </c>
      <c r="AD38" t="s">
        <v>1961</v>
      </c>
      <c r="AE38" t="s">
        <v>1962</v>
      </c>
    </row>
    <row r="39" spans="2:31" x14ac:dyDescent="0.2">
      <c r="B39" s="208" t="s">
        <v>984</v>
      </c>
      <c r="J39" t="s">
        <v>529</v>
      </c>
      <c r="AD39" t="s">
        <v>1977</v>
      </c>
      <c r="AE39" t="s">
        <v>1978</v>
      </c>
    </row>
    <row r="40" spans="2:31" x14ac:dyDescent="0.2">
      <c r="B40" s="208" t="s">
        <v>985</v>
      </c>
      <c r="J40" t="s">
        <v>530</v>
      </c>
      <c r="AD40" t="s">
        <v>1953</v>
      </c>
      <c r="AE40" t="s">
        <v>1954</v>
      </c>
    </row>
    <row r="41" spans="2:31" x14ac:dyDescent="0.2">
      <c r="B41" s="208" t="s">
        <v>986</v>
      </c>
      <c r="J41" t="s">
        <v>531</v>
      </c>
      <c r="AD41" t="s">
        <v>1989</v>
      </c>
      <c r="AE41" t="s">
        <v>1990</v>
      </c>
    </row>
    <row r="42" spans="2:31" x14ac:dyDescent="0.2">
      <c r="B42" s="208" t="s">
        <v>987</v>
      </c>
      <c r="J42" t="s">
        <v>2041</v>
      </c>
    </row>
    <row r="43" spans="2:31" x14ac:dyDescent="0.2">
      <c r="B43" s="208" t="s">
        <v>988</v>
      </c>
      <c r="J43" t="s">
        <v>2042</v>
      </c>
    </row>
    <row r="44" spans="2:31" x14ac:dyDescent="0.2">
      <c r="B44" s="208" t="s">
        <v>989</v>
      </c>
      <c r="J44" t="s">
        <v>532</v>
      </c>
    </row>
    <row r="45" spans="2:31" x14ac:dyDescent="0.2">
      <c r="B45" s="208" t="s">
        <v>990</v>
      </c>
      <c r="J45" t="s">
        <v>533</v>
      </c>
    </row>
    <row r="46" spans="2:31" x14ac:dyDescent="0.2">
      <c r="B46" s="208" t="s">
        <v>991</v>
      </c>
      <c r="J46" t="s">
        <v>534</v>
      </c>
    </row>
    <row r="47" spans="2:31" x14ac:dyDescent="0.2">
      <c r="B47" s="208" t="s">
        <v>992</v>
      </c>
      <c r="J47" t="s">
        <v>535</v>
      </c>
    </row>
    <row r="48" spans="2:31" x14ac:dyDescent="0.2">
      <c r="B48" s="208" t="s">
        <v>993</v>
      </c>
      <c r="J48" t="s">
        <v>536</v>
      </c>
    </row>
    <row r="49" spans="2:10" x14ac:dyDescent="0.2">
      <c r="B49" s="208" t="s">
        <v>994</v>
      </c>
      <c r="J49" t="s">
        <v>537</v>
      </c>
    </row>
    <row r="50" spans="2:10" x14ac:dyDescent="0.2">
      <c r="B50" s="208" t="s">
        <v>995</v>
      </c>
      <c r="J50" t="s">
        <v>538</v>
      </c>
    </row>
    <row r="51" spans="2:10" x14ac:dyDescent="0.2">
      <c r="B51" s="208" t="s">
        <v>996</v>
      </c>
      <c r="J51" t="s">
        <v>539</v>
      </c>
    </row>
    <row r="52" spans="2:10" x14ac:dyDescent="0.2">
      <c r="B52" s="208" t="s">
        <v>997</v>
      </c>
      <c r="J52" t="s">
        <v>540</v>
      </c>
    </row>
    <row r="53" spans="2:10" x14ac:dyDescent="0.2">
      <c r="B53" s="208" t="s">
        <v>998</v>
      </c>
      <c r="J53" t="s">
        <v>541</v>
      </c>
    </row>
    <row r="54" spans="2:10" x14ac:dyDescent="0.2">
      <c r="B54" s="208" t="s">
        <v>999</v>
      </c>
      <c r="J54" t="s">
        <v>542</v>
      </c>
    </row>
    <row r="55" spans="2:10" x14ac:dyDescent="0.2">
      <c r="B55" s="208" t="s">
        <v>1000</v>
      </c>
      <c r="J55" t="s">
        <v>543</v>
      </c>
    </row>
    <row r="56" spans="2:10" x14ac:dyDescent="0.2">
      <c r="B56" s="208" t="s">
        <v>1001</v>
      </c>
      <c r="J56" t="s">
        <v>544</v>
      </c>
    </row>
    <row r="57" spans="2:10" x14ac:dyDescent="0.2">
      <c r="B57" s="208" t="s">
        <v>1002</v>
      </c>
      <c r="J57" t="s">
        <v>545</v>
      </c>
    </row>
    <row r="58" spans="2:10" x14ac:dyDescent="0.2">
      <c r="B58" s="208" t="s">
        <v>1003</v>
      </c>
      <c r="J58" t="s">
        <v>546</v>
      </c>
    </row>
    <row r="59" spans="2:10" x14ac:dyDescent="0.2">
      <c r="B59" s="208" t="s">
        <v>1004</v>
      </c>
      <c r="J59" t="s">
        <v>547</v>
      </c>
    </row>
    <row r="60" spans="2:10" x14ac:dyDescent="0.2">
      <c r="B60" s="208" t="s">
        <v>1005</v>
      </c>
      <c r="J60" t="s">
        <v>548</v>
      </c>
    </row>
    <row r="61" spans="2:10" x14ac:dyDescent="0.2">
      <c r="B61" s="208" t="s">
        <v>1006</v>
      </c>
      <c r="J61" t="s">
        <v>549</v>
      </c>
    </row>
    <row r="62" spans="2:10" x14ac:dyDescent="0.2">
      <c r="B62" s="208" t="s">
        <v>1007</v>
      </c>
      <c r="J62" t="s">
        <v>550</v>
      </c>
    </row>
    <row r="63" spans="2:10" x14ac:dyDescent="0.2">
      <c r="B63" s="208" t="s">
        <v>1008</v>
      </c>
      <c r="J63" t="s">
        <v>551</v>
      </c>
    </row>
    <row r="64" spans="2:10" x14ac:dyDescent="0.2">
      <c r="B64" s="208" t="s">
        <v>1009</v>
      </c>
      <c r="J64" t="s">
        <v>552</v>
      </c>
    </row>
    <row r="65" spans="2:10" x14ac:dyDescent="0.2">
      <c r="B65" s="208" t="s">
        <v>1010</v>
      </c>
      <c r="J65" t="s">
        <v>553</v>
      </c>
    </row>
    <row r="66" spans="2:10" x14ac:dyDescent="0.2">
      <c r="B66" s="208" t="s">
        <v>1011</v>
      </c>
      <c r="J66" t="s">
        <v>554</v>
      </c>
    </row>
    <row r="67" spans="2:10" x14ac:dyDescent="0.2">
      <c r="B67" s="208" t="s">
        <v>1012</v>
      </c>
      <c r="J67" t="s">
        <v>555</v>
      </c>
    </row>
    <row r="68" spans="2:10" x14ac:dyDescent="0.2">
      <c r="B68" s="208" t="s">
        <v>1013</v>
      </c>
      <c r="J68" t="s">
        <v>556</v>
      </c>
    </row>
    <row r="69" spans="2:10" x14ac:dyDescent="0.2">
      <c r="B69" s="208" t="s">
        <v>1014</v>
      </c>
      <c r="J69" t="s">
        <v>557</v>
      </c>
    </row>
    <row r="70" spans="2:10" x14ac:dyDescent="0.2">
      <c r="B70" s="208" t="s">
        <v>1015</v>
      </c>
      <c r="J70" t="s">
        <v>558</v>
      </c>
    </row>
    <row r="71" spans="2:10" x14ac:dyDescent="0.2">
      <c r="B71" s="208" t="s">
        <v>1016</v>
      </c>
      <c r="J71" t="s">
        <v>559</v>
      </c>
    </row>
    <row r="72" spans="2:10" x14ac:dyDescent="0.2">
      <c r="B72" s="208" t="s">
        <v>1017</v>
      </c>
      <c r="J72" t="s">
        <v>560</v>
      </c>
    </row>
    <row r="73" spans="2:10" x14ac:dyDescent="0.2">
      <c r="B73" s="208" t="s">
        <v>1018</v>
      </c>
      <c r="J73" t="s">
        <v>561</v>
      </c>
    </row>
    <row r="74" spans="2:10" x14ac:dyDescent="0.2">
      <c r="B74" s="208" t="s">
        <v>1019</v>
      </c>
      <c r="J74" t="s">
        <v>562</v>
      </c>
    </row>
    <row r="75" spans="2:10" x14ac:dyDescent="0.2">
      <c r="B75" s="208" t="s">
        <v>1020</v>
      </c>
      <c r="J75" t="s">
        <v>563</v>
      </c>
    </row>
    <row r="76" spans="2:10" x14ac:dyDescent="0.2">
      <c r="B76" s="208" t="s">
        <v>1021</v>
      </c>
      <c r="J76" t="s">
        <v>564</v>
      </c>
    </row>
    <row r="77" spans="2:10" x14ac:dyDescent="0.2">
      <c r="B77" s="208" t="s">
        <v>1022</v>
      </c>
      <c r="J77" t="s">
        <v>565</v>
      </c>
    </row>
    <row r="78" spans="2:10" x14ac:dyDescent="0.2">
      <c r="B78" s="208" t="s">
        <v>1023</v>
      </c>
      <c r="J78" t="s">
        <v>566</v>
      </c>
    </row>
    <row r="79" spans="2:10" x14ac:dyDescent="0.2">
      <c r="B79" s="208" t="s">
        <v>1024</v>
      </c>
      <c r="J79" t="s">
        <v>567</v>
      </c>
    </row>
    <row r="80" spans="2:10" x14ac:dyDescent="0.2">
      <c r="B80" s="208" t="s">
        <v>1025</v>
      </c>
      <c r="J80" t="s">
        <v>568</v>
      </c>
    </row>
    <row r="81" spans="2:10" x14ac:dyDescent="0.2">
      <c r="B81" s="208" t="s">
        <v>1026</v>
      </c>
      <c r="J81" t="s">
        <v>569</v>
      </c>
    </row>
    <row r="82" spans="2:10" x14ac:dyDescent="0.2">
      <c r="B82" s="208" t="s">
        <v>1027</v>
      </c>
      <c r="J82" t="s">
        <v>570</v>
      </c>
    </row>
    <row r="83" spans="2:10" x14ac:dyDescent="0.2">
      <c r="B83" s="208" t="s">
        <v>1028</v>
      </c>
      <c r="J83" t="s">
        <v>571</v>
      </c>
    </row>
    <row r="84" spans="2:10" x14ac:dyDescent="0.2">
      <c r="B84" s="208" t="s">
        <v>1029</v>
      </c>
      <c r="J84" t="s">
        <v>572</v>
      </c>
    </row>
    <row r="85" spans="2:10" x14ac:dyDescent="0.2">
      <c r="B85" s="208" t="s">
        <v>1030</v>
      </c>
      <c r="J85" t="s">
        <v>573</v>
      </c>
    </row>
    <row r="86" spans="2:10" x14ac:dyDescent="0.2">
      <c r="B86" s="208" t="s">
        <v>1031</v>
      </c>
      <c r="J86" t="s">
        <v>574</v>
      </c>
    </row>
    <row r="87" spans="2:10" x14ac:dyDescent="0.2">
      <c r="B87" s="208" t="s">
        <v>1032</v>
      </c>
      <c r="J87" t="s">
        <v>575</v>
      </c>
    </row>
    <row r="88" spans="2:10" x14ac:dyDescent="0.2">
      <c r="B88" s="208" t="s">
        <v>1033</v>
      </c>
      <c r="J88" t="s">
        <v>576</v>
      </c>
    </row>
    <row r="89" spans="2:10" x14ac:dyDescent="0.2">
      <c r="B89" s="208" t="s">
        <v>1034</v>
      </c>
      <c r="J89" t="s">
        <v>577</v>
      </c>
    </row>
    <row r="90" spans="2:10" x14ac:dyDescent="0.2">
      <c r="B90" s="208" t="s">
        <v>1035</v>
      </c>
      <c r="J90" t="s">
        <v>578</v>
      </c>
    </row>
    <row r="91" spans="2:10" x14ac:dyDescent="0.2">
      <c r="B91" s="208" t="s">
        <v>1036</v>
      </c>
      <c r="J91" t="s">
        <v>579</v>
      </c>
    </row>
    <row r="92" spans="2:10" x14ac:dyDescent="0.2">
      <c r="B92" s="208" t="s">
        <v>1037</v>
      </c>
      <c r="J92" t="s">
        <v>580</v>
      </c>
    </row>
    <row r="93" spans="2:10" x14ac:dyDescent="0.2">
      <c r="B93" s="208" t="s">
        <v>1038</v>
      </c>
      <c r="J93" t="s">
        <v>581</v>
      </c>
    </row>
    <row r="94" spans="2:10" x14ac:dyDescent="0.2">
      <c r="B94" s="208" t="s">
        <v>1039</v>
      </c>
      <c r="J94" t="s">
        <v>582</v>
      </c>
    </row>
    <row r="95" spans="2:10" x14ac:dyDescent="0.2">
      <c r="B95" s="208" t="s">
        <v>1040</v>
      </c>
      <c r="J95" t="s">
        <v>583</v>
      </c>
    </row>
    <row r="96" spans="2:10" x14ac:dyDescent="0.2">
      <c r="B96" s="208" t="s">
        <v>1041</v>
      </c>
      <c r="J96" t="s">
        <v>584</v>
      </c>
    </row>
    <row r="97" spans="2:10" x14ac:dyDescent="0.2">
      <c r="B97" s="208" t="s">
        <v>1042</v>
      </c>
      <c r="J97" t="s">
        <v>585</v>
      </c>
    </row>
    <row r="98" spans="2:10" x14ac:dyDescent="0.2">
      <c r="B98" s="208" t="s">
        <v>1043</v>
      </c>
      <c r="J98" t="s">
        <v>586</v>
      </c>
    </row>
    <row r="99" spans="2:10" x14ac:dyDescent="0.2">
      <c r="B99" s="208" t="s">
        <v>1044</v>
      </c>
      <c r="J99" t="s">
        <v>587</v>
      </c>
    </row>
    <row r="100" spans="2:10" x14ac:dyDescent="0.2">
      <c r="B100" s="208" t="s">
        <v>1045</v>
      </c>
      <c r="J100" t="s">
        <v>588</v>
      </c>
    </row>
    <row r="101" spans="2:10" x14ac:dyDescent="0.2">
      <c r="B101" s="208" t="s">
        <v>1046</v>
      </c>
      <c r="J101" t="s">
        <v>589</v>
      </c>
    </row>
    <row r="102" spans="2:10" x14ac:dyDescent="0.2">
      <c r="B102" s="208" t="s">
        <v>1047</v>
      </c>
      <c r="J102" t="s">
        <v>590</v>
      </c>
    </row>
    <row r="103" spans="2:10" x14ac:dyDescent="0.2">
      <c r="B103" s="208" t="s">
        <v>1048</v>
      </c>
      <c r="J103" t="s">
        <v>591</v>
      </c>
    </row>
    <row r="104" spans="2:10" x14ac:dyDescent="0.2">
      <c r="B104" s="208" t="s">
        <v>1049</v>
      </c>
    </row>
    <row r="105" spans="2:10" x14ac:dyDescent="0.2">
      <c r="B105" s="208" t="s">
        <v>1050</v>
      </c>
    </row>
    <row r="106" spans="2:10" x14ac:dyDescent="0.2">
      <c r="B106" s="208" t="s">
        <v>1051</v>
      </c>
    </row>
    <row r="107" spans="2:10" x14ac:dyDescent="0.2">
      <c r="B107" s="208" t="s">
        <v>1052</v>
      </c>
    </row>
    <row r="108" spans="2:10" x14ac:dyDescent="0.2">
      <c r="B108" s="208" t="s">
        <v>1053</v>
      </c>
    </row>
    <row r="109" spans="2:10" x14ac:dyDescent="0.2">
      <c r="B109" s="208" t="s">
        <v>1054</v>
      </c>
    </row>
    <row r="110" spans="2:10" x14ac:dyDescent="0.2">
      <c r="B110" s="208" t="s">
        <v>1055</v>
      </c>
    </row>
    <row r="111" spans="2:10" x14ac:dyDescent="0.2">
      <c r="B111" s="208" t="s">
        <v>1056</v>
      </c>
    </row>
    <row r="112" spans="2:10" x14ac:dyDescent="0.2">
      <c r="B112" s="208" t="s">
        <v>1057</v>
      </c>
    </row>
    <row r="113" spans="2:2" x14ac:dyDescent="0.2">
      <c r="B113" s="208" t="s">
        <v>1058</v>
      </c>
    </row>
    <row r="114" spans="2:2" x14ac:dyDescent="0.2">
      <c r="B114" s="208" t="s">
        <v>1059</v>
      </c>
    </row>
    <row r="115" spans="2:2" x14ac:dyDescent="0.2">
      <c r="B115" s="208" t="s">
        <v>1060</v>
      </c>
    </row>
    <row r="116" spans="2:2" x14ac:dyDescent="0.2">
      <c r="B116" s="208" t="s">
        <v>1061</v>
      </c>
    </row>
    <row r="117" spans="2:2" x14ac:dyDescent="0.2">
      <c r="B117" s="208" t="s">
        <v>1062</v>
      </c>
    </row>
    <row r="118" spans="2:2" x14ac:dyDescent="0.2">
      <c r="B118" s="208" t="s">
        <v>1063</v>
      </c>
    </row>
    <row r="119" spans="2:2" x14ac:dyDescent="0.2">
      <c r="B119" s="208" t="s">
        <v>1064</v>
      </c>
    </row>
    <row r="120" spans="2:2" x14ac:dyDescent="0.2">
      <c r="B120" s="208" t="s">
        <v>1065</v>
      </c>
    </row>
    <row r="121" spans="2:2" x14ac:dyDescent="0.2">
      <c r="B121" s="208" t="s">
        <v>1066</v>
      </c>
    </row>
    <row r="122" spans="2:2" x14ac:dyDescent="0.2">
      <c r="B122" s="208" t="s">
        <v>1067</v>
      </c>
    </row>
    <row r="123" spans="2:2" x14ac:dyDescent="0.2">
      <c r="B123" s="208" t="s">
        <v>1068</v>
      </c>
    </row>
    <row r="124" spans="2:2" x14ac:dyDescent="0.2">
      <c r="B124" s="208" t="s">
        <v>1069</v>
      </c>
    </row>
    <row r="125" spans="2:2" x14ac:dyDescent="0.2">
      <c r="B125" s="208" t="s">
        <v>1070</v>
      </c>
    </row>
    <row r="126" spans="2:2" x14ac:dyDescent="0.2">
      <c r="B126" s="208" t="s">
        <v>1071</v>
      </c>
    </row>
    <row r="127" spans="2:2" x14ac:dyDescent="0.2">
      <c r="B127" s="208" t="s">
        <v>1072</v>
      </c>
    </row>
    <row r="128" spans="2:2" x14ac:dyDescent="0.2">
      <c r="B128" s="208" t="s">
        <v>1073</v>
      </c>
    </row>
    <row r="129" spans="2:2" x14ac:dyDescent="0.2">
      <c r="B129" s="208" t="s">
        <v>1074</v>
      </c>
    </row>
    <row r="130" spans="2:2" x14ac:dyDescent="0.2">
      <c r="B130" s="208" t="s">
        <v>1075</v>
      </c>
    </row>
    <row r="131" spans="2:2" x14ac:dyDescent="0.2">
      <c r="B131" s="208" t="s">
        <v>1076</v>
      </c>
    </row>
    <row r="132" spans="2:2" x14ac:dyDescent="0.2">
      <c r="B132" s="208" t="s">
        <v>1077</v>
      </c>
    </row>
    <row r="133" spans="2:2" x14ac:dyDescent="0.2">
      <c r="B133" s="208" t="s">
        <v>1078</v>
      </c>
    </row>
    <row r="134" spans="2:2" x14ac:dyDescent="0.2">
      <c r="B134" s="208" t="s">
        <v>1079</v>
      </c>
    </row>
    <row r="135" spans="2:2" x14ac:dyDescent="0.2">
      <c r="B135" s="208" t="s">
        <v>1080</v>
      </c>
    </row>
    <row r="136" spans="2:2" x14ac:dyDescent="0.2">
      <c r="B136" s="208" t="s">
        <v>1081</v>
      </c>
    </row>
    <row r="137" spans="2:2" x14ac:dyDescent="0.2">
      <c r="B137" s="208" t="s">
        <v>1082</v>
      </c>
    </row>
    <row r="138" spans="2:2" x14ac:dyDescent="0.2">
      <c r="B138" s="208" t="s">
        <v>1083</v>
      </c>
    </row>
    <row r="139" spans="2:2" x14ac:dyDescent="0.2">
      <c r="B139" s="208" t="s">
        <v>1084</v>
      </c>
    </row>
    <row r="140" spans="2:2" x14ac:dyDescent="0.2">
      <c r="B140" s="208" t="s">
        <v>1085</v>
      </c>
    </row>
    <row r="141" spans="2:2" x14ac:dyDescent="0.2">
      <c r="B141" s="208" t="s">
        <v>1086</v>
      </c>
    </row>
    <row r="142" spans="2:2" x14ac:dyDescent="0.2">
      <c r="B142" s="208" t="s">
        <v>1087</v>
      </c>
    </row>
    <row r="143" spans="2:2" x14ac:dyDescent="0.2">
      <c r="B143" s="208" t="s">
        <v>1088</v>
      </c>
    </row>
    <row r="144" spans="2:2" x14ac:dyDescent="0.2">
      <c r="B144" s="208" t="s">
        <v>1089</v>
      </c>
    </row>
    <row r="145" spans="2:2" x14ac:dyDescent="0.2">
      <c r="B145" s="208" t="s">
        <v>1090</v>
      </c>
    </row>
    <row r="146" spans="2:2" x14ac:dyDescent="0.2">
      <c r="B146" s="208" t="s">
        <v>1091</v>
      </c>
    </row>
    <row r="147" spans="2:2" x14ac:dyDescent="0.2">
      <c r="B147" s="208" t="s">
        <v>1092</v>
      </c>
    </row>
    <row r="148" spans="2:2" x14ac:dyDescent="0.2">
      <c r="B148" s="208" t="s">
        <v>1093</v>
      </c>
    </row>
    <row r="149" spans="2:2" x14ac:dyDescent="0.2">
      <c r="B149" s="208" t="s">
        <v>1094</v>
      </c>
    </row>
    <row r="150" spans="2:2" x14ac:dyDescent="0.2">
      <c r="B150" s="208" t="s">
        <v>1095</v>
      </c>
    </row>
    <row r="151" spans="2:2" x14ac:dyDescent="0.2">
      <c r="B151" s="208" t="s">
        <v>1096</v>
      </c>
    </row>
    <row r="152" spans="2:2" x14ac:dyDescent="0.2">
      <c r="B152" s="208" t="s">
        <v>1097</v>
      </c>
    </row>
    <row r="153" spans="2:2" x14ac:dyDescent="0.2">
      <c r="B153" s="208" t="s">
        <v>1098</v>
      </c>
    </row>
    <row r="154" spans="2:2" x14ac:dyDescent="0.2">
      <c r="B154" s="208" t="s">
        <v>1099</v>
      </c>
    </row>
    <row r="155" spans="2:2" x14ac:dyDescent="0.2">
      <c r="B155" s="208" t="s">
        <v>1100</v>
      </c>
    </row>
    <row r="156" spans="2:2" x14ac:dyDescent="0.2">
      <c r="B156" s="208" t="s">
        <v>1101</v>
      </c>
    </row>
    <row r="157" spans="2:2" x14ac:dyDescent="0.2">
      <c r="B157" s="208" t="s">
        <v>1102</v>
      </c>
    </row>
    <row r="158" spans="2:2" x14ac:dyDescent="0.2">
      <c r="B158" s="208" t="s">
        <v>1103</v>
      </c>
    </row>
    <row r="159" spans="2:2" x14ac:dyDescent="0.2">
      <c r="B159" s="208" t="s">
        <v>1104</v>
      </c>
    </row>
    <row r="160" spans="2:2" x14ac:dyDescent="0.2">
      <c r="B160" s="208" t="s">
        <v>1105</v>
      </c>
    </row>
    <row r="161" spans="2:2" x14ac:dyDescent="0.2">
      <c r="B161" s="208" t="s">
        <v>1106</v>
      </c>
    </row>
    <row r="162" spans="2:2" x14ac:dyDescent="0.2">
      <c r="B162" s="208" t="s">
        <v>1107</v>
      </c>
    </row>
    <row r="163" spans="2:2" x14ac:dyDescent="0.2">
      <c r="B163" s="208" t="s">
        <v>1108</v>
      </c>
    </row>
    <row r="164" spans="2:2" x14ac:dyDescent="0.2">
      <c r="B164" s="208" t="s">
        <v>1109</v>
      </c>
    </row>
    <row r="165" spans="2:2" x14ac:dyDescent="0.2">
      <c r="B165" s="208" t="s">
        <v>1110</v>
      </c>
    </row>
    <row r="166" spans="2:2" x14ac:dyDescent="0.2">
      <c r="B166" s="208" t="s">
        <v>1111</v>
      </c>
    </row>
    <row r="167" spans="2:2" x14ac:dyDescent="0.2">
      <c r="B167" s="208" t="s">
        <v>1112</v>
      </c>
    </row>
    <row r="168" spans="2:2" x14ac:dyDescent="0.2">
      <c r="B168" s="208" t="s">
        <v>1113</v>
      </c>
    </row>
    <row r="169" spans="2:2" x14ac:dyDescent="0.2">
      <c r="B169" s="208" t="s">
        <v>1114</v>
      </c>
    </row>
    <row r="170" spans="2:2" x14ac:dyDescent="0.2">
      <c r="B170" s="208" t="s">
        <v>1115</v>
      </c>
    </row>
    <row r="171" spans="2:2" x14ac:dyDescent="0.2">
      <c r="B171" s="208" t="s">
        <v>1116</v>
      </c>
    </row>
    <row r="172" spans="2:2" x14ac:dyDescent="0.2">
      <c r="B172" s="208" t="s">
        <v>1117</v>
      </c>
    </row>
    <row r="173" spans="2:2" x14ac:dyDescent="0.2">
      <c r="B173" s="208" t="s">
        <v>1118</v>
      </c>
    </row>
    <row r="174" spans="2:2" x14ac:dyDescent="0.2">
      <c r="B174" s="208" t="s">
        <v>1119</v>
      </c>
    </row>
    <row r="175" spans="2:2" x14ac:dyDescent="0.2">
      <c r="B175" s="208" t="s">
        <v>1120</v>
      </c>
    </row>
    <row r="176" spans="2:2" x14ac:dyDescent="0.2">
      <c r="B176" s="208" t="s">
        <v>1121</v>
      </c>
    </row>
    <row r="177" spans="2:2" x14ac:dyDescent="0.2">
      <c r="B177" s="208" t="s">
        <v>1122</v>
      </c>
    </row>
    <row r="178" spans="2:2" x14ac:dyDescent="0.2">
      <c r="B178" s="208" t="s">
        <v>1123</v>
      </c>
    </row>
    <row r="179" spans="2:2" x14ac:dyDescent="0.2">
      <c r="B179" s="208" t="s">
        <v>1124</v>
      </c>
    </row>
    <row r="180" spans="2:2" x14ac:dyDescent="0.2">
      <c r="B180" s="208" t="s">
        <v>1125</v>
      </c>
    </row>
    <row r="181" spans="2:2" x14ac:dyDescent="0.2">
      <c r="B181" s="208" t="s">
        <v>1126</v>
      </c>
    </row>
    <row r="182" spans="2:2" x14ac:dyDescent="0.2">
      <c r="B182" s="208" t="s">
        <v>1127</v>
      </c>
    </row>
    <row r="183" spans="2:2" x14ac:dyDescent="0.2">
      <c r="B183" s="208" t="s">
        <v>1128</v>
      </c>
    </row>
    <row r="184" spans="2:2" x14ac:dyDescent="0.2">
      <c r="B184" s="208" t="s">
        <v>1129</v>
      </c>
    </row>
    <row r="185" spans="2:2" x14ac:dyDescent="0.2">
      <c r="B185" s="208" t="s">
        <v>1130</v>
      </c>
    </row>
    <row r="186" spans="2:2" x14ac:dyDescent="0.2">
      <c r="B186" s="208" t="s">
        <v>1131</v>
      </c>
    </row>
    <row r="187" spans="2:2" x14ac:dyDescent="0.2">
      <c r="B187" s="208" t="s">
        <v>1132</v>
      </c>
    </row>
    <row r="188" spans="2:2" x14ac:dyDescent="0.2">
      <c r="B188" s="208" t="s">
        <v>1133</v>
      </c>
    </row>
    <row r="189" spans="2:2" x14ac:dyDescent="0.2">
      <c r="B189" s="208" t="s">
        <v>1134</v>
      </c>
    </row>
    <row r="190" spans="2:2" x14ac:dyDescent="0.2">
      <c r="B190" s="208" t="s">
        <v>1135</v>
      </c>
    </row>
    <row r="191" spans="2:2" x14ac:dyDescent="0.2">
      <c r="B191" s="208" t="s">
        <v>1136</v>
      </c>
    </row>
    <row r="192" spans="2:2" x14ac:dyDescent="0.2">
      <c r="B192" s="208" t="s">
        <v>1137</v>
      </c>
    </row>
    <row r="193" spans="2:2" x14ac:dyDescent="0.2">
      <c r="B193" s="208" t="s">
        <v>1138</v>
      </c>
    </row>
    <row r="194" spans="2:2" x14ac:dyDescent="0.2">
      <c r="B194" s="208" t="s">
        <v>1139</v>
      </c>
    </row>
    <row r="195" spans="2:2" x14ac:dyDescent="0.2">
      <c r="B195" s="208" t="s">
        <v>1140</v>
      </c>
    </row>
    <row r="196" spans="2:2" x14ac:dyDescent="0.2">
      <c r="B196" s="208" t="s">
        <v>1141</v>
      </c>
    </row>
    <row r="197" spans="2:2" x14ac:dyDescent="0.2">
      <c r="B197" s="208" t="s">
        <v>1142</v>
      </c>
    </row>
    <row r="198" spans="2:2" x14ac:dyDescent="0.2">
      <c r="B198" s="208" t="s">
        <v>1143</v>
      </c>
    </row>
    <row r="199" spans="2:2" x14ac:dyDescent="0.2">
      <c r="B199" s="208" t="s">
        <v>1144</v>
      </c>
    </row>
    <row r="200" spans="2:2" x14ac:dyDescent="0.2">
      <c r="B200" s="208" t="s">
        <v>1145</v>
      </c>
    </row>
    <row r="201" spans="2:2" x14ac:dyDescent="0.2">
      <c r="B201" s="208" t="s">
        <v>1146</v>
      </c>
    </row>
    <row r="202" spans="2:2" x14ac:dyDescent="0.2">
      <c r="B202" s="208" t="s">
        <v>1147</v>
      </c>
    </row>
    <row r="203" spans="2:2" x14ac:dyDescent="0.2">
      <c r="B203" s="208" t="s">
        <v>1148</v>
      </c>
    </row>
    <row r="204" spans="2:2" x14ac:dyDescent="0.2">
      <c r="B204" s="208" t="s">
        <v>1149</v>
      </c>
    </row>
    <row r="205" spans="2:2" x14ac:dyDescent="0.2">
      <c r="B205" s="208" t="s">
        <v>1150</v>
      </c>
    </row>
    <row r="206" spans="2:2" x14ac:dyDescent="0.2">
      <c r="B206" s="208" t="s">
        <v>1151</v>
      </c>
    </row>
    <row r="207" spans="2:2" x14ac:dyDescent="0.2">
      <c r="B207" s="208" t="s">
        <v>1152</v>
      </c>
    </row>
    <row r="208" spans="2:2" x14ac:dyDescent="0.2">
      <c r="B208" s="208" t="s">
        <v>1153</v>
      </c>
    </row>
    <row r="209" spans="2:2" x14ac:dyDescent="0.2">
      <c r="B209" s="208" t="s">
        <v>1154</v>
      </c>
    </row>
    <row r="210" spans="2:2" x14ac:dyDescent="0.2">
      <c r="B210" s="208" t="s">
        <v>1155</v>
      </c>
    </row>
    <row r="211" spans="2:2" x14ac:dyDescent="0.2">
      <c r="B211" s="208" t="s">
        <v>1156</v>
      </c>
    </row>
    <row r="212" spans="2:2" x14ac:dyDescent="0.2">
      <c r="B212" s="208" t="s">
        <v>1157</v>
      </c>
    </row>
    <row r="213" spans="2:2" x14ac:dyDescent="0.2">
      <c r="B213" s="208" t="s">
        <v>1158</v>
      </c>
    </row>
    <row r="214" spans="2:2" x14ac:dyDescent="0.2">
      <c r="B214" s="208" t="s">
        <v>1159</v>
      </c>
    </row>
    <row r="215" spans="2:2" x14ac:dyDescent="0.2">
      <c r="B215" s="208" t="s">
        <v>1160</v>
      </c>
    </row>
    <row r="216" spans="2:2" x14ac:dyDescent="0.2">
      <c r="B216" s="208" t="s">
        <v>1161</v>
      </c>
    </row>
    <row r="217" spans="2:2" x14ac:dyDescent="0.2">
      <c r="B217" s="208" t="s">
        <v>1162</v>
      </c>
    </row>
    <row r="218" spans="2:2" x14ac:dyDescent="0.2">
      <c r="B218" s="208" t="s">
        <v>1163</v>
      </c>
    </row>
    <row r="219" spans="2:2" x14ac:dyDescent="0.2">
      <c r="B219" s="208" t="s">
        <v>1164</v>
      </c>
    </row>
    <row r="220" spans="2:2" x14ac:dyDescent="0.2">
      <c r="B220" s="208" t="s">
        <v>1165</v>
      </c>
    </row>
    <row r="221" spans="2:2" x14ac:dyDescent="0.2">
      <c r="B221" s="208" t="s">
        <v>1166</v>
      </c>
    </row>
    <row r="222" spans="2:2" x14ac:dyDescent="0.2">
      <c r="B222" s="208" t="s">
        <v>1167</v>
      </c>
    </row>
    <row r="223" spans="2:2" x14ac:dyDescent="0.2">
      <c r="B223" s="208" t="s">
        <v>1168</v>
      </c>
    </row>
    <row r="224" spans="2:2" x14ac:dyDescent="0.2">
      <c r="B224" s="208" t="s">
        <v>1169</v>
      </c>
    </row>
    <row r="225" spans="2:2" x14ac:dyDescent="0.2">
      <c r="B225" s="208" t="s">
        <v>1170</v>
      </c>
    </row>
    <row r="226" spans="2:2" x14ac:dyDescent="0.2">
      <c r="B226" s="208" t="s">
        <v>1171</v>
      </c>
    </row>
    <row r="227" spans="2:2" x14ac:dyDescent="0.2">
      <c r="B227" s="208" t="s">
        <v>1172</v>
      </c>
    </row>
    <row r="228" spans="2:2" x14ac:dyDescent="0.2">
      <c r="B228" s="208" t="s">
        <v>1173</v>
      </c>
    </row>
    <row r="229" spans="2:2" x14ac:dyDescent="0.2">
      <c r="B229" s="208" t="s">
        <v>1174</v>
      </c>
    </row>
    <row r="230" spans="2:2" x14ac:dyDescent="0.2">
      <c r="B230" s="208" t="s">
        <v>1175</v>
      </c>
    </row>
    <row r="231" spans="2:2" x14ac:dyDescent="0.2">
      <c r="B231" s="208" t="s">
        <v>1176</v>
      </c>
    </row>
    <row r="232" spans="2:2" x14ac:dyDescent="0.2">
      <c r="B232" s="208" t="s">
        <v>1177</v>
      </c>
    </row>
    <row r="233" spans="2:2" x14ac:dyDescent="0.2">
      <c r="B233" s="208" t="s">
        <v>1178</v>
      </c>
    </row>
    <row r="234" spans="2:2" x14ac:dyDescent="0.2">
      <c r="B234" s="208" t="s">
        <v>1179</v>
      </c>
    </row>
    <row r="235" spans="2:2" x14ac:dyDescent="0.2">
      <c r="B235" s="208" t="s">
        <v>1180</v>
      </c>
    </row>
    <row r="236" spans="2:2" x14ac:dyDescent="0.2">
      <c r="B236" s="208" t="s">
        <v>1181</v>
      </c>
    </row>
    <row r="237" spans="2:2" x14ac:dyDescent="0.2">
      <c r="B237" s="208" t="s">
        <v>1182</v>
      </c>
    </row>
    <row r="238" spans="2:2" x14ac:dyDescent="0.2">
      <c r="B238" s="208" t="s">
        <v>1183</v>
      </c>
    </row>
    <row r="239" spans="2:2" x14ac:dyDescent="0.2">
      <c r="B239" s="208" t="s">
        <v>1184</v>
      </c>
    </row>
    <row r="240" spans="2:2" x14ac:dyDescent="0.2">
      <c r="B240" s="208" t="s">
        <v>1185</v>
      </c>
    </row>
    <row r="241" spans="2:2" x14ac:dyDescent="0.2">
      <c r="B241" s="208" t="s">
        <v>1186</v>
      </c>
    </row>
    <row r="242" spans="2:2" x14ac:dyDescent="0.2">
      <c r="B242" s="208" t="s">
        <v>1187</v>
      </c>
    </row>
    <row r="243" spans="2:2" x14ac:dyDescent="0.2">
      <c r="B243" s="208" t="s">
        <v>1188</v>
      </c>
    </row>
    <row r="244" spans="2:2" x14ac:dyDescent="0.2">
      <c r="B244" s="208" t="s">
        <v>1189</v>
      </c>
    </row>
    <row r="245" spans="2:2" x14ac:dyDescent="0.2">
      <c r="B245" s="208" t="s">
        <v>1190</v>
      </c>
    </row>
    <row r="246" spans="2:2" x14ac:dyDescent="0.2">
      <c r="B246" s="208" t="s">
        <v>1191</v>
      </c>
    </row>
    <row r="247" spans="2:2" x14ac:dyDescent="0.2">
      <c r="B247" s="208" t="s">
        <v>1192</v>
      </c>
    </row>
    <row r="248" spans="2:2" x14ac:dyDescent="0.2">
      <c r="B248" s="208" t="s">
        <v>1193</v>
      </c>
    </row>
    <row r="249" spans="2:2" x14ac:dyDescent="0.2">
      <c r="B249" s="208" t="s">
        <v>1194</v>
      </c>
    </row>
    <row r="250" spans="2:2" x14ac:dyDescent="0.2">
      <c r="B250" s="208" t="s">
        <v>1195</v>
      </c>
    </row>
    <row r="251" spans="2:2" x14ac:dyDescent="0.2">
      <c r="B251" s="208" t="s">
        <v>1196</v>
      </c>
    </row>
    <row r="252" spans="2:2" x14ac:dyDescent="0.2">
      <c r="B252" s="208" t="s">
        <v>1197</v>
      </c>
    </row>
    <row r="253" spans="2:2" x14ac:dyDescent="0.2">
      <c r="B253" s="208" t="s">
        <v>1198</v>
      </c>
    </row>
    <row r="254" spans="2:2" x14ac:dyDescent="0.2">
      <c r="B254" s="208" t="s">
        <v>1199</v>
      </c>
    </row>
    <row r="255" spans="2:2" x14ac:dyDescent="0.2">
      <c r="B255" s="208" t="s">
        <v>1200</v>
      </c>
    </row>
    <row r="256" spans="2:2" x14ac:dyDescent="0.2">
      <c r="B256" s="208" t="s">
        <v>1201</v>
      </c>
    </row>
    <row r="257" spans="2:2" x14ac:dyDescent="0.2">
      <c r="B257" s="208" t="s">
        <v>1202</v>
      </c>
    </row>
    <row r="258" spans="2:2" x14ac:dyDescent="0.2">
      <c r="B258" s="208" t="s">
        <v>1203</v>
      </c>
    </row>
    <row r="259" spans="2:2" x14ac:dyDescent="0.2">
      <c r="B259" s="208" t="s">
        <v>1204</v>
      </c>
    </row>
    <row r="260" spans="2:2" x14ac:dyDescent="0.2">
      <c r="B260" s="208" t="s">
        <v>1205</v>
      </c>
    </row>
    <row r="261" spans="2:2" x14ac:dyDescent="0.2">
      <c r="B261" s="208" t="s">
        <v>1206</v>
      </c>
    </row>
    <row r="262" spans="2:2" x14ac:dyDescent="0.2">
      <c r="B262" s="208" t="s">
        <v>1207</v>
      </c>
    </row>
    <row r="263" spans="2:2" x14ac:dyDescent="0.2">
      <c r="B263" s="208" t="s">
        <v>1208</v>
      </c>
    </row>
    <row r="264" spans="2:2" x14ac:dyDescent="0.2">
      <c r="B264" s="208" t="s">
        <v>1209</v>
      </c>
    </row>
    <row r="265" spans="2:2" x14ac:dyDescent="0.2">
      <c r="B265" s="208" t="s">
        <v>1210</v>
      </c>
    </row>
    <row r="266" spans="2:2" x14ac:dyDescent="0.2">
      <c r="B266" s="208" t="s">
        <v>1211</v>
      </c>
    </row>
    <row r="267" spans="2:2" x14ac:dyDescent="0.2">
      <c r="B267" s="208" t="s">
        <v>1212</v>
      </c>
    </row>
    <row r="268" spans="2:2" x14ac:dyDescent="0.2">
      <c r="B268" s="208" t="s">
        <v>1213</v>
      </c>
    </row>
    <row r="269" spans="2:2" x14ac:dyDescent="0.2">
      <c r="B269" s="208" t="s">
        <v>1214</v>
      </c>
    </row>
    <row r="270" spans="2:2" x14ac:dyDescent="0.2">
      <c r="B270" s="208" t="s">
        <v>1215</v>
      </c>
    </row>
    <row r="271" spans="2:2" x14ac:dyDescent="0.2">
      <c r="B271" s="208" t="s">
        <v>1216</v>
      </c>
    </row>
    <row r="272" spans="2:2" x14ac:dyDescent="0.2">
      <c r="B272" s="208" t="s">
        <v>1217</v>
      </c>
    </row>
    <row r="273" spans="2:2" x14ac:dyDescent="0.2">
      <c r="B273" s="208" t="s">
        <v>1218</v>
      </c>
    </row>
    <row r="274" spans="2:2" x14ac:dyDescent="0.2">
      <c r="B274" s="208" t="s">
        <v>1219</v>
      </c>
    </row>
    <row r="275" spans="2:2" x14ac:dyDescent="0.2">
      <c r="B275" s="208" t="s">
        <v>1220</v>
      </c>
    </row>
    <row r="276" spans="2:2" x14ac:dyDescent="0.2">
      <c r="B276" s="208" t="s">
        <v>1221</v>
      </c>
    </row>
    <row r="277" spans="2:2" x14ac:dyDescent="0.2">
      <c r="B277" s="208" t="s">
        <v>1222</v>
      </c>
    </row>
    <row r="278" spans="2:2" x14ac:dyDescent="0.2">
      <c r="B278" s="208" t="s">
        <v>1223</v>
      </c>
    </row>
    <row r="279" spans="2:2" x14ac:dyDescent="0.2">
      <c r="B279" s="208" t="s">
        <v>1224</v>
      </c>
    </row>
    <row r="280" spans="2:2" x14ac:dyDescent="0.2">
      <c r="B280" s="208" t="s">
        <v>1225</v>
      </c>
    </row>
    <row r="281" spans="2:2" x14ac:dyDescent="0.2">
      <c r="B281" s="208" t="s">
        <v>1226</v>
      </c>
    </row>
    <row r="282" spans="2:2" x14ac:dyDescent="0.2">
      <c r="B282" s="208" t="s">
        <v>1227</v>
      </c>
    </row>
    <row r="283" spans="2:2" x14ac:dyDescent="0.2">
      <c r="B283" s="208" t="s">
        <v>1228</v>
      </c>
    </row>
    <row r="284" spans="2:2" x14ac:dyDescent="0.2">
      <c r="B284" s="208" t="s">
        <v>1229</v>
      </c>
    </row>
    <row r="285" spans="2:2" x14ac:dyDescent="0.2">
      <c r="B285" s="208" t="s">
        <v>1230</v>
      </c>
    </row>
    <row r="286" spans="2:2" x14ac:dyDescent="0.2">
      <c r="B286" s="208" t="s">
        <v>1231</v>
      </c>
    </row>
    <row r="287" spans="2:2" x14ac:dyDescent="0.2">
      <c r="B287" s="208" t="s">
        <v>1232</v>
      </c>
    </row>
    <row r="288" spans="2:2" x14ac:dyDescent="0.2">
      <c r="B288" s="208" t="s">
        <v>1233</v>
      </c>
    </row>
    <row r="289" spans="2:2" x14ac:dyDescent="0.2">
      <c r="B289" s="208" t="s">
        <v>1234</v>
      </c>
    </row>
    <row r="290" spans="2:2" x14ac:dyDescent="0.2">
      <c r="B290" s="208" t="s">
        <v>1235</v>
      </c>
    </row>
    <row r="291" spans="2:2" x14ac:dyDescent="0.2">
      <c r="B291" s="208" t="s">
        <v>1236</v>
      </c>
    </row>
    <row r="292" spans="2:2" x14ac:dyDescent="0.2">
      <c r="B292" s="208" t="s">
        <v>1237</v>
      </c>
    </row>
    <row r="293" spans="2:2" x14ac:dyDescent="0.2">
      <c r="B293" s="208" t="s">
        <v>1238</v>
      </c>
    </row>
    <row r="294" spans="2:2" x14ac:dyDescent="0.2">
      <c r="B294" s="208" t="s">
        <v>1239</v>
      </c>
    </row>
    <row r="295" spans="2:2" x14ac:dyDescent="0.2">
      <c r="B295" s="208" t="s">
        <v>1240</v>
      </c>
    </row>
    <row r="296" spans="2:2" x14ac:dyDescent="0.2">
      <c r="B296" s="208" t="s">
        <v>1241</v>
      </c>
    </row>
    <row r="297" spans="2:2" x14ac:dyDescent="0.2">
      <c r="B297" s="208" t="s">
        <v>1242</v>
      </c>
    </row>
    <row r="298" spans="2:2" x14ac:dyDescent="0.2">
      <c r="B298" s="208" t="s">
        <v>1243</v>
      </c>
    </row>
    <row r="299" spans="2:2" x14ac:dyDescent="0.2">
      <c r="B299" s="208" t="s">
        <v>1244</v>
      </c>
    </row>
    <row r="300" spans="2:2" x14ac:dyDescent="0.2">
      <c r="B300" s="208" t="s">
        <v>1245</v>
      </c>
    </row>
    <row r="301" spans="2:2" x14ac:dyDescent="0.2">
      <c r="B301" s="208" t="s">
        <v>1246</v>
      </c>
    </row>
    <row r="302" spans="2:2" x14ac:dyDescent="0.2">
      <c r="B302" s="208" t="s">
        <v>1247</v>
      </c>
    </row>
    <row r="303" spans="2:2" x14ac:dyDescent="0.2">
      <c r="B303" s="208" t="s">
        <v>1248</v>
      </c>
    </row>
    <row r="304" spans="2:2" x14ac:dyDescent="0.2">
      <c r="B304" s="208" t="s">
        <v>1249</v>
      </c>
    </row>
    <row r="305" spans="2:2" x14ac:dyDescent="0.2">
      <c r="B305" s="208" t="s">
        <v>1250</v>
      </c>
    </row>
    <row r="306" spans="2:2" x14ac:dyDescent="0.2">
      <c r="B306" s="208" t="s">
        <v>1251</v>
      </c>
    </row>
    <row r="307" spans="2:2" x14ac:dyDescent="0.2">
      <c r="B307" s="208" t="s">
        <v>1252</v>
      </c>
    </row>
    <row r="308" spans="2:2" x14ac:dyDescent="0.2">
      <c r="B308" s="208" t="s">
        <v>1253</v>
      </c>
    </row>
    <row r="309" spans="2:2" x14ac:dyDescent="0.2">
      <c r="B309" s="208" t="s">
        <v>1254</v>
      </c>
    </row>
    <row r="310" spans="2:2" x14ac:dyDescent="0.2">
      <c r="B310" s="208" t="s">
        <v>1255</v>
      </c>
    </row>
    <row r="311" spans="2:2" x14ac:dyDescent="0.2">
      <c r="B311" s="208" t="s">
        <v>1256</v>
      </c>
    </row>
    <row r="312" spans="2:2" x14ac:dyDescent="0.2">
      <c r="B312" s="208" t="s">
        <v>1257</v>
      </c>
    </row>
    <row r="313" spans="2:2" x14ac:dyDescent="0.2">
      <c r="B313" s="208" t="s">
        <v>1258</v>
      </c>
    </row>
    <row r="314" spans="2:2" x14ac:dyDescent="0.2">
      <c r="B314" s="208" t="s">
        <v>1259</v>
      </c>
    </row>
    <row r="315" spans="2:2" x14ac:dyDescent="0.2">
      <c r="B315" s="208" t="s">
        <v>1260</v>
      </c>
    </row>
    <row r="316" spans="2:2" x14ac:dyDescent="0.2">
      <c r="B316" s="208" t="s">
        <v>1261</v>
      </c>
    </row>
    <row r="317" spans="2:2" x14ac:dyDescent="0.2">
      <c r="B317" s="208" t="s">
        <v>1262</v>
      </c>
    </row>
    <row r="318" spans="2:2" x14ac:dyDescent="0.2">
      <c r="B318" s="208" t="s">
        <v>1263</v>
      </c>
    </row>
    <row r="319" spans="2:2" x14ac:dyDescent="0.2">
      <c r="B319" s="208" t="s">
        <v>1264</v>
      </c>
    </row>
    <row r="320" spans="2:2" x14ac:dyDescent="0.2">
      <c r="B320" s="208" t="s">
        <v>1265</v>
      </c>
    </row>
    <row r="321" spans="2:2" x14ac:dyDescent="0.2">
      <c r="B321" s="208" t="s">
        <v>1266</v>
      </c>
    </row>
    <row r="322" spans="2:2" x14ac:dyDescent="0.2">
      <c r="B322" s="208" t="s">
        <v>1267</v>
      </c>
    </row>
    <row r="323" spans="2:2" x14ac:dyDescent="0.2">
      <c r="B323" s="208" t="s">
        <v>1268</v>
      </c>
    </row>
    <row r="324" spans="2:2" x14ac:dyDescent="0.2">
      <c r="B324" s="208" t="s">
        <v>1269</v>
      </c>
    </row>
    <row r="325" spans="2:2" x14ac:dyDescent="0.2">
      <c r="B325" s="208" t="s">
        <v>1270</v>
      </c>
    </row>
  </sheetData>
  <sortState ref="A2:A26">
    <sortCondition ref="A2:A26"/>
  </sortState>
  <pageMargins left="0.7" right="0.7" top="0.75" bottom="0.75" header="0.3" footer="0.3"/>
  <pageSetup orientation="portrait" horizontalDpi="4294967295" verticalDpi="4294967295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1E9306-D611-4C5C-85D1-B9C6BFE34C70}">
  <sheetPr codeName="Sheet41">
    <tabColor theme="9"/>
  </sheetPr>
  <dimension ref="A1:F89"/>
  <sheetViews>
    <sheetView workbookViewId="0">
      <pane ySplit="2" topLeftCell="A6" activePane="bottomLeft" state="frozen"/>
      <selection pane="bottomLeft" activeCell="K15" sqref="K15"/>
    </sheetView>
  </sheetViews>
  <sheetFormatPr defaultColWidth="9.140625" defaultRowHeight="12.75" x14ac:dyDescent="0.2"/>
  <cols>
    <col min="1" max="1" width="39.140625" style="179" customWidth="1"/>
    <col min="2" max="2" width="22.85546875" style="179" customWidth="1"/>
    <col min="3" max="3" width="10.42578125" style="179" customWidth="1"/>
    <col min="4" max="5" width="9.140625" style="179"/>
    <col min="6" max="6" width="26.140625" style="179" customWidth="1"/>
    <col min="7" max="8" width="9.140625" style="179"/>
    <col min="9" max="9" width="24" style="179" customWidth="1"/>
    <col min="10" max="16384" width="9.140625" style="179"/>
  </cols>
  <sheetData>
    <row r="1" spans="1:6" ht="15" x14ac:dyDescent="0.25">
      <c r="A1" s="184" t="s">
        <v>1356</v>
      </c>
      <c r="B1" s="3" t="s">
        <v>1357</v>
      </c>
    </row>
    <row r="2" spans="1:6" s="177" customFormat="1" ht="125.1" customHeight="1" x14ac:dyDescent="0.25">
      <c r="A2" s="181" t="s">
        <v>1911</v>
      </c>
      <c r="B2" s="181" t="s">
        <v>1912</v>
      </c>
      <c r="C2" s="181" t="s">
        <v>1913</v>
      </c>
      <c r="D2" s="181" t="s">
        <v>1914</v>
      </c>
      <c r="E2" s="181" t="s">
        <v>1915</v>
      </c>
      <c r="F2" s="181" t="s">
        <v>670</v>
      </c>
    </row>
    <row r="3" spans="1:6" x14ac:dyDescent="0.2">
      <c r="A3" s="178" t="s">
        <v>671</v>
      </c>
      <c r="B3" s="178" t="s">
        <v>672</v>
      </c>
      <c r="C3" s="178"/>
      <c r="D3" s="178" t="s">
        <v>672</v>
      </c>
      <c r="E3" s="178" t="s">
        <v>673</v>
      </c>
      <c r="F3" s="178"/>
    </row>
    <row r="4" spans="1:6" x14ac:dyDescent="0.2">
      <c r="A4" s="178" t="s">
        <v>674</v>
      </c>
      <c r="B4" s="178" t="s">
        <v>675</v>
      </c>
      <c r="C4" s="178"/>
      <c r="D4" s="178" t="s">
        <v>675</v>
      </c>
      <c r="E4" s="178" t="s">
        <v>676</v>
      </c>
      <c r="F4" s="178"/>
    </row>
    <row r="5" spans="1:6" x14ac:dyDescent="0.2">
      <c r="A5" s="178" t="s">
        <v>1394</v>
      </c>
      <c r="B5" s="178" t="s">
        <v>677</v>
      </c>
      <c r="C5" s="178"/>
      <c r="D5" s="178" t="s">
        <v>677</v>
      </c>
      <c r="E5" s="178" t="s">
        <v>678</v>
      </c>
      <c r="F5" s="178"/>
    </row>
    <row r="6" spans="1:6" x14ac:dyDescent="0.2">
      <c r="A6" s="178" t="s">
        <v>644</v>
      </c>
      <c r="B6" s="178" t="s">
        <v>679</v>
      </c>
      <c r="C6" s="178"/>
      <c r="D6" s="178" t="s">
        <v>679</v>
      </c>
      <c r="E6" s="178" t="s">
        <v>680</v>
      </c>
      <c r="F6" s="178"/>
    </row>
    <row r="7" spans="1:6" x14ac:dyDescent="0.2">
      <c r="A7" s="178" t="s">
        <v>1395</v>
      </c>
      <c r="B7" s="178" t="s">
        <v>681</v>
      </c>
      <c r="C7" s="178"/>
      <c r="D7" s="178" t="s">
        <v>681</v>
      </c>
      <c r="E7" s="178" t="s">
        <v>682</v>
      </c>
      <c r="F7" s="178"/>
    </row>
    <row r="8" spans="1:6" x14ac:dyDescent="0.2">
      <c r="A8" s="178" t="s">
        <v>794</v>
      </c>
      <c r="B8" s="178" t="s">
        <v>683</v>
      </c>
      <c r="C8" s="178"/>
      <c r="D8" s="178" t="s">
        <v>683</v>
      </c>
      <c r="E8" s="178" t="s">
        <v>684</v>
      </c>
      <c r="F8" s="178" t="s">
        <v>685</v>
      </c>
    </row>
    <row r="9" spans="1:6" x14ac:dyDescent="0.2">
      <c r="A9" s="178" t="s">
        <v>1934</v>
      </c>
      <c r="B9" s="178" t="s">
        <v>791</v>
      </c>
      <c r="C9" s="178"/>
      <c r="D9" s="178" t="s">
        <v>791</v>
      </c>
      <c r="E9" s="178" t="s">
        <v>790</v>
      </c>
      <c r="F9" s="178"/>
    </row>
    <row r="10" spans="1:6" x14ac:dyDescent="0.2">
      <c r="A10" s="179" t="s">
        <v>1396</v>
      </c>
      <c r="B10" s="179" t="s">
        <v>1362</v>
      </c>
    </row>
    <row r="11" spans="1:6" x14ac:dyDescent="0.2">
      <c r="A11" s="179" t="s">
        <v>1397</v>
      </c>
      <c r="B11" s="179" t="s">
        <v>1369</v>
      </c>
    </row>
    <row r="12" spans="1:6" x14ac:dyDescent="0.2">
      <c r="A12" s="179" t="s">
        <v>1364</v>
      </c>
      <c r="B12" s="179" t="s">
        <v>1365</v>
      </c>
    </row>
    <row r="13" spans="1:6" x14ac:dyDescent="0.2">
      <c r="A13" s="179" t="s">
        <v>1377</v>
      </c>
      <c r="B13" s="179" t="s">
        <v>1378</v>
      </c>
    </row>
    <row r="14" spans="1:6" x14ac:dyDescent="0.2">
      <c r="A14" s="179" t="s">
        <v>1944</v>
      </c>
      <c r="B14" s="179" t="s">
        <v>1368</v>
      </c>
    </row>
    <row r="15" spans="1:6" x14ac:dyDescent="0.2">
      <c r="A15" s="179" t="s">
        <v>1387</v>
      </c>
      <c r="B15" s="179" t="s">
        <v>1388</v>
      </c>
    </row>
    <row r="16" spans="1:6" x14ac:dyDescent="0.2">
      <c r="A16" s="179" t="s">
        <v>1380</v>
      </c>
      <c r="B16" s="179" t="s">
        <v>691</v>
      </c>
      <c r="D16" s="178" t="s">
        <v>691</v>
      </c>
      <c r="E16" s="178" t="s">
        <v>692</v>
      </c>
    </row>
    <row r="17" spans="1:6" x14ac:dyDescent="0.2">
      <c r="A17" s="179" t="s">
        <v>2025</v>
      </c>
      <c r="B17" s="179" t="s">
        <v>689</v>
      </c>
      <c r="D17" s="178" t="s">
        <v>688</v>
      </c>
      <c r="E17" s="178" t="s">
        <v>689</v>
      </c>
    </row>
    <row r="18" spans="1:6" x14ac:dyDescent="0.2">
      <c r="A18" s="179" t="s">
        <v>1433</v>
      </c>
      <c r="B18" s="179" t="s">
        <v>1370</v>
      </c>
    </row>
    <row r="19" spans="1:6" x14ac:dyDescent="0.2">
      <c r="A19" s="179" t="s">
        <v>1389</v>
      </c>
      <c r="B19" s="179" t="s">
        <v>693</v>
      </c>
    </row>
    <row r="20" spans="1:6" x14ac:dyDescent="0.2">
      <c r="A20" s="179" t="s">
        <v>1398</v>
      </c>
      <c r="B20" s="179" t="s">
        <v>1363</v>
      </c>
    </row>
    <row r="21" spans="1:6" x14ac:dyDescent="0.2">
      <c r="A21" s="179" t="s">
        <v>1425</v>
      </c>
      <c r="B21" s="179" t="s">
        <v>1382</v>
      </c>
    </row>
    <row r="22" spans="1:6" x14ac:dyDescent="0.2">
      <c r="A22" s="179" t="s">
        <v>1426</v>
      </c>
      <c r="B22" s="179" t="s">
        <v>1384</v>
      </c>
    </row>
    <row r="23" spans="1:6" x14ac:dyDescent="0.2">
      <c r="A23" s="179" t="s">
        <v>1427</v>
      </c>
      <c r="B23" s="179" t="s">
        <v>1383</v>
      </c>
    </row>
    <row r="24" spans="1:6" x14ac:dyDescent="0.2">
      <c r="A24" s="179" t="s">
        <v>1428</v>
      </c>
      <c r="B24" s="179" t="s">
        <v>1381</v>
      </c>
    </row>
    <row r="25" spans="1:6" x14ac:dyDescent="0.2">
      <c r="A25" s="179" t="s">
        <v>1399</v>
      </c>
      <c r="B25" s="179" t="s">
        <v>1390</v>
      </c>
    </row>
    <row r="26" spans="1:6" x14ac:dyDescent="0.2">
      <c r="A26" s="179" t="s">
        <v>1358</v>
      </c>
      <c r="B26" s="179" t="s">
        <v>1359</v>
      </c>
    </row>
    <row r="27" spans="1:6" x14ac:dyDescent="0.2">
      <c r="A27" s="178" t="s">
        <v>1400</v>
      </c>
      <c r="B27" s="178" t="s">
        <v>1350</v>
      </c>
      <c r="C27" s="179" t="s">
        <v>1350</v>
      </c>
      <c r="D27" s="178" t="s">
        <v>1351</v>
      </c>
      <c r="E27" s="178" t="s">
        <v>1352</v>
      </c>
    </row>
    <row r="28" spans="1:6" x14ac:dyDescent="0.2">
      <c r="A28" s="179" t="s">
        <v>1401</v>
      </c>
      <c r="B28" s="179" t="s">
        <v>1379</v>
      </c>
    </row>
    <row r="29" spans="1:6" x14ac:dyDescent="0.2">
      <c r="A29" s="179" t="s">
        <v>1391</v>
      </c>
      <c r="B29" s="179" t="s">
        <v>1392</v>
      </c>
    </row>
    <row r="30" spans="1:6" x14ac:dyDescent="0.2">
      <c r="A30" s="179" t="s">
        <v>1402</v>
      </c>
      <c r="B30" s="179" t="s">
        <v>1393</v>
      </c>
    </row>
    <row r="31" spans="1:6" x14ac:dyDescent="0.2">
      <c r="A31" s="178" t="s">
        <v>855</v>
      </c>
      <c r="B31" s="178" t="s">
        <v>856</v>
      </c>
      <c r="C31" s="179" t="s">
        <v>857</v>
      </c>
      <c r="D31" s="178" t="s">
        <v>856</v>
      </c>
      <c r="E31" s="178" t="s">
        <v>858</v>
      </c>
      <c r="F31" s="178" t="s">
        <v>859</v>
      </c>
    </row>
    <row r="32" spans="1:6" x14ac:dyDescent="0.2">
      <c r="A32" s="178" t="s">
        <v>1376</v>
      </c>
      <c r="B32" s="178" t="s">
        <v>852</v>
      </c>
      <c r="C32" s="179" t="s">
        <v>854</v>
      </c>
      <c r="D32" s="178" t="s">
        <v>853</v>
      </c>
      <c r="E32" s="178" t="s">
        <v>852</v>
      </c>
    </row>
    <row r="33" spans="1:6" x14ac:dyDescent="0.2">
      <c r="A33" s="179" t="s">
        <v>1887</v>
      </c>
      <c r="B33" s="179" t="s">
        <v>1360</v>
      </c>
    </row>
    <row r="34" spans="1:6" x14ac:dyDescent="0.2">
      <c r="A34" s="179" t="s">
        <v>1889</v>
      </c>
      <c r="B34" s="179" t="s">
        <v>1931</v>
      </c>
    </row>
    <row r="35" spans="1:6" x14ac:dyDescent="0.2">
      <c r="A35" s="179" t="s">
        <v>1897</v>
      </c>
      <c r="B35" s="179" t="s">
        <v>1932</v>
      </c>
    </row>
    <row r="36" spans="1:6" x14ac:dyDescent="0.2">
      <c r="A36" s="179" t="s">
        <v>1403</v>
      </c>
      <c r="B36" s="179" t="s">
        <v>1361</v>
      </c>
    </row>
    <row r="37" spans="1:6" x14ac:dyDescent="0.2">
      <c r="A37" s="179" t="s">
        <v>1899</v>
      </c>
      <c r="B37" s="179" t="s">
        <v>1933</v>
      </c>
    </row>
    <row r="38" spans="1:6" x14ac:dyDescent="0.2">
      <c r="A38" s="179" t="s">
        <v>1940</v>
      </c>
      <c r="B38" s="179" t="s">
        <v>1941</v>
      </c>
    </row>
    <row r="39" spans="1:6" x14ac:dyDescent="0.2">
      <c r="A39" s="179" t="s">
        <v>1366</v>
      </c>
      <c r="B39" s="179" t="s">
        <v>1367</v>
      </c>
    </row>
    <row r="40" spans="1:6" x14ac:dyDescent="0.2">
      <c r="A40" s="179" t="s">
        <v>1373</v>
      </c>
      <c r="B40" s="179" t="s">
        <v>1374</v>
      </c>
    </row>
    <row r="41" spans="1:6" x14ac:dyDescent="0.2">
      <c r="A41" s="179" t="s">
        <v>1404</v>
      </c>
      <c r="B41" s="179" t="s">
        <v>1375</v>
      </c>
    </row>
    <row r="42" spans="1:6" x14ac:dyDescent="0.2">
      <c r="A42" s="179" t="s">
        <v>1942</v>
      </c>
      <c r="B42" s="179" t="s">
        <v>1943</v>
      </c>
    </row>
    <row r="43" spans="1:6" x14ac:dyDescent="0.2">
      <c r="A43" s="178" t="s">
        <v>783</v>
      </c>
      <c r="B43" s="178" t="s">
        <v>784</v>
      </c>
      <c r="C43" s="178"/>
      <c r="D43" s="178" t="s">
        <v>784</v>
      </c>
      <c r="E43" s="178" t="s">
        <v>785</v>
      </c>
      <c r="F43" s="178"/>
    </row>
    <row r="44" spans="1:6" x14ac:dyDescent="0.2">
      <c r="A44" s="178" t="s">
        <v>1871</v>
      </c>
      <c r="B44" s="178" t="s">
        <v>686</v>
      </c>
      <c r="C44" s="178"/>
      <c r="D44" s="178" t="s">
        <v>686</v>
      </c>
      <c r="E44" s="178" t="s">
        <v>687</v>
      </c>
      <c r="F44" s="178"/>
    </row>
    <row r="45" spans="1:6" x14ac:dyDescent="0.2">
      <c r="A45" s="178" t="s">
        <v>1878</v>
      </c>
      <c r="B45" s="178" t="s">
        <v>810</v>
      </c>
      <c r="C45" s="178" t="s">
        <v>810</v>
      </c>
      <c r="D45" s="178" t="s">
        <v>693</v>
      </c>
      <c r="E45" s="178" t="s">
        <v>694</v>
      </c>
      <c r="F45" s="178"/>
    </row>
    <row r="46" spans="1:6" x14ac:dyDescent="0.2">
      <c r="A46" s="178" t="s">
        <v>1873</v>
      </c>
      <c r="B46" s="178" t="s">
        <v>809</v>
      </c>
      <c r="C46" s="178"/>
      <c r="D46" s="178" t="s">
        <v>695</v>
      </c>
      <c r="E46" s="178" t="s">
        <v>809</v>
      </c>
      <c r="F46" s="178"/>
    </row>
    <row r="47" spans="1:6" x14ac:dyDescent="0.2">
      <c r="A47" s="178" t="s">
        <v>1405</v>
      </c>
      <c r="B47" s="178" t="s">
        <v>696</v>
      </c>
      <c r="C47" s="178"/>
      <c r="D47" s="178" t="s">
        <v>696</v>
      </c>
      <c r="E47" s="178" t="s">
        <v>697</v>
      </c>
      <c r="F47" s="178"/>
    </row>
    <row r="48" spans="1:6" x14ac:dyDescent="0.2">
      <c r="A48" s="178" t="s">
        <v>1406</v>
      </c>
      <c r="B48" s="178" t="s">
        <v>1338</v>
      </c>
      <c r="C48" s="178"/>
      <c r="D48" s="178" t="s">
        <v>1339</v>
      </c>
      <c r="E48" s="178" t="s">
        <v>1340</v>
      </c>
      <c r="F48" s="178" t="s">
        <v>698</v>
      </c>
    </row>
    <row r="49" spans="1:6" x14ac:dyDescent="0.2">
      <c r="A49" s="178" t="s">
        <v>1407</v>
      </c>
      <c r="B49" s="178" t="s">
        <v>699</v>
      </c>
      <c r="C49" s="178"/>
      <c r="D49" s="178" t="s">
        <v>699</v>
      </c>
      <c r="E49" s="178" t="s">
        <v>700</v>
      </c>
      <c r="F49" s="178" t="s">
        <v>701</v>
      </c>
    </row>
    <row r="50" spans="1:6" x14ac:dyDescent="0.2">
      <c r="A50" s="178" t="s">
        <v>1408</v>
      </c>
      <c r="B50" s="178" t="s">
        <v>702</v>
      </c>
      <c r="C50" s="178"/>
      <c r="D50" s="178" t="s">
        <v>702</v>
      </c>
      <c r="E50" s="178" t="s">
        <v>703</v>
      </c>
      <c r="F50" s="178"/>
    </row>
    <row r="51" spans="1:6" x14ac:dyDescent="0.2">
      <c r="A51" s="178" t="s">
        <v>1510</v>
      </c>
      <c r="B51" s="178" t="s">
        <v>1353</v>
      </c>
      <c r="C51" s="178" t="s">
        <v>1353</v>
      </c>
      <c r="D51" s="178" t="s">
        <v>1354</v>
      </c>
      <c r="E51" s="178" t="s">
        <v>1355</v>
      </c>
      <c r="F51" s="178"/>
    </row>
    <row r="52" spans="1:6" x14ac:dyDescent="0.2">
      <c r="A52" s="178" t="s">
        <v>1409</v>
      </c>
      <c r="B52" s="178" t="s">
        <v>704</v>
      </c>
      <c r="C52" s="178"/>
      <c r="D52" s="178" t="s">
        <v>704</v>
      </c>
      <c r="E52" s="178" t="s">
        <v>705</v>
      </c>
      <c r="F52" s="178" t="s">
        <v>706</v>
      </c>
    </row>
    <row r="53" spans="1:6" x14ac:dyDescent="0.2">
      <c r="A53" s="178" t="s">
        <v>1410</v>
      </c>
      <c r="B53" s="178" t="s">
        <v>709</v>
      </c>
      <c r="C53" s="178"/>
      <c r="D53" s="178" t="s">
        <v>709</v>
      </c>
      <c r="E53" s="178" t="s">
        <v>710</v>
      </c>
      <c r="F53" s="178" t="s">
        <v>706</v>
      </c>
    </row>
    <row r="54" spans="1:6" x14ac:dyDescent="0.2">
      <c r="A54" s="178" t="s">
        <v>1429</v>
      </c>
      <c r="B54" s="178" t="s">
        <v>711</v>
      </c>
      <c r="C54" s="178"/>
      <c r="D54" s="178" t="s">
        <v>711</v>
      </c>
      <c r="E54" s="178" t="s">
        <v>712</v>
      </c>
      <c r="F54" s="178"/>
    </row>
    <row r="55" spans="1:6" x14ac:dyDescent="0.2">
      <c r="A55" s="178" t="s">
        <v>1937</v>
      </c>
      <c r="B55" s="178" t="s">
        <v>707</v>
      </c>
      <c r="C55" s="178"/>
      <c r="D55" s="178" t="s">
        <v>707</v>
      </c>
      <c r="E55" s="178" t="s">
        <v>708</v>
      </c>
      <c r="F55" s="178"/>
    </row>
    <row r="56" spans="1:6" x14ac:dyDescent="0.2">
      <c r="A56" s="178" t="s">
        <v>1411</v>
      </c>
      <c r="B56" s="178" t="s">
        <v>713</v>
      </c>
      <c r="C56" s="178"/>
      <c r="D56" s="178" t="s">
        <v>713</v>
      </c>
      <c r="E56" s="178" t="s">
        <v>714</v>
      </c>
      <c r="F56" s="178"/>
    </row>
    <row r="57" spans="1:6" x14ac:dyDescent="0.2">
      <c r="A57" s="178" t="s">
        <v>715</v>
      </c>
      <c r="B57" s="178" t="s">
        <v>716</v>
      </c>
      <c r="C57" s="178"/>
      <c r="D57" s="178" t="s">
        <v>716</v>
      </c>
      <c r="E57" s="178" t="s">
        <v>717</v>
      </c>
      <c r="F57" s="178" t="s">
        <v>685</v>
      </c>
    </row>
    <row r="58" spans="1:6" x14ac:dyDescent="0.2">
      <c r="A58" s="178" t="s">
        <v>796</v>
      </c>
      <c r="B58" s="178" t="s">
        <v>718</v>
      </c>
      <c r="C58" s="178"/>
      <c r="D58" s="178" t="s">
        <v>718</v>
      </c>
      <c r="E58" s="178" t="s">
        <v>719</v>
      </c>
      <c r="F58" s="178"/>
    </row>
    <row r="59" spans="1:6" x14ac:dyDescent="0.2">
      <c r="A59" s="178" t="s">
        <v>1412</v>
      </c>
      <c r="B59" s="178" t="s">
        <v>720</v>
      </c>
      <c r="C59" s="178"/>
      <c r="D59" s="178" t="s">
        <v>720</v>
      </c>
      <c r="E59" s="178" t="s">
        <v>721</v>
      </c>
      <c r="F59" s="178" t="s">
        <v>701</v>
      </c>
    </row>
    <row r="60" spans="1:6" x14ac:dyDescent="0.2">
      <c r="A60" s="179" t="s">
        <v>1385</v>
      </c>
      <c r="B60" s="179" t="s">
        <v>1386</v>
      </c>
    </row>
    <row r="61" spans="1:6" x14ac:dyDescent="0.2">
      <c r="A61" s="178" t="s">
        <v>1434</v>
      </c>
      <c r="B61" s="178" t="s">
        <v>774</v>
      </c>
      <c r="C61" s="178" t="s">
        <v>1349</v>
      </c>
      <c r="D61" s="178" t="s">
        <v>774</v>
      </c>
      <c r="E61" s="178" t="s">
        <v>1348</v>
      </c>
      <c r="F61" s="178"/>
    </row>
    <row r="62" spans="1:6" x14ac:dyDescent="0.2">
      <c r="A62" s="178" t="s">
        <v>1413</v>
      </c>
      <c r="B62" s="178" t="s">
        <v>722</v>
      </c>
      <c r="C62" s="178"/>
      <c r="D62" s="178" t="s">
        <v>722</v>
      </c>
      <c r="E62" s="178" t="s">
        <v>723</v>
      </c>
      <c r="F62" s="178"/>
    </row>
    <row r="63" spans="1:6" x14ac:dyDescent="0.2">
      <c r="A63" s="178" t="s">
        <v>1511</v>
      </c>
      <c r="B63" s="178" t="s">
        <v>808</v>
      </c>
      <c r="C63" s="178"/>
      <c r="D63" s="178" t="s">
        <v>724</v>
      </c>
      <c r="E63" s="178" t="s">
        <v>725</v>
      </c>
      <c r="F63" s="178"/>
    </row>
    <row r="64" spans="1:6" x14ac:dyDescent="0.2">
      <c r="A64" s="178" t="s">
        <v>1414</v>
      </c>
      <c r="B64" s="178" t="s">
        <v>1344</v>
      </c>
      <c r="C64" s="178"/>
      <c r="D64" s="178" t="s">
        <v>726</v>
      </c>
      <c r="E64" s="178" t="s">
        <v>727</v>
      </c>
      <c r="F64" s="178"/>
    </row>
    <row r="65" spans="1:6" x14ac:dyDescent="0.2">
      <c r="A65" s="178" t="s">
        <v>1415</v>
      </c>
      <c r="B65" s="178" t="s">
        <v>728</v>
      </c>
      <c r="C65" s="178"/>
      <c r="D65" s="178" t="s">
        <v>728</v>
      </c>
      <c r="E65" s="178" t="s">
        <v>729</v>
      </c>
      <c r="F65" s="178"/>
    </row>
    <row r="66" spans="1:6" x14ac:dyDescent="0.2">
      <c r="A66" s="178" t="s">
        <v>730</v>
      </c>
      <c r="B66" s="178" t="s">
        <v>731</v>
      </c>
      <c r="C66" s="178"/>
      <c r="D66" s="178" t="s">
        <v>731</v>
      </c>
      <c r="E66" s="178" t="s">
        <v>732</v>
      </c>
      <c r="F66" s="178"/>
    </row>
    <row r="67" spans="1:6" x14ac:dyDescent="0.2">
      <c r="A67" s="178" t="s">
        <v>733</v>
      </c>
      <c r="B67" s="178" t="s">
        <v>734</v>
      </c>
      <c r="C67" s="178"/>
      <c r="D67" s="178" t="s">
        <v>734</v>
      </c>
      <c r="E67" s="178"/>
      <c r="F67" s="178"/>
    </row>
    <row r="68" spans="1:6" x14ac:dyDescent="0.2">
      <c r="A68" s="178" t="s">
        <v>735</v>
      </c>
      <c r="B68" s="178" t="s">
        <v>736</v>
      </c>
      <c r="C68" s="178"/>
      <c r="D68" s="178" t="s">
        <v>736</v>
      </c>
      <c r="E68" s="178" t="s">
        <v>737</v>
      </c>
      <c r="F68" s="178"/>
    </row>
    <row r="69" spans="1:6" x14ac:dyDescent="0.2">
      <c r="A69" s="178" t="s">
        <v>738</v>
      </c>
      <c r="B69" s="178" t="s">
        <v>739</v>
      </c>
      <c r="C69" s="178"/>
      <c r="D69" s="178" t="s">
        <v>739</v>
      </c>
      <c r="E69" s="178" t="s">
        <v>740</v>
      </c>
      <c r="F69" s="178"/>
    </row>
    <row r="70" spans="1:6" x14ac:dyDescent="0.2">
      <c r="A70" s="178" t="s">
        <v>1275</v>
      </c>
      <c r="B70" s="178" t="s">
        <v>741</v>
      </c>
      <c r="C70" s="178"/>
      <c r="D70" s="178" t="s">
        <v>741</v>
      </c>
      <c r="E70" s="178" t="s">
        <v>742</v>
      </c>
      <c r="F70" s="178"/>
    </row>
    <row r="71" spans="1:6" x14ac:dyDescent="0.2">
      <c r="A71" s="179" t="s">
        <v>1371</v>
      </c>
      <c r="B71" s="179" t="s">
        <v>1372</v>
      </c>
    </row>
    <row r="72" spans="1:6" x14ac:dyDescent="0.2">
      <c r="A72" s="178" t="s">
        <v>1512</v>
      </c>
      <c r="B72" s="178" t="s">
        <v>743</v>
      </c>
      <c r="C72" s="178"/>
      <c r="D72" s="178" t="s">
        <v>743</v>
      </c>
      <c r="E72" s="178" t="s">
        <v>744</v>
      </c>
      <c r="F72" s="178"/>
    </row>
    <row r="73" spans="1:6" x14ac:dyDescent="0.2">
      <c r="A73" s="178" t="s">
        <v>641</v>
      </c>
      <c r="B73" s="178" t="s">
        <v>745</v>
      </c>
      <c r="C73" s="178"/>
      <c r="D73" s="178" t="s">
        <v>745</v>
      </c>
      <c r="E73" s="178" t="s">
        <v>746</v>
      </c>
      <c r="F73" s="178"/>
    </row>
    <row r="74" spans="1:6" x14ac:dyDescent="0.2">
      <c r="A74" s="178" t="s">
        <v>747</v>
      </c>
      <c r="B74" s="178" t="s">
        <v>748</v>
      </c>
      <c r="C74" s="178"/>
      <c r="D74" s="178" t="s">
        <v>748</v>
      </c>
      <c r="E74" s="178" t="s">
        <v>749</v>
      </c>
      <c r="F74" s="178"/>
    </row>
    <row r="75" spans="1:6" x14ac:dyDescent="0.2">
      <c r="A75" s="178" t="s">
        <v>1430</v>
      </c>
      <c r="B75" s="178" t="s">
        <v>750</v>
      </c>
      <c r="C75" s="178"/>
      <c r="D75" s="178" t="s">
        <v>750</v>
      </c>
      <c r="E75" s="178" t="s">
        <v>751</v>
      </c>
      <c r="F75" s="178" t="s">
        <v>685</v>
      </c>
    </row>
    <row r="76" spans="1:6" x14ac:dyDescent="0.2">
      <c r="A76" s="178" t="s">
        <v>1431</v>
      </c>
      <c r="B76" s="178" t="s">
        <v>752</v>
      </c>
      <c r="C76" s="178"/>
      <c r="D76" s="178" t="s">
        <v>752</v>
      </c>
      <c r="E76" s="178" t="s">
        <v>753</v>
      </c>
      <c r="F76" s="178" t="s">
        <v>754</v>
      </c>
    </row>
    <row r="77" spans="1:6" x14ac:dyDescent="0.2">
      <c r="A77" s="178" t="s">
        <v>1432</v>
      </c>
      <c r="B77" s="178" t="s">
        <v>755</v>
      </c>
      <c r="C77" s="178"/>
      <c r="D77" s="178" t="s">
        <v>755</v>
      </c>
      <c r="E77" s="178" t="s">
        <v>756</v>
      </c>
      <c r="F77" s="178" t="s">
        <v>706</v>
      </c>
    </row>
    <row r="78" spans="1:6" x14ac:dyDescent="0.2">
      <c r="A78" s="178" t="s">
        <v>1416</v>
      </c>
      <c r="B78" s="178" t="s">
        <v>757</v>
      </c>
      <c r="C78" s="178"/>
      <c r="D78" s="178" t="s">
        <v>757</v>
      </c>
      <c r="E78" s="178" t="s">
        <v>758</v>
      </c>
      <c r="F78" s="178"/>
    </row>
    <row r="79" spans="1:6" x14ac:dyDescent="0.2">
      <c r="A79" s="178" t="s">
        <v>1417</v>
      </c>
      <c r="B79" s="178" t="s">
        <v>759</v>
      </c>
      <c r="C79" s="178"/>
      <c r="D79" s="178" t="s">
        <v>759</v>
      </c>
      <c r="E79" s="178" t="s">
        <v>760</v>
      </c>
      <c r="F79" s="178" t="s">
        <v>706</v>
      </c>
    </row>
    <row r="80" spans="1:6" x14ac:dyDescent="0.2">
      <c r="A80" s="178" t="s">
        <v>1418</v>
      </c>
      <c r="B80" s="178" t="s">
        <v>761</v>
      </c>
      <c r="C80" s="178"/>
      <c r="D80" s="178" t="s">
        <v>761</v>
      </c>
      <c r="E80" s="178" t="s">
        <v>762</v>
      </c>
      <c r="F80" s="178" t="s">
        <v>706</v>
      </c>
    </row>
    <row r="81" spans="1:6" x14ac:dyDescent="0.2">
      <c r="A81" s="178" t="s">
        <v>629</v>
      </c>
      <c r="B81" s="178" t="s">
        <v>1345</v>
      </c>
      <c r="C81" s="178"/>
      <c r="D81" s="178" t="s">
        <v>763</v>
      </c>
      <c r="E81" s="178" t="s">
        <v>764</v>
      </c>
      <c r="F81" s="178"/>
    </row>
    <row r="82" spans="1:6" x14ac:dyDescent="0.2">
      <c r="A82" s="178" t="s">
        <v>1419</v>
      </c>
      <c r="B82" s="178" t="s">
        <v>765</v>
      </c>
      <c r="C82" s="178"/>
      <c r="D82" s="178" t="s">
        <v>765</v>
      </c>
      <c r="E82" s="178" t="s">
        <v>766</v>
      </c>
      <c r="F82" s="178"/>
    </row>
    <row r="83" spans="1:6" x14ac:dyDescent="0.2">
      <c r="A83" s="178" t="s">
        <v>1420</v>
      </c>
      <c r="B83" s="178" t="s">
        <v>1346</v>
      </c>
      <c r="D83" s="178" t="s">
        <v>1347</v>
      </c>
      <c r="E83" s="178" t="s">
        <v>1346</v>
      </c>
    </row>
    <row r="84" spans="1:6" x14ac:dyDescent="0.2">
      <c r="A84" s="178" t="s">
        <v>626</v>
      </c>
      <c r="B84" s="178" t="s">
        <v>768</v>
      </c>
      <c r="C84" s="178"/>
      <c r="D84" s="178" t="s">
        <v>767</v>
      </c>
      <c r="E84" s="178" t="s">
        <v>768</v>
      </c>
      <c r="F84" s="178"/>
    </row>
    <row r="85" spans="1:6" x14ac:dyDescent="0.2">
      <c r="A85" s="178" t="s">
        <v>1421</v>
      </c>
      <c r="B85" s="178" t="s">
        <v>1334</v>
      </c>
      <c r="C85" s="178" t="s">
        <v>1335</v>
      </c>
      <c r="D85" s="178" t="s">
        <v>1336</v>
      </c>
      <c r="E85" s="178" t="s">
        <v>1337</v>
      </c>
      <c r="F85" s="178"/>
    </row>
    <row r="86" spans="1:6" x14ac:dyDescent="0.2">
      <c r="A86" s="178" t="s">
        <v>1422</v>
      </c>
      <c r="B86" s="178" t="s">
        <v>769</v>
      </c>
      <c r="C86" s="178"/>
      <c r="D86" s="178" t="s">
        <v>769</v>
      </c>
      <c r="E86" s="178" t="s">
        <v>770</v>
      </c>
      <c r="F86" s="178" t="s">
        <v>771</v>
      </c>
    </row>
    <row r="87" spans="1:6" x14ac:dyDescent="0.2">
      <c r="A87" s="178" t="s">
        <v>1423</v>
      </c>
      <c r="B87" s="178" t="s">
        <v>1341</v>
      </c>
      <c r="C87" s="178" t="s">
        <v>1342</v>
      </c>
      <c r="D87" s="178" t="s">
        <v>1343</v>
      </c>
      <c r="E87" s="178" t="s">
        <v>1341</v>
      </c>
      <c r="F87" s="178" t="s">
        <v>771</v>
      </c>
    </row>
    <row r="88" spans="1:6" x14ac:dyDescent="0.2">
      <c r="A88" s="178" t="s">
        <v>1424</v>
      </c>
      <c r="B88" s="178" t="s">
        <v>772</v>
      </c>
      <c r="C88" s="178"/>
      <c r="D88" s="178" t="s">
        <v>772</v>
      </c>
      <c r="E88" s="178" t="s">
        <v>773</v>
      </c>
      <c r="F88" s="178"/>
    </row>
    <row r="89" spans="1:6" x14ac:dyDescent="0.2">
      <c r="A89" s="178" t="s">
        <v>1910</v>
      </c>
      <c r="B89" s="178" t="s">
        <v>1921</v>
      </c>
      <c r="C89" s="178" t="s">
        <v>1922</v>
      </c>
      <c r="D89" s="178" t="s">
        <v>1923</v>
      </c>
      <c r="E89" s="178" t="s">
        <v>1924</v>
      </c>
      <c r="F89" s="178"/>
    </row>
  </sheetData>
  <sortState ref="A3:F88">
    <sortCondition ref="A3:A88"/>
  </sortState>
  <conditionalFormatting sqref="D54:E1048576 F57 D2:E51">
    <cfRule type="duplicateValues" dxfId="462" priority="8"/>
  </conditionalFormatting>
  <conditionalFormatting sqref="D52:E53">
    <cfRule type="duplicateValues" dxfId="461" priority="6"/>
  </conditionalFormatting>
  <conditionalFormatting sqref="D52:E53">
    <cfRule type="duplicateValues" dxfId="460" priority="5"/>
  </conditionalFormatting>
  <conditionalFormatting sqref="B52:B53">
    <cfRule type="duplicateValues" dxfId="459" priority="2"/>
  </conditionalFormatting>
  <conditionalFormatting sqref="B52:B53">
    <cfRule type="duplicateValues" dxfId="458" priority="1"/>
  </conditionalFormatting>
  <conditionalFormatting sqref="D3:E51">
    <cfRule type="duplicateValues" dxfId="457" priority="46"/>
  </conditionalFormatting>
  <conditionalFormatting sqref="B3:B51">
    <cfRule type="duplicateValues" dxfId="456" priority="48"/>
  </conditionalFormatting>
  <conditionalFormatting sqref="B54:B58 B3:B51">
    <cfRule type="duplicateValues" dxfId="455" priority="54"/>
  </conditionalFormatting>
  <hyperlinks>
    <hyperlink ref="B1" r:id="rId1" xr:uid="{6D01BBC4-073A-4BEF-8061-C84B4CD27252}"/>
  </hyperlinks>
  <pageMargins left="0.7" right="0.7" top="0.75" bottom="0.75" header="0.3" footer="0.3"/>
  <pageSetup orientation="portrait"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7">
    <tabColor theme="7"/>
  </sheetPr>
  <dimension ref="A1:C2"/>
  <sheetViews>
    <sheetView workbookViewId="0">
      <pane ySplit="1" topLeftCell="A2" activePane="bottomLeft" state="frozen"/>
      <selection activeCell="I24" sqref="I24"/>
      <selection pane="bottomLeft" activeCell="C2" sqref="C2"/>
    </sheetView>
  </sheetViews>
  <sheetFormatPr defaultColWidth="18.28515625" defaultRowHeight="12.75" x14ac:dyDescent="0.2"/>
  <cols>
    <col min="1" max="1" width="41.5703125" customWidth="1"/>
    <col min="2" max="3" width="38.140625" customWidth="1"/>
  </cols>
  <sheetData>
    <row r="1" spans="1:3" ht="125.1" customHeight="1" x14ac:dyDescent="0.2">
      <c r="A1" s="212" t="s">
        <v>37</v>
      </c>
      <c r="B1" s="212" t="s">
        <v>38</v>
      </c>
      <c r="C1" s="212" t="s">
        <v>933</v>
      </c>
    </row>
    <row r="2" spans="1:3" x14ac:dyDescent="0.2">
      <c r="A2" s="213" t="s">
        <v>886</v>
      </c>
      <c r="B2" s="213" t="s">
        <v>887</v>
      </c>
      <c r="C2" s="213" t="s">
        <v>934</v>
      </c>
    </row>
  </sheetData>
  <dataValidations count="1">
    <dataValidation type="textLength" allowBlank="1" showInputMessage="1" showErrorMessage="1" sqref="A2" xr:uid="{645F472A-50A9-44EB-91A0-479B1F86B7EF}">
      <formula1>0</formula1>
      <formula2>100</formula2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303D66-1A36-4B6C-94D6-C1BE06701859}">
  <sheetPr codeName="Sheet45">
    <tabColor theme="7"/>
  </sheetPr>
  <dimension ref="A1:L30"/>
  <sheetViews>
    <sheetView workbookViewId="0">
      <pane ySplit="1" topLeftCell="A2" activePane="bottomLeft" state="frozen"/>
      <selection pane="bottomLeft" activeCell="A2" sqref="A2:A4"/>
    </sheetView>
  </sheetViews>
  <sheetFormatPr defaultRowHeight="12.75" x14ac:dyDescent="0.2"/>
  <cols>
    <col min="1" max="1" width="36.85546875" customWidth="1"/>
    <col min="2" max="2" width="27.5703125" customWidth="1"/>
    <col min="3" max="6" width="12.42578125" customWidth="1"/>
    <col min="7" max="7" width="23.28515625" customWidth="1"/>
    <col min="8" max="9" width="16" customWidth="1"/>
    <col min="10" max="10" width="7" customWidth="1"/>
    <col min="11" max="12" width="9.5703125" customWidth="1"/>
  </cols>
  <sheetData>
    <row r="1" spans="1:12" s="182" customFormat="1" ht="182.25" customHeight="1" x14ac:dyDescent="0.2">
      <c r="A1" s="181" t="s">
        <v>918</v>
      </c>
      <c r="B1" s="181" t="s">
        <v>276</v>
      </c>
      <c r="C1" s="181" t="s">
        <v>436</v>
      </c>
      <c r="D1" s="181" t="s">
        <v>919</v>
      </c>
      <c r="E1" s="181" t="s">
        <v>920</v>
      </c>
      <c r="F1" s="181" t="s">
        <v>921</v>
      </c>
      <c r="G1" s="181" t="s">
        <v>922</v>
      </c>
      <c r="H1" s="181" t="s">
        <v>923</v>
      </c>
      <c r="I1" s="181" t="s">
        <v>924</v>
      </c>
      <c r="J1" s="181" t="s">
        <v>925</v>
      </c>
      <c r="K1" s="181" t="s">
        <v>926</v>
      </c>
      <c r="L1" s="181" t="s">
        <v>927</v>
      </c>
    </row>
    <row r="2" spans="1:12" x14ac:dyDescent="0.2">
      <c r="A2" s="2" t="str">
        <f>_xlfn.CONCAT(D2,E2, "@", Domain)</f>
        <v>UserOwner@azuresecurity.net</v>
      </c>
      <c r="B2" s="2" t="str">
        <f t="shared" ref="B2:B4" si="0">_xlfn.CONCAT(D2," ", E2)</f>
        <v>User Owner</v>
      </c>
      <c r="C2" t="b">
        <v>1</v>
      </c>
      <c r="D2" t="s">
        <v>1769</v>
      </c>
      <c r="E2" t="s">
        <v>8</v>
      </c>
      <c r="F2" t="s">
        <v>932</v>
      </c>
      <c r="G2" t="s">
        <v>931</v>
      </c>
      <c r="H2" t="s">
        <v>930</v>
      </c>
      <c r="I2" t="s">
        <v>929</v>
      </c>
      <c r="J2" t="s">
        <v>928</v>
      </c>
      <c r="K2" t="b">
        <v>1</v>
      </c>
      <c r="L2" t="b">
        <v>1</v>
      </c>
    </row>
    <row r="3" spans="1:12" x14ac:dyDescent="0.2">
      <c r="A3" s="2" t="str">
        <f>_xlfn.CONCAT(D3,E3, "@", Domain)</f>
        <v>UserContributer@azuresecurity.net</v>
      </c>
      <c r="B3" s="2" t="str">
        <f t="shared" si="0"/>
        <v>User Contributer</v>
      </c>
      <c r="C3" t="b">
        <v>1</v>
      </c>
      <c r="D3" t="s">
        <v>1769</v>
      </c>
      <c r="E3" t="s">
        <v>1770</v>
      </c>
      <c r="F3" t="s">
        <v>932</v>
      </c>
      <c r="G3" t="s">
        <v>931</v>
      </c>
      <c r="H3" t="s">
        <v>930</v>
      </c>
      <c r="I3" t="s">
        <v>929</v>
      </c>
      <c r="J3" t="s">
        <v>928</v>
      </c>
      <c r="K3" t="b">
        <v>1</v>
      </c>
      <c r="L3" t="b">
        <v>1</v>
      </c>
    </row>
    <row r="4" spans="1:12" x14ac:dyDescent="0.2">
      <c r="A4" s="2" t="str">
        <f>_xlfn.CONCAT(D4,E4, "@", Domain)</f>
        <v>UserReader@azuresecurity.net</v>
      </c>
      <c r="B4" s="2" t="str">
        <f t="shared" si="0"/>
        <v>User Reader</v>
      </c>
      <c r="C4" t="b">
        <v>1</v>
      </c>
      <c r="D4" t="s">
        <v>1769</v>
      </c>
      <c r="E4" t="s">
        <v>10</v>
      </c>
      <c r="F4" t="s">
        <v>935</v>
      </c>
      <c r="G4" t="s">
        <v>936</v>
      </c>
      <c r="H4" t="s">
        <v>937</v>
      </c>
      <c r="I4" t="s">
        <v>938</v>
      </c>
      <c r="J4" t="s">
        <v>928</v>
      </c>
      <c r="K4" t="b">
        <v>1</v>
      </c>
      <c r="L4" t="b">
        <v>1</v>
      </c>
    </row>
    <row r="5" spans="1:12" x14ac:dyDescent="0.2">
      <c r="B5" s="2"/>
    </row>
    <row r="6" spans="1:12" x14ac:dyDescent="0.2">
      <c r="B6" s="2"/>
    </row>
    <row r="7" spans="1:12" x14ac:dyDescent="0.2">
      <c r="B7" s="2"/>
    </row>
    <row r="8" spans="1:12" x14ac:dyDescent="0.2">
      <c r="B8" s="2"/>
    </row>
    <row r="9" spans="1:12" x14ac:dyDescent="0.2">
      <c r="B9" s="2"/>
    </row>
    <row r="10" spans="1:12" x14ac:dyDescent="0.2">
      <c r="B10" s="2"/>
    </row>
    <row r="11" spans="1:12" x14ac:dyDescent="0.2">
      <c r="B11" s="2"/>
    </row>
    <row r="12" spans="1:12" x14ac:dyDescent="0.2">
      <c r="B12" s="2"/>
    </row>
    <row r="13" spans="1:12" x14ac:dyDescent="0.2">
      <c r="B13" s="2"/>
    </row>
    <row r="14" spans="1:12" x14ac:dyDescent="0.2">
      <c r="B14" s="2"/>
    </row>
    <row r="15" spans="1:12" x14ac:dyDescent="0.2">
      <c r="B15" s="2"/>
    </row>
    <row r="16" spans="1:12" x14ac:dyDescent="0.2">
      <c r="B16" s="2"/>
    </row>
    <row r="17" spans="2:2" x14ac:dyDescent="0.2">
      <c r="B17" s="2"/>
    </row>
    <row r="18" spans="2:2" x14ac:dyDescent="0.2">
      <c r="B18" s="2"/>
    </row>
    <row r="19" spans="2:2" x14ac:dyDescent="0.2">
      <c r="B19" s="2"/>
    </row>
    <row r="20" spans="2:2" x14ac:dyDescent="0.2">
      <c r="B20" s="2"/>
    </row>
    <row r="21" spans="2:2" x14ac:dyDescent="0.2">
      <c r="B21" s="2"/>
    </row>
    <row r="22" spans="2:2" x14ac:dyDescent="0.2">
      <c r="B22" s="2"/>
    </row>
    <row r="23" spans="2:2" x14ac:dyDescent="0.2">
      <c r="B23" s="2"/>
    </row>
    <row r="24" spans="2:2" x14ac:dyDescent="0.2">
      <c r="B24" s="2"/>
    </row>
    <row r="25" spans="2:2" x14ac:dyDescent="0.2">
      <c r="B25" s="2"/>
    </row>
    <row r="26" spans="2:2" x14ac:dyDescent="0.2">
      <c r="B26" s="2"/>
    </row>
    <row r="27" spans="2:2" x14ac:dyDescent="0.2">
      <c r="B27" s="2"/>
    </row>
    <row r="28" spans="2:2" x14ac:dyDescent="0.2">
      <c r="B28" s="2"/>
    </row>
    <row r="29" spans="2:2" x14ac:dyDescent="0.2">
      <c r="B29" s="2"/>
    </row>
    <row r="30" spans="2:2" x14ac:dyDescent="0.2">
      <c r="B30" s="2"/>
    </row>
  </sheetData>
  <pageMargins left="0.7" right="0.7" top="0.75" bottom="0.75" header="0.3" footer="0.3"/>
  <pageSetup orientation="portrait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EF08AB-82CE-4A6D-905E-8FA269E5423B}">
  <sheetPr codeName="Sheet44">
    <tabColor theme="7"/>
  </sheetPr>
  <dimension ref="A1:E43"/>
  <sheetViews>
    <sheetView workbookViewId="0">
      <pane ySplit="1" topLeftCell="A2" activePane="bottomLeft" state="frozen"/>
      <selection pane="bottomLeft" activeCell="B34" sqref="B34"/>
    </sheetView>
  </sheetViews>
  <sheetFormatPr defaultRowHeight="12.75" x14ac:dyDescent="0.2"/>
  <cols>
    <col min="1" max="1" width="51.7109375" customWidth="1"/>
    <col min="2" max="2" width="83.85546875" customWidth="1"/>
    <col min="3" max="3" width="32.85546875" customWidth="1"/>
    <col min="4" max="4" width="16.5703125" customWidth="1"/>
    <col min="5" max="5" width="20.140625" customWidth="1"/>
    <col min="8" max="8" width="9.140625" customWidth="1"/>
  </cols>
  <sheetData>
    <row r="1" spans="1:5" s="182" customFormat="1" ht="125.1" customHeight="1" x14ac:dyDescent="0.2">
      <c r="A1" s="205" t="s">
        <v>210</v>
      </c>
      <c r="B1" s="205" t="s">
        <v>213</v>
      </c>
      <c r="C1" s="205" t="s">
        <v>214</v>
      </c>
      <c r="D1" s="205" t="s">
        <v>211</v>
      </c>
      <c r="E1" s="205" t="s">
        <v>212</v>
      </c>
    </row>
    <row r="2" spans="1:5" x14ac:dyDescent="0.2">
      <c r="A2" s="206" t="s">
        <v>913</v>
      </c>
      <c r="B2" s="207" t="str">
        <f>_xlfn.CONCAT("AD Security Group for Azure Role ", A2)</f>
        <v>AD Security Group for Azure Role az.subscription.owner</v>
      </c>
      <c r="C2" s="206" t="str">
        <f>A2</f>
        <v>az.subscription.owner</v>
      </c>
      <c r="D2" s="206" t="b">
        <v>0</v>
      </c>
      <c r="E2" s="206" t="b">
        <v>1</v>
      </c>
    </row>
    <row r="3" spans="1:5" x14ac:dyDescent="0.2">
      <c r="A3" s="206" t="s">
        <v>914</v>
      </c>
      <c r="B3" s="207" t="str">
        <f t="shared" ref="B3:B32" si="0">_xlfn.CONCAT("AD Security Group for Azure Role ", A3)</f>
        <v>AD Security Group for Azure Role az.subscription.contributor</v>
      </c>
      <c r="C3" s="206" t="str">
        <f t="shared" ref="C3:C25" si="1">A3</f>
        <v>az.subscription.contributor</v>
      </c>
      <c r="D3" s="206" t="b">
        <v>0</v>
      </c>
      <c r="E3" s="206" t="b">
        <v>1</v>
      </c>
    </row>
    <row r="4" spans="1:5" x14ac:dyDescent="0.2">
      <c r="A4" s="206" t="s">
        <v>915</v>
      </c>
      <c r="B4" s="207" t="str">
        <f t="shared" si="0"/>
        <v>AD Security Group for Azure Role az.subscription.reader</v>
      </c>
      <c r="C4" s="206" t="str">
        <f t="shared" si="1"/>
        <v>az.subscription.reader</v>
      </c>
      <c r="D4" s="206" t="b">
        <v>0</v>
      </c>
      <c r="E4" s="206" t="b">
        <v>1</v>
      </c>
    </row>
    <row r="5" spans="1:5" x14ac:dyDescent="0.2">
      <c r="A5" s="206" t="s">
        <v>1780</v>
      </c>
      <c r="B5" s="207" t="str">
        <f t="shared" si="0"/>
        <v>AD Security Group for Azure Role az.rg.adap.owner</v>
      </c>
      <c r="C5" s="206" t="str">
        <f t="shared" si="1"/>
        <v>az.rg.adap.owner</v>
      </c>
      <c r="D5" s="206" t="b">
        <v>0</v>
      </c>
      <c r="E5" s="206" t="b">
        <v>1</v>
      </c>
    </row>
    <row r="6" spans="1:5" x14ac:dyDescent="0.2">
      <c r="A6" s="206" t="s">
        <v>1781</v>
      </c>
      <c r="B6" s="207" t="str">
        <f t="shared" si="0"/>
        <v>AD Security Group for Azure Role az.rg.adap.contributor</v>
      </c>
      <c r="C6" s="206" t="str">
        <f t="shared" si="1"/>
        <v>az.rg.adap.contributor</v>
      </c>
      <c r="D6" s="206" t="b">
        <v>0</v>
      </c>
      <c r="E6" s="206" t="b">
        <v>1</v>
      </c>
    </row>
    <row r="7" spans="1:5" x14ac:dyDescent="0.2">
      <c r="A7" s="206" t="s">
        <v>1782</v>
      </c>
      <c r="B7" s="207" t="str">
        <f t="shared" si="0"/>
        <v>AD Security Group for Azure Role az.rg.adap.reader</v>
      </c>
      <c r="C7" s="206" t="str">
        <f t="shared" si="1"/>
        <v>az.rg.adap.reader</v>
      </c>
      <c r="D7" s="206" t="b">
        <v>0</v>
      </c>
      <c r="E7" s="206" t="b">
        <v>1</v>
      </c>
    </row>
    <row r="8" spans="1:5" x14ac:dyDescent="0.2">
      <c r="A8" s="206" t="s">
        <v>1783</v>
      </c>
      <c r="B8" s="207" t="str">
        <f t="shared" si="0"/>
        <v>AD Security Group for Azure Role az.rg.mgmt.owner</v>
      </c>
      <c r="C8" s="206" t="str">
        <f t="shared" si="1"/>
        <v>az.rg.mgmt.owner</v>
      </c>
      <c r="D8" s="206" t="b">
        <v>0</v>
      </c>
      <c r="E8" s="206" t="b">
        <v>1</v>
      </c>
    </row>
    <row r="9" spans="1:5" x14ac:dyDescent="0.2">
      <c r="A9" s="206" t="s">
        <v>1784</v>
      </c>
      <c r="B9" s="207" t="str">
        <f t="shared" si="0"/>
        <v>AD Security Group for Azure Role az.rg.mgmt.contributor</v>
      </c>
      <c r="C9" s="206" t="str">
        <f t="shared" si="1"/>
        <v>az.rg.mgmt.contributor</v>
      </c>
      <c r="D9" s="206" t="b">
        <v>0</v>
      </c>
      <c r="E9" s="206" t="b">
        <v>1</v>
      </c>
    </row>
    <row r="10" spans="1:5" x14ac:dyDescent="0.2">
      <c r="A10" s="206" t="s">
        <v>1785</v>
      </c>
      <c r="B10" s="207" t="str">
        <f t="shared" si="0"/>
        <v>AD Security Group for Azure Role az.rg.mgmt.reader</v>
      </c>
      <c r="C10" s="206" t="str">
        <f t="shared" si="1"/>
        <v>az.rg.mgmt.reader</v>
      </c>
      <c r="D10" s="206" t="b">
        <v>0</v>
      </c>
      <c r="E10" s="206" t="b">
        <v>1</v>
      </c>
    </row>
    <row r="11" spans="1:5" x14ac:dyDescent="0.2">
      <c r="A11" s="206" t="s">
        <v>1859</v>
      </c>
      <c r="B11" s="207" t="str">
        <f t="shared" si="0"/>
        <v>AD Security Group for Azure Role az.rg.shared.owner</v>
      </c>
      <c r="C11" s="206" t="str">
        <f t="shared" si="1"/>
        <v>az.rg.shared.owner</v>
      </c>
      <c r="D11" s="206" t="b">
        <v>0</v>
      </c>
      <c r="E11" s="206" t="b">
        <v>1</v>
      </c>
    </row>
    <row r="12" spans="1:5" x14ac:dyDescent="0.2">
      <c r="A12" s="206" t="s">
        <v>1860</v>
      </c>
      <c r="B12" s="207" t="str">
        <f t="shared" si="0"/>
        <v>AD Security Group for Azure Role az.rg.shared.contributor</v>
      </c>
      <c r="C12" s="206" t="str">
        <f t="shared" si="1"/>
        <v>az.rg.shared.contributor</v>
      </c>
      <c r="D12" s="206" t="b">
        <v>0</v>
      </c>
      <c r="E12" s="206" t="b">
        <v>1</v>
      </c>
    </row>
    <row r="13" spans="1:5" x14ac:dyDescent="0.2">
      <c r="A13" s="206" t="s">
        <v>1861</v>
      </c>
      <c r="B13" s="207" t="str">
        <f t="shared" si="0"/>
        <v>AD Security Group for Azure Role az.rg.shared.reader</v>
      </c>
      <c r="C13" s="206" t="str">
        <f t="shared" si="1"/>
        <v>az.rg.shared.reader</v>
      </c>
      <c r="D13" s="206" t="b">
        <v>0</v>
      </c>
      <c r="E13" s="206" t="b">
        <v>1</v>
      </c>
    </row>
    <row r="14" spans="1:5" x14ac:dyDescent="0.2">
      <c r="A14" s="206" t="s">
        <v>1786</v>
      </c>
      <c r="B14" s="207" t="str">
        <f t="shared" si="0"/>
        <v>AD Security Group for Azure Role az.rg.sec.owner</v>
      </c>
      <c r="C14" s="206" t="str">
        <f t="shared" si="1"/>
        <v>az.rg.sec.owner</v>
      </c>
      <c r="D14" s="206" t="b">
        <v>0</v>
      </c>
      <c r="E14" s="206" t="b">
        <v>1</v>
      </c>
    </row>
    <row r="15" spans="1:5" x14ac:dyDescent="0.2">
      <c r="A15" s="206" t="s">
        <v>1787</v>
      </c>
      <c r="B15" s="207" t="str">
        <f t="shared" si="0"/>
        <v>AD Security Group for Azure Role az.rg.sec.contributor</v>
      </c>
      <c r="C15" s="206" t="str">
        <f t="shared" si="1"/>
        <v>az.rg.sec.contributor</v>
      </c>
      <c r="D15" s="206" t="b">
        <v>0</v>
      </c>
      <c r="E15" s="206" t="b">
        <v>1</v>
      </c>
    </row>
    <row r="16" spans="1:5" x14ac:dyDescent="0.2">
      <c r="A16" s="206" t="s">
        <v>1788</v>
      </c>
      <c r="B16" s="207" t="str">
        <f t="shared" si="0"/>
        <v>AD Security Group for Azure Role az.rg.sec.reader</v>
      </c>
      <c r="C16" s="206" t="str">
        <f t="shared" si="1"/>
        <v>az.rg.sec.reader</v>
      </c>
      <c r="D16" s="206" t="b">
        <v>0</v>
      </c>
      <c r="E16" s="206" t="b">
        <v>1</v>
      </c>
    </row>
    <row r="17" spans="1:5" x14ac:dyDescent="0.2">
      <c r="A17" s="206" t="s">
        <v>1789</v>
      </c>
      <c r="B17" s="207" t="str">
        <f t="shared" si="0"/>
        <v>AD Security Group for Azure Role az.rg.network.owner</v>
      </c>
      <c r="C17" s="206" t="str">
        <f t="shared" si="1"/>
        <v>az.rg.network.owner</v>
      </c>
      <c r="D17" s="206" t="b">
        <v>0</v>
      </c>
      <c r="E17" s="206" t="b">
        <v>1</v>
      </c>
    </row>
    <row r="18" spans="1:5" x14ac:dyDescent="0.2">
      <c r="A18" s="206" t="s">
        <v>1790</v>
      </c>
      <c r="B18" s="207" t="str">
        <f t="shared" si="0"/>
        <v>AD Security Group for Azure Role az.rg.network.contributor</v>
      </c>
      <c r="C18" s="206" t="str">
        <f t="shared" si="1"/>
        <v>az.rg.network.contributor</v>
      </c>
      <c r="D18" s="206" t="b">
        <v>0</v>
      </c>
      <c r="E18" s="206" t="b">
        <v>1</v>
      </c>
    </row>
    <row r="19" spans="1:5" x14ac:dyDescent="0.2">
      <c r="A19" s="206" t="s">
        <v>1791</v>
      </c>
      <c r="B19" s="207" t="str">
        <f t="shared" si="0"/>
        <v>AD Security Group for Azure Role az.rg.network.reader</v>
      </c>
      <c r="C19" s="206" t="str">
        <f t="shared" si="1"/>
        <v>az.rg.network.reader</v>
      </c>
      <c r="D19" s="206" t="b">
        <v>0</v>
      </c>
      <c r="E19" s="206" t="b">
        <v>1</v>
      </c>
    </row>
    <row r="20" spans="1:5" x14ac:dyDescent="0.2">
      <c r="A20" s="206" t="s">
        <v>907</v>
      </c>
      <c r="B20" s="207" t="str">
        <f t="shared" si="0"/>
        <v>AD Security Group for Azure Role az.adap.billing.reader</v>
      </c>
      <c r="C20" s="206" t="str">
        <f t="shared" si="1"/>
        <v>az.adap.billing.reader</v>
      </c>
      <c r="D20" s="206" t="b">
        <v>0</v>
      </c>
      <c r="E20" s="206" t="b">
        <v>1</v>
      </c>
    </row>
    <row r="21" spans="1:5" x14ac:dyDescent="0.2">
      <c r="A21" s="206" t="s">
        <v>908</v>
      </c>
      <c r="B21" s="207" t="str">
        <f t="shared" si="0"/>
        <v>AD Security Group for Azure Role az.adap.nonproduction.engineer</v>
      </c>
      <c r="C21" s="206" t="str">
        <f t="shared" si="1"/>
        <v>az.adap.nonproduction.engineer</v>
      </c>
      <c r="D21" s="206" t="b">
        <v>0</v>
      </c>
      <c r="E21" s="206" t="b">
        <v>1</v>
      </c>
    </row>
    <row r="22" spans="1:5" x14ac:dyDescent="0.2">
      <c r="A22" s="206" t="s">
        <v>909</v>
      </c>
      <c r="B22" s="207" t="str">
        <f t="shared" si="0"/>
        <v>AD Security Group for Azure Role az.adap.nonproduction.owner</v>
      </c>
      <c r="C22" s="206" t="str">
        <f t="shared" si="1"/>
        <v>az.adap.nonproduction.owner</v>
      </c>
      <c r="D22" s="206" t="b">
        <v>0</v>
      </c>
      <c r="E22" s="206" t="b">
        <v>1</v>
      </c>
    </row>
    <row r="23" spans="1:5" x14ac:dyDescent="0.2">
      <c r="A23" s="206" t="s">
        <v>910</v>
      </c>
      <c r="B23" s="207" t="str">
        <f t="shared" si="0"/>
        <v>AD Security Group for Azure Role az.adap.production.engineer</v>
      </c>
      <c r="C23" s="206" t="str">
        <f t="shared" si="1"/>
        <v>az.adap.production.engineer</v>
      </c>
      <c r="D23" s="206" t="b">
        <v>0</v>
      </c>
      <c r="E23" s="206" t="b">
        <v>1</v>
      </c>
    </row>
    <row r="24" spans="1:5" x14ac:dyDescent="0.2">
      <c r="A24" s="206" t="s">
        <v>911</v>
      </c>
      <c r="B24" s="207" t="str">
        <f t="shared" si="0"/>
        <v>AD Security Group for Azure Role az.adap.production.owner</v>
      </c>
      <c r="C24" s="206" t="str">
        <f t="shared" si="1"/>
        <v>az.adap.production.owner</v>
      </c>
      <c r="D24" s="206" t="b">
        <v>0</v>
      </c>
      <c r="E24" s="206" t="b">
        <v>1</v>
      </c>
    </row>
    <row r="25" spans="1:5" x14ac:dyDescent="0.2">
      <c r="A25" s="206" t="s">
        <v>912</v>
      </c>
      <c r="B25" s="207" t="str">
        <f t="shared" si="0"/>
        <v>AD Security Group for Azure Role az.adap.production.readonly</v>
      </c>
      <c r="C25" s="206" t="str">
        <f t="shared" si="1"/>
        <v>az.adap.production.readonly</v>
      </c>
      <c r="D25" s="206" t="b">
        <v>0</v>
      </c>
      <c r="E25" s="206" t="b">
        <v>1</v>
      </c>
    </row>
    <row r="26" spans="1:5" x14ac:dyDescent="0.2">
      <c r="A26" s="206" t="s">
        <v>1777</v>
      </c>
      <c r="B26" s="207" t="str">
        <f t="shared" si="0"/>
        <v>AD Security Group for Azure Role az.it.network.operations</v>
      </c>
      <c r="C26" s="206" t="str">
        <f t="shared" ref="C26:C32" si="2">A26</f>
        <v>az.it.network.operations</v>
      </c>
      <c r="D26" s="206" t="b">
        <v>0</v>
      </c>
      <c r="E26" s="206" t="b">
        <v>1</v>
      </c>
    </row>
    <row r="27" spans="1:5" x14ac:dyDescent="0.2">
      <c r="A27" s="206" t="s">
        <v>1778</v>
      </c>
      <c r="B27" s="207" t="str">
        <f t="shared" si="0"/>
        <v>AD Security Group for Azure Role az.it.nonproduction.engineer</v>
      </c>
      <c r="C27" s="206" t="str">
        <f t="shared" si="2"/>
        <v>az.it.nonproduction.engineer</v>
      </c>
      <c r="D27" s="206" t="b">
        <v>0</v>
      </c>
      <c r="E27" s="206" t="b">
        <v>1</v>
      </c>
    </row>
    <row r="28" spans="1:5" x14ac:dyDescent="0.2">
      <c r="A28" s="206" t="s">
        <v>1779</v>
      </c>
      <c r="B28" s="207" t="str">
        <f t="shared" si="0"/>
        <v>AD Security Group for Azure Role az.it.production.engineer</v>
      </c>
      <c r="C28" s="206" t="str">
        <f t="shared" si="2"/>
        <v>az.it.production.engineer</v>
      </c>
      <c r="D28" s="206" t="b">
        <v>0</v>
      </c>
      <c r="E28" s="206" t="b">
        <v>1</v>
      </c>
    </row>
    <row r="29" spans="1:5" x14ac:dyDescent="0.2">
      <c r="A29" s="206" t="s">
        <v>1775</v>
      </c>
      <c r="B29" s="207" t="str">
        <f t="shared" si="0"/>
        <v>AD Security Group for Azure Role az.msp.nonproduction.engineer</v>
      </c>
      <c r="C29" s="206" t="str">
        <f t="shared" si="2"/>
        <v>az.msp.nonproduction.engineer</v>
      </c>
      <c r="D29" s="206" t="b">
        <v>0</v>
      </c>
      <c r="E29" s="206" t="b">
        <v>1</v>
      </c>
    </row>
    <row r="30" spans="1:5" x14ac:dyDescent="0.2">
      <c r="A30" s="206" t="s">
        <v>1776</v>
      </c>
      <c r="B30" s="207" t="str">
        <f t="shared" si="0"/>
        <v>AD Security Group for Azure Role az.msp.production.engineer</v>
      </c>
      <c r="C30" s="206" t="str">
        <f t="shared" si="2"/>
        <v>az.msp.production.engineer</v>
      </c>
      <c r="D30" s="206" t="b">
        <v>0</v>
      </c>
      <c r="E30" s="206" t="b">
        <v>1</v>
      </c>
    </row>
    <row r="31" spans="1:5" x14ac:dyDescent="0.2">
      <c r="A31" s="206" t="s">
        <v>1772</v>
      </c>
      <c r="B31" s="207" t="str">
        <f t="shared" si="0"/>
        <v>AD Security Group for Azure Role az.adap.nonproduction.sqladmin</v>
      </c>
      <c r="C31" s="206" t="str">
        <f t="shared" si="2"/>
        <v>az.adap.nonproduction.sqladmin</v>
      </c>
      <c r="D31" s="206" t="b">
        <v>0</v>
      </c>
      <c r="E31" s="206" t="b">
        <v>1</v>
      </c>
    </row>
    <row r="32" spans="1:5" x14ac:dyDescent="0.2">
      <c r="A32" s="206" t="s">
        <v>1771</v>
      </c>
      <c r="B32" s="207" t="str">
        <f t="shared" si="0"/>
        <v>AD Security Group for Azure Role az.adap.production.sqladmin</v>
      </c>
      <c r="C32" s="206" t="str">
        <f t="shared" si="2"/>
        <v>az.adap.production.sqladmin</v>
      </c>
      <c r="D32" s="206" t="b">
        <v>0</v>
      </c>
      <c r="E32" s="206" t="b">
        <v>1</v>
      </c>
    </row>
    <row r="33" spans="1:5" x14ac:dyDescent="0.2">
      <c r="A33" s="206" t="s">
        <v>1773</v>
      </c>
      <c r="B33" s="207" t="str">
        <f>_xlfn.CONCAT("AD Security Group for Azure Role ", A33)</f>
        <v>AD Security Group for Azure Role az.msp.nonproduction.sqladmin</v>
      </c>
      <c r="C33" s="206" t="str">
        <f>A33</f>
        <v>az.msp.nonproduction.sqladmin</v>
      </c>
      <c r="D33" s="206" t="b">
        <v>0</v>
      </c>
      <c r="E33" s="206" t="b">
        <v>1</v>
      </c>
    </row>
    <row r="34" spans="1:5" x14ac:dyDescent="0.2">
      <c r="A34" s="206" t="s">
        <v>1774</v>
      </c>
      <c r="B34" s="207" t="str">
        <f>_xlfn.CONCAT("AD Security Group for Azure Role ", A34)</f>
        <v>AD Security Group for Azure Role az.msp.production.sqladmin</v>
      </c>
      <c r="C34" s="206" t="str">
        <f>A34</f>
        <v>az.msp.production.sqladmin</v>
      </c>
      <c r="D34" s="206" t="b">
        <v>0</v>
      </c>
      <c r="E34" s="206" t="b">
        <v>1</v>
      </c>
    </row>
    <row r="35" spans="1:5" x14ac:dyDescent="0.2">
      <c r="A35" s="246" t="s">
        <v>2027</v>
      </c>
      <c r="B35" s="272" t="str">
        <f t="shared" ref="B35:B43" si="3">_xlfn.CONCAT("AD Security Group for Azure Role ", A35)</f>
        <v>AD Security Group for Azure Role az.actiongroup.critical.bi</v>
      </c>
      <c r="C35" s="246" t="str">
        <f t="shared" ref="C35:C43" si="4">A35</f>
        <v>az.actiongroup.critical.bi</v>
      </c>
      <c r="D35" s="246" t="b">
        <v>1</v>
      </c>
      <c r="E35" s="246" t="b">
        <v>1</v>
      </c>
    </row>
    <row r="36" spans="1:5" x14ac:dyDescent="0.2">
      <c r="A36" s="246" t="s">
        <v>2029</v>
      </c>
      <c r="B36" s="272" t="str">
        <f t="shared" si="3"/>
        <v>AD Security Group for Azure Role az.actiongroup.warn.bi</v>
      </c>
      <c r="C36" s="246" t="str">
        <f t="shared" si="4"/>
        <v>az.actiongroup.warn.bi</v>
      </c>
      <c r="D36" s="246" t="b">
        <v>1</v>
      </c>
      <c r="E36" s="246" t="b">
        <v>1</v>
      </c>
    </row>
    <row r="37" spans="1:5" x14ac:dyDescent="0.2">
      <c r="A37" s="246" t="s">
        <v>2028</v>
      </c>
      <c r="B37" s="272" t="str">
        <f t="shared" si="3"/>
        <v>AD Security Group for Azure Role az.actiongroup.info.bi</v>
      </c>
      <c r="C37" s="246" t="str">
        <f t="shared" si="4"/>
        <v>az.actiongroup.info.bi</v>
      </c>
      <c r="D37" s="246" t="b">
        <v>1</v>
      </c>
      <c r="E37" s="246" t="b">
        <v>1</v>
      </c>
    </row>
    <row r="38" spans="1:5" x14ac:dyDescent="0.2">
      <c r="A38" s="246" t="s">
        <v>2030</v>
      </c>
      <c r="B38" s="272" t="str">
        <f t="shared" si="3"/>
        <v>AD Security Group for Azure Role az.actiongroup.critical.infra</v>
      </c>
      <c r="C38" s="246" t="str">
        <f t="shared" si="4"/>
        <v>az.actiongroup.critical.infra</v>
      </c>
      <c r="D38" s="246" t="b">
        <v>1</v>
      </c>
      <c r="E38" s="246" t="b">
        <v>1</v>
      </c>
    </row>
    <row r="39" spans="1:5" x14ac:dyDescent="0.2">
      <c r="A39" s="246" t="s">
        <v>2031</v>
      </c>
      <c r="B39" s="272" t="str">
        <f t="shared" si="3"/>
        <v>AD Security Group for Azure Role az.actiongroup.warn.infra</v>
      </c>
      <c r="C39" s="246" t="str">
        <f t="shared" si="4"/>
        <v>az.actiongroup.warn.infra</v>
      </c>
      <c r="D39" s="246" t="b">
        <v>1</v>
      </c>
      <c r="E39" s="246" t="b">
        <v>1</v>
      </c>
    </row>
    <row r="40" spans="1:5" x14ac:dyDescent="0.2">
      <c r="A40" s="246" t="s">
        <v>2032</v>
      </c>
      <c r="B40" s="272" t="str">
        <f t="shared" si="3"/>
        <v>AD Security Group for Azure Role az.actiongroup.info.infra</v>
      </c>
      <c r="C40" s="246" t="str">
        <f t="shared" si="4"/>
        <v>az.actiongroup.info.infra</v>
      </c>
      <c r="D40" s="246" t="b">
        <v>1</v>
      </c>
      <c r="E40" s="246" t="b">
        <v>1</v>
      </c>
    </row>
    <row r="41" spans="1:5" x14ac:dyDescent="0.2">
      <c r="A41" s="246" t="s">
        <v>2033</v>
      </c>
      <c r="B41" s="272" t="str">
        <f t="shared" si="3"/>
        <v>AD Security Group for Azure Role az.actiongroup.critical.sec</v>
      </c>
      <c r="C41" s="246" t="str">
        <f t="shared" si="4"/>
        <v>az.actiongroup.critical.sec</v>
      </c>
      <c r="D41" s="246" t="b">
        <v>1</v>
      </c>
      <c r="E41" s="246" t="b">
        <v>1</v>
      </c>
    </row>
    <row r="42" spans="1:5" x14ac:dyDescent="0.2">
      <c r="A42" s="246" t="s">
        <v>2034</v>
      </c>
      <c r="B42" s="272" t="str">
        <f t="shared" si="3"/>
        <v>AD Security Group for Azure Role az.actiongroup.warn.sec</v>
      </c>
      <c r="C42" s="246" t="str">
        <f t="shared" si="4"/>
        <v>az.actiongroup.warn.sec</v>
      </c>
      <c r="D42" s="246" t="b">
        <v>1</v>
      </c>
      <c r="E42" s="246" t="b">
        <v>1</v>
      </c>
    </row>
    <row r="43" spans="1:5" x14ac:dyDescent="0.2">
      <c r="A43" s="246" t="s">
        <v>2035</v>
      </c>
      <c r="B43" s="272" t="str">
        <f t="shared" si="3"/>
        <v>AD Security Group for Azure Role az.actiongroup.info.sec</v>
      </c>
      <c r="C43" s="246" t="str">
        <f t="shared" si="4"/>
        <v>az.actiongroup.info.sec</v>
      </c>
      <c r="D43" s="246" t="b">
        <v>1</v>
      </c>
      <c r="E43" s="246" t="b">
        <v>1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3B2AD6-E3A1-46D7-8343-578178E40413}">
  <sheetPr codeName="Sheet46">
    <tabColor theme="7"/>
  </sheetPr>
  <dimension ref="A1:H28"/>
  <sheetViews>
    <sheetView workbookViewId="0">
      <pane ySplit="1" topLeftCell="A2" activePane="bottomLeft" state="frozen"/>
      <selection pane="bottomLeft" activeCell="C2" sqref="C2"/>
    </sheetView>
  </sheetViews>
  <sheetFormatPr defaultRowHeight="12.75" x14ac:dyDescent="0.2"/>
  <cols>
    <col min="1" max="1" width="30.140625" customWidth="1"/>
    <col min="2" max="2" width="36.85546875" customWidth="1"/>
    <col min="3" max="3" width="27.5703125" customWidth="1"/>
    <col min="4" max="7" width="12.42578125" customWidth="1"/>
    <col min="8" max="8" width="9.140625" style="179"/>
  </cols>
  <sheetData>
    <row r="1" spans="1:8" s="182" customFormat="1" ht="182.25" customHeight="1" x14ac:dyDescent="0.2">
      <c r="A1" s="181" t="s">
        <v>940</v>
      </c>
      <c r="B1" s="181" t="s">
        <v>918</v>
      </c>
      <c r="C1" s="181" t="s">
        <v>276</v>
      </c>
      <c r="D1" s="181" t="s">
        <v>1</v>
      </c>
      <c r="E1" s="181" t="s">
        <v>941</v>
      </c>
      <c r="F1" s="181" t="s">
        <v>942</v>
      </c>
      <c r="G1" s="181" t="s">
        <v>943</v>
      </c>
      <c r="H1" s="181" t="s">
        <v>899</v>
      </c>
    </row>
    <row r="2" spans="1:8" x14ac:dyDescent="0.2">
      <c r="A2" t="s">
        <v>946</v>
      </c>
      <c r="B2" s="2" t="s">
        <v>945</v>
      </c>
      <c r="C2" s="2" t="s">
        <v>2043</v>
      </c>
      <c r="D2" t="s">
        <v>944</v>
      </c>
      <c r="E2" t="s">
        <v>873</v>
      </c>
      <c r="F2" t="s">
        <v>939</v>
      </c>
      <c r="G2" t="s">
        <v>932</v>
      </c>
    </row>
    <row r="3" spans="1:8" x14ac:dyDescent="0.2">
      <c r="C3" s="2"/>
    </row>
    <row r="4" spans="1:8" x14ac:dyDescent="0.2">
      <c r="C4" s="2"/>
    </row>
    <row r="5" spans="1:8" x14ac:dyDescent="0.2">
      <c r="C5" s="2"/>
    </row>
    <row r="6" spans="1:8" x14ac:dyDescent="0.2">
      <c r="C6" s="2"/>
    </row>
    <row r="7" spans="1:8" x14ac:dyDescent="0.2">
      <c r="C7" s="2"/>
    </row>
    <row r="8" spans="1:8" x14ac:dyDescent="0.2">
      <c r="C8" s="2"/>
    </row>
    <row r="9" spans="1:8" x14ac:dyDescent="0.2">
      <c r="C9" s="2"/>
    </row>
    <row r="10" spans="1:8" x14ac:dyDescent="0.2">
      <c r="C10" s="2"/>
    </row>
    <row r="11" spans="1:8" x14ac:dyDescent="0.2">
      <c r="C11" s="2"/>
    </row>
    <row r="12" spans="1:8" x14ac:dyDescent="0.2">
      <c r="C12" s="2"/>
    </row>
    <row r="13" spans="1:8" x14ac:dyDescent="0.2">
      <c r="C13" s="2"/>
    </row>
    <row r="14" spans="1:8" x14ac:dyDescent="0.2">
      <c r="C14" s="2"/>
    </row>
    <row r="15" spans="1:8" x14ac:dyDescent="0.2">
      <c r="C15" s="2"/>
    </row>
    <row r="16" spans="1:8" x14ac:dyDescent="0.2">
      <c r="C16" s="2"/>
    </row>
    <row r="17" spans="3:3" x14ac:dyDescent="0.2">
      <c r="C17" s="2"/>
    </row>
    <row r="18" spans="3:3" x14ac:dyDescent="0.2">
      <c r="C18" s="2"/>
    </row>
    <row r="19" spans="3:3" x14ac:dyDescent="0.2">
      <c r="C19" s="2"/>
    </row>
    <row r="20" spans="3:3" x14ac:dyDescent="0.2">
      <c r="C20" s="2"/>
    </row>
    <row r="21" spans="3:3" x14ac:dyDescent="0.2">
      <c r="C21" s="2"/>
    </row>
    <row r="22" spans="3:3" x14ac:dyDescent="0.2">
      <c r="C22" s="2"/>
    </row>
    <row r="23" spans="3:3" x14ac:dyDescent="0.2">
      <c r="C23" s="2"/>
    </row>
    <row r="24" spans="3:3" x14ac:dyDescent="0.2">
      <c r="C24" s="2"/>
    </row>
    <row r="25" spans="3:3" x14ac:dyDescent="0.2">
      <c r="C25" s="2"/>
    </row>
    <row r="26" spans="3:3" x14ac:dyDescent="0.2">
      <c r="C26" s="2"/>
    </row>
    <row r="27" spans="3:3" x14ac:dyDescent="0.2">
      <c r="C27" s="2"/>
    </row>
    <row r="28" spans="3:3" x14ac:dyDescent="0.2">
      <c r="C28" s="2"/>
    </row>
  </sheetData>
  <hyperlinks>
    <hyperlink ref="H1" location="TOC!A1" display="TABLE OF CONTENTS" xr:uid="{EF2331A6-C62D-49FE-9830-E21836CD5EA9}"/>
  </hyperlinks>
  <pageMargins left="0.7" right="0.7" top="0.75" bottom="0.75" header="0.3" footer="0.3"/>
  <pageSetup orientation="portrait" verticalDpi="1200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rgb="FF00B050"/>
  </sheetPr>
  <dimension ref="A1:H2"/>
  <sheetViews>
    <sheetView workbookViewId="0">
      <pane xSplit="1" ySplit="1" topLeftCell="B2" activePane="bottomRight" state="frozen"/>
      <selection activeCell="I24" sqref="I24"/>
      <selection pane="topRight" activeCell="I24" sqref="I24"/>
      <selection pane="bottomLeft" activeCell="I24" sqref="I24"/>
      <selection pane="bottomRight" activeCell="D12" sqref="D12"/>
    </sheetView>
  </sheetViews>
  <sheetFormatPr defaultColWidth="9.140625" defaultRowHeight="12.75" x14ac:dyDescent="0.2"/>
  <cols>
    <col min="1" max="1" width="29.42578125" style="179" bestFit="1" customWidth="1"/>
    <col min="2" max="2" width="26.85546875" style="179" bestFit="1" customWidth="1"/>
    <col min="3" max="3" width="20.7109375" style="179" bestFit="1" customWidth="1"/>
    <col min="4" max="4" width="37.140625" style="179" bestFit="1" customWidth="1"/>
    <col min="5" max="5" width="31" style="179" bestFit="1" customWidth="1"/>
    <col min="6" max="7" width="19.7109375" style="179" customWidth="1"/>
    <col min="8" max="16384" width="9.140625" style="179"/>
  </cols>
  <sheetData>
    <row r="1" spans="1:8" s="189" customFormat="1" ht="125.1" customHeight="1" x14ac:dyDescent="0.2">
      <c r="A1" s="181" t="s">
        <v>3</v>
      </c>
      <c r="B1" s="181" t="s">
        <v>2</v>
      </c>
      <c r="C1" s="181" t="s">
        <v>0</v>
      </c>
      <c r="D1" s="181" t="s">
        <v>18</v>
      </c>
      <c r="E1" s="181" t="s">
        <v>11</v>
      </c>
      <c r="F1" s="181" t="s">
        <v>36</v>
      </c>
      <c r="G1" s="181" t="s">
        <v>833</v>
      </c>
      <c r="H1" s="181" t="s">
        <v>899</v>
      </c>
    </row>
    <row r="2" spans="1:8" x14ac:dyDescent="0.2">
      <c r="A2" s="179" t="s">
        <v>884</v>
      </c>
      <c r="B2" s="175" t="s">
        <v>792</v>
      </c>
      <c r="C2" s="179" t="s">
        <v>793</v>
      </c>
      <c r="D2" s="179" t="s">
        <v>885</v>
      </c>
      <c r="E2" s="179" t="s">
        <v>888</v>
      </c>
      <c r="F2" s="179" t="s">
        <v>8</v>
      </c>
    </row>
  </sheetData>
  <dataValidations count="1">
    <dataValidation type="list" allowBlank="1" showInputMessage="1" showErrorMessage="1" sqref="B2:C1378" xr:uid="{00000000-0002-0000-0100-000000000000}">
      <formula1>(People_Names)</formula1>
    </dataValidation>
  </dataValidations>
  <hyperlinks>
    <hyperlink ref="C2" r:id="rId1" xr:uid="{CB811892-D928-4105-AF08-3E4B4D05DDF1}"/>
    <hyperlink ref="H1" location="TOC!A1" display="TABLE OF CONTENTS" xr:uid="{7A7857C8-0956-4615-ACA5-484CAB772EBD}"/>
  </hyperlinks>
  <pageMargins left="0.7" right="0.7" top="0.75" bottom="0.75" header="0.3" footer="0.3"/>
  <pageSetup orientation="portrait" horizontalDpi="4294967295" verticalDpi="4294967295" r:id="rId2"/>
  <tableParts count="1">
    <tablePart r:id="rId3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C2A74C-C382-4639-84C7-B7097997797D}">
  <sheetPr codeName="Sheet48">
    <tabColor rgb="FF00B050"/>
  </sheetPr>
  <dimension ref="A1:O3"/>
  <sheetViews>
    <sheetView zoomScaleNormal="100" workbookViewId="0">
      <pane ySplit="1" topLeftCell="A2" activePane="bottomLeft" state="frozen"/>
      <selection pane="bottomLeft" activeCell="K2" sqref="K2"/>
    </sheetView>
  </sheetViews>
  <sheetFormatPr defaultColWidth="9.140625" defaultRowHeight="12.75" x14ac:dyDescent="0.2"/>
  <cols>
    <col min="1" max="1" width="32.5703125" style="186" customWidth="1"/>
    <col min="2" max="2" width="31.28515625" style="186" customWidth="1"/>
    <col min="3" max="3" width="34.42578125" style="187" customWidth="1"/>
    <col min="4" max="16384" width="9.140625" style="186"/>
  </cols>
  <sheetData>
    <row r="1" spans="1:15" s="188" customFormat="1" ht="125.1" customHeight="1" x14ac:dyDescent="0.25">
      <c r="A1" s="181" t="s">
        <v>881</v>
      </c>
      <c r="B1" s="181" t="s">
        <v>882</v>
      </c>
      <c r="C1" s="181" t="s">
        <v>883</v>
      </c>
      <c r="D1" s="176" t="s">
        <v>940</v>
      </c>
      <c r="E1" s="176" t="s">
        <v>1443</v>
      </c>
      <c r="F1" s="176" t="s">
        <v>1447</v>
      </c>
      <c r="G1" s="176" t="s">
        <v>1451</v>
      </c>
      <c r="H1" s="176" t="s">
        <v>1455</v>
      </c>
      <c r="I1" s="176" t="s">
        <v>1459</v>
      </c>
      <c r="J1" s="176" t="s">
        <v>1463</v>
      </c>
      <c r="K1" s="176" t="s">
        <v>1467</v>
      </c>
      <c r="L1" s="176" t="s">
        <v>8</v>
      </c>
      <c r="M1" s="176" t="s">
        <v>1869</v>
      </c>
      <c r="N1" s="176" t="s">
        <v>1474</v>
      </c>
      <c r="O1" s="176" t="s">
        <v>1477</v>
      </c>
    </row>
    <row r="2" spans="1:15" ht="15" x14ac:dyDescent="0.25">
      <c r="A2" s="179" t="s">
        <v>1862</v>
      </c>
      <c r="B2" s="179" t="s">
        <v>1863</v>
      </c>
      <c r="C2" s="179"/>
      <c r="D2" s="222" t="s">
        <v>820</v>
      </c>
      <c r="E2" s="223" t="s">
        <v>1482</v>
      </c>
      <c r="F2" s="230" t="s">
        <v>1520</v>
      </c>
      <c r="G2" s="222" t="s">
        <v>824</v>
      </c>
      <c r="H2" s="222" t="s">
        <v>1478</v>
      </c>
      <c r="I2" s="222" t="s">
        <v>1479</v>
      </c>
      <c r="J2" s="222" t="s">
        <v>1518</v>
      </c>
      <c r="K2" s="222" t="s">
        <v>2038</v>
      </c>
      <c r="L2" s="223" t="s">
        <v>1480</v>
      </c>
      <c r="M2" s="223" t="s">
        <v>1481</v>
      </c>
      <c r="N2" s="222" t="s">
        <v>1483</v>
      </c>
      <c r="O2" s="222" t="s">
        <v>1519</v>
      </c>
    </row>
    <row r="3" spans="1:15" x14ac:dyDescent="0.2">
      <c r="A3" s="179"/>
      <c r="B3" s="179"/>
      <c r="C3" s="179"/>
    </row>
  </sheetData>
  <dataValidations count="4">
    <dataValidation type="list" allowBlank="1" showInputMessage="1" showErrorMessage="1" sqref="K2" xr:uid="{7A593C38-1D57-4D3E-A3A9-A155016CECFB}">
      <formula1>Environment</formula1>
    </dataValidation>
    <dataValidation type="list" allowBlank="1" showInputMessage="1" showErrorMessage="1" sqref="N2" xr:uid="{821C7770-034B-40EC-B06E-3C0F369FD2EA}">
      <formula1>ServiceClass</formula1>
    </dataValidation>
    <dataValidation type="list" allowBlank="1" showInputMessage="1" showErrorMessage="1" sqref="G2" xr:uid="{558E7FFC-E095-496F-98D4-2861F2B23CB1}">
      <formula1>BusinessUnit</formula1>
    </dataValidation>
    <dataValidation type="list" allowBlank="1" showInputMessage="1" showErrorMessage="1" sqref="I2" xr:uid="{314E36DB-2D91-450E-9484-55FBFAEF3E9F}">
      <formula1>DisasterRecovery</formula1>
    </dataValidation>
  </dataValidations>
  <hyperlinks>
    <hyperlink ref="E2" r:id="rId1" xr:uid="{A8FBD5C7-6813-4CCE-815D-A531F98A8351}"/>
    <hyperlink ref="L2" r:id="rId2" xr:uid="{EA4CD3E7-CC1B-4A50-A784-BA6930ACB090}"/>
    <hyperlink ref="M2" r:id="rId3" xr:uid="{7C8209B1-B0EA-4EDC-BFAA-FD734D99301C}"/>
  </hyperlinks>
  <pageMargins left="0.7" right="0.7" top="0.75" bottom="0.75" header="0.3" footer="0.3"/>
  <pageSetup orientation="portrait" horizontalDpi="4294967295" verticalDpi="4294967295" r:id="rId4"/>
  <tableParts count="1">
    <tablePart r:id="rId5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6">
    <tabColor rgb="FF00B050"/>
  </sheetPr>
  <dimension ref="A1:O7"/>
  <sheetViews>
    <sheetView zoomScale="90" zoomScaleNormal="90" workbookViewId="0">
      <pane ySplit="1" topLeftCell="A2" activePane="bottomLeft" state="frozen"/>
      <selection pane="bottomLeft" activeCell="H25" sqref="H25"/>
    </sheetView>
  </sheetViews>
  <sheetFormatPr defaultColWidth="9.140625" defaultRowHeight="12.75" x14ac:dyDescent="0.2"/>
  <cols>
    <col min="1" max="1" width="40.140625" style="186" customWidth="1"/>
    <col min="2" max="2" width="20.7109375" style="187" customWidth="1"/>
    <col min="3" max="3" width="10.42578125" style="229" customWidth="1"/>
    <col min="4" max="4" width="25.140625" style="229" bestFit="1" customWidth="1"/>
    <col min="5" max="5" width="16.7109375" style="229" customWidth="1"/>
    <col min="6" max="6" width="6.42578125" style="229" bestFit="1" customWidth="1"/>
    <col min="7" max="7" width="9.28515625" style="229" bestFit="1" customWidth="1"/>
    <col min="8" max="8" width="15.5703125" style="229" bestFit="1" customWidth="1"/>
    <col min="9" max="9" width="10.85546875" style="229" bestFit="1" customWidth="1"/>
    <col min="10" max="10" width="5.28515625" style="229" bestFit="1" customWidth="1"/>
    <col min="11" max="11" width="22.28515625" style="229" bestFit="1" customWidth="1"/>
    <col min="12" max="12" width="25.5703125" style="229" bestFit="1" customWidth="1"/>
    <col min="13" max="13" width="5.28515625" style="229" bestFit="1" customWidth="1"/>
    <col min="14" max="14" width="10.85546875" style="229" bestFit="1" customWidth="1"/>
    <col min="15" max="16384" width="9.140625" style="186"/>
  </cols>
  <sheetData>
    <row r="1" spans="1:15" s="188" customFormat="1" ht="125.1" customHeight="1" x14ac:dyDescent="0.25">
      <c r="A1" s="181" t="s">
        <v>1511</v>
      </c>
      <c r="B1" s="181" t="s">
        <v>896</v>
      </c>
      <c r="C1" s="176" t="s">
        <v>940</v>
      </c>
      <c r="D1" s="176" t="s">
        <v>1443</v>
      </c>
      <c r="E1" s="176" t="s">
        <v>1447</v>
      </c>
      <c r="F1" s="176" t="s">
        <v>1451</v>
      </c>
      <c r="G1" s="176" t="s">
        <v>1455</v>
      </c>
      <c r="H1" s="176" t="s">
        <v>1459</v>
      </c>
      <c r="I1" s="176" t="s">
        <v>1463</v>
      </c>
      <c r="J1" s="176" t="s">
        <v>1467</v>
      </c>
      <c r="K1" s="176" t="s">
        <v>8</v>
      </c>
      <c r="L1" s="176" t="s">
        <v>1869</v>
      </c>
      <c r="M1" s="176" t="s">
        <v>1474</v>
      </c>
      <c r="N1" s="176" t="s">
        <v>1477</v>
      </c>
      <c r="O1" s="175"/>
    </row>
    <row r="2" spans="1:15" ht="15" x14ac:dyDescent="0.25">
      <c r="A2" s="179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rg-yazy-adap-prd-eus</v>
      </c>
      <c r="B2" s="179" t="str">
        <f t="shared" ref="B2:B7" si="0">PrimaryRegionTag</f>
        <v>eus</v>
      </c>
      <c r="C2" s="222" t="s">
        <v>820</v>
      </c>
      <c r="D2" s="223" t="s">
        <v>1482</v>
      </c>
      <c r="E2" s="230" t="s">
        <v>1520</v>
      </c>
      <c r="F2" s="222" t="s">
        <v>824</v>
      </c>
      <c r="G2" s="222" t="s">
        <v>1478</v>
      </c>
      <c r="H2" s="222" t="s">
        <v>1479</v>
      </c>
      <c r="I2" s="222" t="s">
        <v>1518</v>
      </c>
      <c r="J2" s="222" t="s">
        <v>2038</v>
      </c>
      <c r="K2" s="223" t="s">
        <v>1480</v>
      </c>
      <c r="L2" s="223" t="s">
        <v>1481</v>
      </c>
      <c r="M2" s="222" t="s">
        <v>1483</v>
      </c>
      <c r="N2" s="222" t="s">
        <v>1519</v>
      </c>
    </row>
    <row r="3" spans="1:15" ht="15" x14ac:dyDescent="0.25">
      <c r="A3" s="179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rg-yazy-mgmt-prd-eus</v>
      </c>
      <c r="B3" s="179" t="str">
        <f t="shared" si="0"/>
        <v>eus</v>
      </c>
      <c r="C3" s="222" t="s">
        <v>1918</v>
      </c>
      <c r="D3" s="223" t="s">
        <v>1482</v>
      </c>
      <c r="E3" s="230" t="s">
        <v>1520</v>
      </c>
      <c r="F3" s="222" t="s">
        <v>824</v>
      </c>
      <c r="G3" s="222" t="s">
        <v>1484</v>
      </c>
      <c r="H3" s="222" t="s">
        <v>1479</v>
      </c>
      <c r="I3" s="222" t="s">
        <v>1518</v>
      </c>
      <c r="J3" s="222" t="s">
        <v>2038</v>
      </c>
      <c r="K3" s="223" t="s">
        <v>1480</v>
      </c>
      <c r="L3" s="223" t="s">
        <v>1481</v>
      </c>
      <c r="M3" s="222" t="s">
        <v>1483</v>
      </c>
      <c r="N3" s="222" t="s">
        <v>1519</v>
      </c>
    </row>
    <row r="4" spans="1:15" ht="15" x14ac:dyDescent="0.25">
      <c r="A4" s="179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rg-yazy-network-prd-eus</v>
      </c>
      <c r="B4" s="179" t="str">
        <f t="shared" si="0"/>
        <v>eus</v>
      </c>
      <c r="C4" s="222" t="s">
        <v>1929</v>
      </c>
      <c r="D4" s="223" t="s">
        <v>1482</v>
      </c>
      <c r="E4" s="230" t="s">
        <v>1520</v>
      </c>
      <c r="F4" s="222" t="s">
        <v>824</v>
      </c>
      <c r="G4" s="222" t="s">
        <v>1485</v>
      </c>
      <c r="H4" s="222" t="s">
        <v>1479</v>
      </c>
      <c r="I4" s="222" t="s">
        <v>1518</v>
      </c>
      <c r="J4" s="222" t="s">
        <v>2038</v>
      </c>
      <c r="K4" s="223" t="s">
        <v>1480</v>
      </c>
      <c r="L4" s="223" t="s">
        <v>1481</v>
      </c>
      <c r="M4" s="222" t="s">
        <v>1483</v>
      </c>
      <c r="N4" s="222" t="s">
        <v>1519</v>
      </c>
    </row>
    <row r="5" spans="1:15" ht="15" x14ac:dyDescent="0.25">
      <c r="A5" s="179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rg-yazy-shared-prd-eus</v>
      </c>
      <c r="B5" s="179" t="str">
        <f t="shared" si="0"/>
        <v>eus</v>
      </c>
      <c r="C5" s="222" t="s">
        <v>1505</v>
      </c>
      <c r="D5" s="223" t="s">
        <v>1482</v>
      </c>
      <c r="E5" s="230" t="s">
        <v>1520</v>
      </c>
      <c r="F5" s="222" t="s">
        <v>824</v>
      </c>
      <c r="G5" s="222" t="s">
        <v>1485</v>
      </c>
      <c r="H5" s="222" t="s">
        <v>1479</v>
      </c>
      <c r="I5" s="222" t="s">
        <v>1518</v>
      </c>
      <c r="J5" s="222" t="s">
        <v>2038</v>
      </c>
      <c r="K5" s="223" t="s">
        <v>1480</v>
      </c>
      <c r="L5" s="223" t="s">
        <v>1481</v>
      </c>
      <c r="M5" s="222" t="s">
        <v>1483</v>
      </c>
      <c r="N5" s="222" t="s">
        <v>1519</v>
      </c>
    </row>
    <row r="6" spans="1:15" ht="15" x14ac:dyDescent="0.25">
      <c r="A6" s="179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rg-yazy-onprem-prd-eus</v>
      </c>
      <c r="B6" s="179" t="str">
        <f t="shared" si="0"/>
        <v>eus</v>
      </c>
      <c r="C6" s="222" t="s">
        <v>1930</v>
      </c>
      <c r="D6" s="223" t="s">
        <v>1482</v>
      </c>
      <c r="E6" s="230" t="s">
        <v>1520</v>
      </c>
      <c r="F6" s="222" t="s">
        <v>824</v>
      </c>
      <c r="G6" s="222" t="s">
        <v>1485</v>
      </c>
      <c r="H6" s="222" t="s">
        <v>1479</v>
      </c>
      <c r="I6" s="222" t="s">
        <v>1518</v>
      </c>
      <c r="J6" s="222" t="s">
        <v>2038</v>
      </c>
      <c r="K6" s="223" t="s">
        <v>1480</v>
      </c>
      <c r="L6" s="223" t="s">
        <v>1481</v>
      </c>
      <c r="M6" s="222" t="s">
        <v>1483</v>
      </c>
      <c r="N6" s="222" t="s">
        <v>1519</v>
      </c>
    </row>
    <row r="7" spans="1:15" ht="15" x14ac:dyDescent="0.25">
      <c r="A7" s="186" t="s">
        <v>1925</v>
      </c>
      <c r="B7" s="179" t="str">
        <f t="shared" si="0"/>
        <v>eus</v>
      </c>
      <c r="C7" s="222" t="s">
        <v>820</v>
      </c>
      <c r="D7" s="223" t="s">
        <v>1482</v>
      </c>
      <c r="E7" s="230" t="s">
        <v>1520</v>
      </c>
      <c r="F7" s="222" t="s">
        <v>824</v>
      </c>
      <c r="G7" s="222" t="s">
        <v>1926</v>
      </c>
      <c r="H7" s="222" t="s">
        <v>1479</v>
      </c>
      <c r="I7" s="222" t="s">
        <v>1927</v>
      </c>
      <c r="J7" s="222" t="s">
        <v>2038</v>
      </c>
      <c r="K7" s="223" t="s">
        <v>1480</v>
      </c>
      <c r="L7" s="223" t="s">
        <v>1481</v>
      </c>
      <c r="M7" s="222" t="s">
        <v>1483</v>
      </c>
      <c r="N7" s="222" t="s">
        <v>1928</v>
      </c>
    </row>
  </sheetData>
  <phoneticPr fontId="17" type="noConversion"/>
  <dataValidations count="4">
    <dataValidation type="list" allowBlank="1" showInputMessage="1" showErrorMessage="1" sqref="H2:H7" xr:uid="{0FA63D25-5333-4704-9A0A-1462FFCB60EF}">
      <formula1>DisasterRecovery</formula1>
    </dataValidation>
    <dataValidation type="list" allowBlank="1" showInputMessage="1" showErrorMessage="1" sqref="F2:F7" xr:uid="{5258552C-2296-460B-AC05-2E742D912E6C}">
      <formula1>BusinessUnit</formula1>
    </dataValidation>
    <dataValidation type="list" allowBlank="1" showInputMessage="1" showErrorMessage="1" sqref="M2:M7" xr:uid="{449B5265-F71B-417A-BC53-1F1205316CC3}">
      <formula1>ServiceClass</formula1>
    </dataValidation>
    <dataValidation type="list" allowBlank="1" showInputMessage="1" showErrorMessage="1" sqref="J2:J7" xr:uid="{0254B237-08CD-4CC3-81C9-E36400FB9EC7}">
      <formula1>Environment</formula1>
    </dataValidation>
  </dataValidations>
  <hyperlinks>
    <hyperlink ref="D2" r:id="rId1" xr:uid="{74101AE1-B7EA-4062-B0AE-8910FB32B29C}"/>
    <hyperlink ref="K2" r:id="rId2" xr:uid="{F5413217-1A8D-47B6-AE3E-F6E14BB3E108}"/>
    <hyperlink ref="L2" r:id="rId3" xr:uid="{03072E3A-2A7C-4D2D-9330-E666C24BB5EC}"/>
    <hyperlink ref="D3" r:id="rId4" xr:uid="{9974118C-6751-40E3-A270-0FE7338B4755}"/>
    <hyperlink ref="K3" r:id="rId5" xr:uid="{ECA95AF5-2FFC-4561-B86D-8D444332830A}"/>
    <hyperlink ref="L3" r:id="rId6" xr:uid="{585729E0-B630-4072-B38D-6B346B3120BE}"/>
    <hyperlink ref="D4" r:id="rId7" xr:uid="{6EFB4D5A-D7AB-493B-A09B-FD3999ED868C}"/>
    <hyperlink ref="K4" r:id="rId8" xr:uid="{999BDC9F-07FF-4C2E-A4B2-E23D8F676413}"/>
    <hyperlink ref="L4" r:id="rId9" xr:uid="{97CD3D27-10EF-4653-926A-7B30C73A0F64}"/>
    <hyperlink ref="D5" r:id="rId10" xr:uid="{46C0586D-D256-4457-8FAA-DED4115A9950}"/>
    <hyperlink ref="K5" r:id="rId11" xr:uid="{494EC251-2B59-452B-A3ED-5FAFEB62D736}"/>
    <hyperlink ref="L5" r:id="rId12" xr:uid="{C309AAA1-BD8E-416E-9AF5-978B990F25BC}"/>
    <hyperlink ref="D6" r:id="rId13" xr:uid="{4000BB2C-9C2B-4094-A715-2DA687CA41D8}"/>
    <hyperlink ref="K6" r:id="rId14" xr:uid="{6C6B0BBA-9C6D-478F-8A8F-0C4EA0AE674A}"/>
    <hyperlink ref="L6" r:id="rId15" xr:uid="{85319C64-2DF5-4D76-BA3C-9EF961538DE6}"/>
    <hyperlink ref="D7" r:id="rId16" xr:uid="{DDCC6999-BE8B-4F9C-9915-04D08EF55DB7}"/>
    <hyperlink ref="K7" r:id="rId17" xr:uid="{FDE9BA53-C86C-465B-A18B-91878970F07C}"/>
    <hyperlink ref="L7" r:id="rId18" xr:uid="{EC1EC792-255C-423E-A4F8-115A985249B4}"/>
  </hyperlinks>
  <pageMargins left="0.7" right="0.7" top="0.75" bottom="0.75" header="0.3" footer="0.3"/>
  <pageSetup orientation="portrait" horizontalDpi="4294967295" verticalDpi="4294967295" r:id="rId19"/>
  <tableParts count="1">
    <tablePart r:id="rId20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330050-7DA8-45B9-86EE-4FECB4545326}">
  <sheetPr codeName="Sheet49">
    <tabColor rgb="FF00B050"/>
  </sheetPr>
  <dimension ref="A1:J31"/>
  <sheetViews>
    <sheetView workbookViewId="0">
      <pane ySplit="1" topLeftCell="A2" activePane="bottomLeft" state="frozen"/>
      <selection pane="bottomLeft" activeCell="C2" sqref="C2"/>
    </sheetView>
  </sheetViews>
  <sheetFormatPr defaultRowHeight="12.75" x14ac:dyDescent="0.2"/>
  <cols>
    <col min="1" max="1" width="39.140625" customWidth="1"/>
    <col min="2" max="2" width="33.5703125" customWidth="1"/>
    <col min="3" max="3" width="30" customWidth="1"/>
    <col min="4" max="4" width="20.85546875" customWidth="1"/>
    <col min="10" max="10" width="18.140625" customWidth="1"/>
  </cols>
  <sheetData>
    <row r="1" spans="1:10" ht="125.1" customHeight="1" x14ac:dyDescent="0.2">
      <c r="A1" s="181" t="s">
        <v>215</v>
      </c>
      <c r="B1" s="181" t="s">
        <v>217</v>
      </c>
      <c r="C1" s="181" t="s">
        <v>218</v>
      </c>
      <c r="D1" s="181" t="s">
        <v>216</v>
      </c>
    </row>
    <row r="2" spans="1:10" x14ac:dyDescent="0.2">
      <c r="A2" t="s">
        <v>913</v>
      </c>
      <c r="B2" t="s">
        <v>8</v>
      </c>
      <c r="C2" t="str">
        <f t="shared" ref="C2:C31" si="0">IF(D2="resourceGroups",LOWER(_xlfn.CONCAT("rg-",Company_Tag,"-",SUBSTITUTE(SUBSTITUTE(SUBSTITUTE((RIGHT(A2,LEN(A2)-6)),".owner",""),".contributor",""),".reader",""),"-",envTag, "-",PrimaryRegionTag)),"")</f>
        <v/>
      </c>
      <c r="D2" t="s">
        <v>219</v>
      </c>
    </row>
    <row r="3" spans="1:10" x14ac:dyDescent="0.2">
      <c r="A3" t="s">
        <v>914</v>
      </c>
      <c r="B3" t="s">
        <v>9</v>
      </c>
      <c r="C3" t="str">
        <f t="shared" si="0"/>
        <v/>
      </c>
      <c r="D3" t="s">
        <v>219</v>
      </c>
    </row>
    <row r="4" spans="1:10" x14ac:dyDescent="0.2">
      <c r="A4" t="s">
        <v>915</v>
      </c>
      <c r="B4" t="s">
        <v>10</v>
      </c>
      <c r="C4" t="str">
        <f t="shared" si="0"/>
        <v/>
      </c>
      <c r="D4" t="s">
        <v>219</v>
      </c>
    </row>
    <row r="5" spans="1:10" x14ac:dyDescent="0.2">
      <c r="A5" t="s">
        <v>1780</v>
      </c>
      <c r="B5" t="s">
        <v>8</v>
      </c>
      <c r="C5" t="str">
        <f t="shared" si="0"/>
        <v>rg-yazy-adap-prd-eus</v>
      </c>
      <c r="D5" t="s">
        <v>220</v>
      </c>
      <c r="J5" t="str">
        <f>SUBSTITUTE(SUBSTITUTE(SUBSTITUTE((RIGHT(A5,LEN(A5)-6)),".owner",""),".contributor",""),".reader","")</f>
        <v>adap</v>
      </c>
    </row>
    <row r="6" spans="1:10" x14ac:dyDescent="0.2">
      <c r="A6" t="s">
        <v>1781</v>
      </c>
      <c r="B6" t="s">
        <v>9</v>
      </c>
      <c r="C6" t="str">
        <f t="shared" si="0"/>
        <v>rg-yazy-adap-prd-eus</v>
      </c>
      <c r="D6" t="s">
        <v>220</v>
      </c>
    </row>
    <row r="7" spans="1:10" x14ac:dyDescent="0.2">
      <c r="A7" t="s">
        <v>1782</v>
      </c>
      <c r="B7" t="s">
        <v>10</v>
      </c>
      <c r="C7" t="str">
        <f t="shared" si="0"/>
        <v>rg-yazy-adap-prd-eus</v>
      </c>
      <c r="D7" t="s">
        <v>220</v>
      </c>
    </row>
    <row r="8" spans="1:10" x14ac:dyDescent="0.2">
      <c r="A8" t="s">
        <v>1783</v>
      </c>
      <c r="B8" t="s">
        <v>8</v>
      </c>
      <c r="C8" t="str">
        <f t="shared" si="0"/>
        <v>rg-yazy-mgmt-prd-eus</v>
      </c>
      <c r="D8" t="s">
        <v>220</v>
      </c>
    </row>
    <row r="9" spans="1:10" x14ac:dyDescent="0.2">
      <c r="A9" t="s">
        <v>1784</v>
      </c>
      <c r="B9" t="s">
        <v>9</v>
      </c>
      <c r="C9" t="str">
        <f t="shared" si="0"/>
        <v>rg-yazy-mgmt-prd-eus</v>
      </c>
      <c r="D9" t="s">
        <v>220</v>
      </c>
    </row>
    <row r="10" spans="1:10" x14ac:dyDescent="0.2">
      <c r="A10" t="s">
        <v>1785</v>
      </c>
      <c r="B10" t="s">
        <v>10</v>
      </c>
      <c r="C10" t="str">
        <f t="shared" si="0"/>
        <v>rg-yazy-mgmt-prd-eus</v>
      </c>
      <c r="D10" t="s">
        <v>220</v>
      </c>
    </row>
    <row r="11" spans="1:10" x14ac:dyDescent="0.2">
      <c r="A11" t="s">
        <v>1859</v>
      </c>
      <c r="B11" t="s">
        <v>8</v>
      </c>
      <c r="C11" t="str">
        <f t="shared" si="0"/>
        <v>rg-yazy-shared-prd-eus</v>
      </c>
      <c r="D11" t="s">
        <v>220</v>
      </c>
    </row>
    <row r="12" spans="1:10" x14ac:dyDescent="0.2">
      <c r="A12" t="s">
        <v>1860</v>
      </c>
      <c r="B12" t="s">
        <v>9</v>
      </c>
      <c r="C12" t="str">
        <f t="shared" si="0"/>
        <v>rg-yazy-shared-prd-eus</v>
      </c>
      <c r="D12" t="s">
        <v>220</v>
      </c>
    </row>
    <row r="13" spans="1:10" x14ac:dyDescent="0.2">
      <c r="A13" t="s">
        <v>1861</v>
      </c>
      <c r="B13" t="s">
        <v>10</v>
      </c>
      <c r="C13" t="str">
        <f t="shared" si="0"/>
        <v>rg-yazy-shared-prd-eus</v>
      </c>
      <c r="D13" t="s">
        <v>220</v>
      </c>
    </row>
    <row r="14" spans="1:10" x14ac:dyDescent="0.2">
      <c r="A14" t="s">
        <v>1789</v>
      </c>
      <c r="B14" t="s">
        <v>8</v>
      </c>
      <c r="C14" t="str">
        <f t="shared" si="0"/>
        <v>rg-yazy-network-prd-eus</v>
      </c>
      <c r="D14" t="s">
        <v>220</v>
      </c>
    </row>
    <row r="15" spans="1:10" x14ac:dyDescent="0.2">
      <c r="A15" t="s">
        <v>1790</v>
      </c>
      <c r="B15" t="s">
        <v>9</v>
      </c>
      <c r="C15" t="str">
        <f t="shared" si="0"/>
        <v>rg-yazy-network-prd-eus</v>
      </c>
      <c r="D15" t="s">
        <v>220</v>
      </c>
    </row>
    <row r="16" spans="1:10" x14ac:dyDescent="0.2">
      <c r="A16" t="s">
        <v>1791</v>
      </c>
      <c r="B16" t="s">
        <v>10</v>
      </c>
      <c r="C16" t="str">
        <f t="shared" si="0"/>
        <v>rg-yazy-network-prd-eus</v>
      </c>
      <c r="D16" t="s">
        <v>220</v>
      </c>
      <c r="G16" t="s">
        <v>2037</v>
      </c>
    </row>
    <row r="17" spans="1:4" x14ac:dyDescent="0.2">
      <c r="A17" t="s">
        <v>907</v>
      </c>
      <c r="B17" t="s">
        <v>1793</v>
      </c>
      <c r="C17" t="str">
        <f t="shared" si="0"/>
        <v/>
      </c>
      <c r="D17" t="s">
        <v>219</v>
      </c>
    </row>
    <row r="18" spans="1:4" x14ac:dyDescent="0.2">
      <c r="A18" t="s">
        <v>908</v>
      </c>
      <c r="B18" t="s">
        <v>1794</v>
      </c>
      <c r="C18" t="str">
        <f t="shared" si="0"/>
        <v/>
      </c>
      <c r="D18" t="s">
        <v>219</v>
      </c>
    </row>
    <row r="19" spans="1:4" x14ac:dyDescent="0.2">
      <c r="A19" t="s">
        <v>909</v>
      </c>
      <c r="B19" t="s">
        <v>1796</v>
      </c>
      <c r="C19" t="str">
        <f t="shared" si="0"/>
        <v/>
      </c>
      <c r="D19" t="s">
        <v>219</v>
      </c>
    </row>
    <row r="20" spans="1:4" x14ac:dyDescent="0.2">
      <c r="A20" t="s">
        <v>910</v>
      </c>
      <c r="B20" t="s">
        <v>1800</v>
      </c>
      <c r="C20" t="str">
        <f t="shared" si="0"/>
        <v/>
      </c>
      <c r="D20" t="s">
        <v>219</v>
      </c>
    </row>
    <row r="21" spans="1:4" x14ac:dyDescent="0.2">
      <c r="A21" t="s">
        <v>911</v>
      </c>
      <c r="B21" t="s">
        <v>1802</v>
      </c>
      <c r="C21" t="str">
        <f t="shared" si="0"/>
        <v/>
      </c>
      <c r="D21" t="s">
        <v>219</v>
      </c>
    </row>
    <row r="22" spans="1:4" x14ac:dyDescent="0.2">
      <c r="A22" t="s">
        <v>912</v>
      </c>
      <c r="B22" t="s">
        <v>1804</v>
      </c>
      <c r="C22" t="str">
        <f t="shared" si="0"/>
        <v/>
      </c>
      <c r="D22" t="s">
        <v>219</v>
      </c>
    </row>
    <row r="23" spans="1:4" x14ac:dyDescent="0.2">
      <c r="A23" t="s">
        <v>1777</v>
      </c>
      <c r="B23" t="s">
        <v>1868</v>
      </c>
      <c r="C23" t="str">
        <f t="shared" si="0"/>
        <v/>
      </c>
      <c r="D23" t="s">
        <v>219</v>
      </c>
    </row>
    <row r="24" spans="1:4" x14ac:dyDescent="0.2">
      <c r="A24" t="s">
        <v>1778</v>
      </c>
      <c r="B24" t="s">
        <v>1807</v>
      </c>
      <c r="C24" t="str">
        <f t="shared" si="0"/>
        <v/>
      </c>
      <c r="D24" t="s">
        <v>219</v>
      </c>
    </row>
    <row r="25" spans="1:4" x14ac:dyDescent="0.2">
      <c r="A25" t="s">
        <v>1779</v>
      </c>
      <c r="B25" t="s">
        <v>1809</v>
      </c>
      <c r="C25" t="str">
        <f t="shared" si="0"/>
        <v/>
      </c>
      <c r="D25" t="s">
        <v>219</v>
      </c>
    </row>
    <row r="26" spans="1:4" x14ac:dyDescent="0.2">
      <c r="A26" t="s">
        <v>1775</v>
      </c>
      <c r="B26" t="s">
        <v>1811</v>
      </c>
      <c r="C26" t="str">
        <f t="shared" si="0"/>
        <v/>
      </c>
      <c r="D26" t="s">
        <v>219</v>
      </c>
    </row>
    <row r="27" spans="1:4" x14ac:dyDescent="0.2">
      <c r="A27" t="s">
        <v>1776</v>
      </c>
      <c r="B27" t="s">
        <v>1813</v>
      </c>
      <c r="C27" t="str">
        <f t="shared" si="0"/>
        <v/>
      </c>
      <c r="D27" t="s">
        <v>219</v>
      </c>
    </row>
    <row r="28" spans="1:4" x14ac:dyDescent="0.2">
      <c r="A28" t="s">
        <v>1772</v>
      </c>
      <c r="B28" t="s">
        <v>1798</v>
      </c>
      <c r="C28" t="str">
        <f t="shared" si="0"/>
        <v/>
      </c>
      <c r="D28" t="s">
        <v>219</v>
      </c>
    </row>
    <row r="29" spans="1:4" x14ac:dyDescent="0.2">
      <c r="A29" t="s">
        <v>1771</v>
      </c>
      <c r="B29" t="s">
        <v>1806</v>
      </c>
      <c r="C29" t="str">
        <f t="shared" si="0"/>
        <v/>
      </c>
      <c r="D29" t="s">
        <v>219</v>
      </c>
    </row>
    <row r="30" spans="1:4" x14ac:dyDescent="0.2">
      <c r="A30" t="s">
        <v>1773</v>
      </c>
      <c r="B30" t="s">
        <v>1866</v>
      </c>
      <c r="C30" t="str">
        <f t="shared" si="0"/>
        <v/>
      </c>
      <c r="D30" t="s">
        <v>219</v>
      </c>
    </row>
    <row r="31" spans="1:4" x14ac:dyDescent="0.2">
      <c r="A31" t="s">
        <v>1774</v>
      </c>
      <c r="B31" t="s">
        <v>1864</v>
      </c>
      <c r="C31" t="str">
        <f t="shared" si="0"/>
        <v/>
      </c>
      <c r="D31" t="s">
        <v>219</v>
      </c>
    </row>
  </sheetData>
  <dataValidations disablePrompts="1" count="2">
    <dataValidation type="list" allowBlank="1" showInputMessage="1" showErrorMessage="1" sqref="A2:A31" xr:uid="{37497EB8-A950-4567-A69C-16C1A3A51B85}">
      <formula1>INDIRECT("tblADGroups[Groupname]")</formula1>
    </dataValidation>
    <dataValidation type="list" allowBlank="1" showInputMessage="1" showErrorMessage="1" sqref="B2:B31" xr:uid="{4F376E07-5D32-4D17-8FEA-9384DDB80438}">
      <formula1>INDIRECT("tblRoles[RoleName]")</formula1>
    </dataValidation>
  </dataValidations>
  <pageMargins left="0.7" right="0.7" top="0.75" bottom="0.75" header="0.3" footer="0.3"/>
  <pageSetup orientation="portrait" verticalDpi="0"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BECBAB-3AEF-4169-AFE0-AF6EE4BAFF0A}">
  <sheetPr codeName="Sheet3">
    <tabColor rgb="FF00B050"/>
  </sheetPr>
  <dimension ref="A1:G166"/>
  <sheetViews>
    <sheetView topLeftCell="A50" zoomScale="90" zoomScaleNormal="90" workbookViewId="0">
      <selection activeCell="A84" sqref="A84"/>
    </sheetView>
  </sheetViews>
  <sheetFormatPr defaultRowHeight="12.75" x14ac:dyDescent="0.2"/>
  <cols>
    <col min="1" max="1" width="53.42578125" style="84" bestFit="1" customWidth="1"/>
    <col min="2" max="2" width="10" style="233" customWidth="1"/>
    <col min="3" max="3" width="77.85546875" style="84" bestFit="1" customWidth="1"/>
    <col min="4" max="7" width="3.28515625" bestFit="1" customWidth="1"/>
  </cols>
  <sheetData>
    <row r="1" spans="1:7" ht="79.5" x14ac:dyDescent="0.2">
      <c r="A1" s="232" t="s">
        <v>1521</v>
      </c>
      <c r="B1" s="234" t="s">
        <v>1792</v>
      </c>
      <c r="C1" s="232" t="s">
        <v>6</v>
      </c>
      <c r="D1" s="231" t="s">
        <v>1522</v>
      </c>
      <c r="E1" s="231" t="s">
        <v>1524</v>
      </c>
      <c r="F1" s="231" t="s">
        <v>1523</v>
      </c>
      <c r="G1" s="231" t="s">
        <v>1525</v>
      </c>
    </row>
    <row r="2" spans="1:7" x14ac:dyDescent="0.2">
      <c r="A2" s="84" t="s">
        <v>1793</v>
      </c>
      <c r="B2" s="233" t="b">
        <v>1</v>
      </c>
      <c r="C2" s="84" t="s">
        <v>1526</v>
      </c>
    </row>
    <row r="3" spans="1:7" ht="25.5" x14ac:dyDescent="0.2">
      <c r="A3" s="84" t="s">
        <v>1794</v>
      </c>
      <c r="B3" s="233" t="b">
        <v>1</v>
      </c>
      <c r="C3" s="84" t="s">
        <v>1795</v>
      </c>
    </row>
    <row r="4" spans="1:7" x14ac:dyDescent="0.2">
      <c r="A4" s="84" t="s">
        <v>1796</v>
      </c>
      <c r="B4" s="233" t="b">
        <v>1</v>
      </c>
      <c r="C4" s="84" t="s">
        <v>1797</v>
      </c>
    </row>
    <row r="5" spans="1:7" x14ac:dyDescent="0.2">
      <c r="A5" s="84" t="s">
        <v>1798</v>
      </c>
      <c r="B5" s="233" t="b">
        <v>1</v>
      </c>
      <c r="C5" s="84" t="s">
        <v>1799</v>
      </c>
    </row>
    <row r="6" spans="1:7" ht="25.5" x14ac:dyDescent="0.2">
      <c r="A6" s="84" t="s">
        <v>1800</v>
      </c>
      <c r="B6" s="233" t="b">
        <v>1</v>
      </c>
      <c r="C6" s="84" t="s">
        <v>1801</v>
      </c>
    </row>
    <row r="7" spans="1:7" x14ac:dyDescent="0.2">
      <c r="A7" s="84" t="s">
        <v>1802</v>
      </c>
      <c r="B7" s="233" t="b">
        <v>1</v>
      </c>
      <c r="C7" s="84" t="s">
        <v>1803</v>
      </c>
    </row>
    <row r="8" spans="1:7" x14ac:dyDescent="0.2">
      <c r="A8" s="84" t="s">
        <v>1804</v>
      </c>
      <c r="B8" s="233" t="b">
        <v>1</v>
      </c>
      <c r="C8" s="84" t="s">
        <v>1805</v>
      </c>
    </row>
    <row r="9" spans="1:7" x14ac:dyDescent="0.2">
      <c r="A9" s="84" t="s">
        <v>1806</v>
      </c>
      <c r="B9" s="233" t="b">
        <v>1</v>
      </c>
      <c r="C9" s="84" t="s">
        <v>1805</v>
      </c>
    </row>
    <row r="10" spans="1:7" x14ac:dyDescent="0.2">
      <c r="A10" s="84" t="s">
        <v>1868</v>
      </c>
      <c r="B10" s="233" t="b">
        <v>1</v>
      </c>
      <c r="C10" s="84" t="s">
        <v>1808</v>
      </c>
    </row>
    <row r="11" spans="1:7" x14ac:dyDescent="0.2">
      <c r="A11" s="84" t="s">
        <v>1807</v>
      </c>
      <c r="B11" s="233" t="b">
        <v>1</v>
      </c>
      <c r="C11" s="84" t="s">
        <v>1808</v>
      </c>
    </row>
    <row r="12" spans="1:7" x14ac:dyDescent="0.2">
      <c r="A12" s="84" t="s">
        <v>1809</v>
      </c>
      <c r="B12" s="233" t="b">
        <v>1</v>
      </c>
      <c r="C12" s="84" t="s">
        <v>1810</v>
      </c>
    </row>
    <row r="13" spans="1:7" ht="25.5" x14ac:dyDescent="0.2">
      <c r="A13" s="84" t="s">
        <v>1811</v>
      </c>
      <c r="B13" s="233" t="b">
        <v>1</v>
      </c>
      <c r="C13" s="84" t="s">
        <v>1812</v>
      </c>
    </row>
    <row r="14" spans="1:7" x14ac:dyDescent="0.2">
      <c r="A14" s="84" t="s">
        <v>1866</v>
      </c>
      <c r="B14" s="233" t="b">
        <v>1</v>
      </c>
      <c r="C14" s="84" t="s">
        <v>1867</v>
      </c>
    </row>
    <row r="15" spans="1:7" ht="25.5" x14ac:dyDescent="0.2">
      <c r="A15" s="84" t="s">
        <v>1813</v>
      </c>
      <c r="B15" s="233" t="b">
        <v>1</v>
      </c>
      <c r="C15" s="84" t="s">
        <v>1812</v>
      </c>
    </row>
    <row r="16" spans="1:7" x14ac:dyDescent="0.2">
      <c r="A16" s="84" t="s">
        <v>1864</v>
      </c>
      <c r="B16" s="233" t="b">
        <v>1</v>
      </c>
      <c r="C16" s="84" t="s">
        <v>1865</v>
      </c>
    </row>
    <row r="17" spans="1:3" x14ac:dyDescent="0.2">
      <c r="A17" s="84" t="s">
        <v>1535</v>
      </c>
      <c r="B17" s="233" t="b">
        <v>0</v>
      </c>
      <c r="C17" s="84" t="s">
        <v>1536</v>
      </c>
    </row>
    <row r="18" spans="1:3" x14ac:dyDescent="0.2">
      <c r="A18" s="84" t="s">
        <v>1533</v>
      </c>
      <c r="B18" s="233" t="b">
        <v>0</v>
      </c>
      <c r="C18" s="84" t="s">
        <v>1534</v>
      </c>
    </row>
    <row r="19" spans="1:3" x14ac:dyDescent="0.2">
      <c r="A19" s="84" t="s">
        <v>1531</v>
      </c>
      <c r="B19" s="233" t="b">
        <v>0</v>
      </c>
      <c r="C19" s="84" t="s">
        <v>1532</v>
      </c>
    </row>
    <row r="20" spans="1:3" x14ac:dyDescent="0.2">
      <c r="A20" s="84" t="s">
        <v>1527</v>
      </c>
      <c r="B20" s="233" t="b">
        <v>0</v>
      </c>
      <c r="C20" s="84" t="s">
        <v>1528</v>
      </c>
    </row>
    <row r="21" spans="1:3" x14ac:dyDescent="0.2">
      <c r="A21" s="84" t="s">
        <v>1537</v>
      </c>
      <c r="B21" s="233" t="b">
        <v>0</v>
      </c>
      <c r="C21" s="84" t="s">
        <v>1538</v>
      </c>
    </row>
    <row r="22" spans="1:3" x14ac:dyDescent="0.2">
      <c r="A22" s="84" t="s">
        <v>1539</v>
      </c>
      <c r="B22" s="233" t="b">
        <v>0</v>
      </c>
      <c r="C22" s="84" t="s">
        <v>1540</v>
      </c>
    </row>
    <row r="23" spans="1:3" x14ac:dyDescent="0.2">
      <c r="A23" s="84" t="s">
        <v>1529</v>
      </c>
      <c r="B23" s="233" t="b">
        <v>0</v>
      </c>
      <c r="C23" s="84" t="s">
        <v>1530</v>
      </c>
    </row>
    <row r="24" spans="1:3" x14ac:dyDescent="0.2">
      <c r="A24" s="84" t="s">
        <v>1541</v>
      </c>
      <c r="B24" s="233" t="b">
        <v>0</v>
      </c>
      <c r="C24" s="84" t="s">
        <v>1542</v>
      </c>
    </row>
    <row r="25" spans="1:3" x14ac:dyDescent="0.2">
      <c r="A25" s="84" t="s">
        <v>1543</v>
      </c>
      <c r="B25" s="233" t="b">
        <v>0</v>
      </c>
      <c r="C25" s="84" t="s">
        <v>1544</v>
      </c>
    </row>
    <row r="26" spans="1:3" x14ac:dyDescent="0.2">
      <c r="A26" s="84" t="s">
        <v>1727</v>
      </c>
      <c r="B26" s="233" t="b">
        <v>0</v>
      </c>
      <c r="C26" s="84" t="s">
        <v>1728</v>
      </c>
    </row>
    <row r="27" spans="1:3" x14ac:dyDescent="0.2">
      <c r="A27" s="84" t="s">
        <v>1729</v>
      </c>
      <c r="B27" s="233" t="b">
        <v>0</v>
      </c>
      <c r="C27" s="84" t="s">
        <v>1730</v>
      </c>
    </row>
    <row r="28" spans="1:3" x14ac:dyDescent="0.2">
      <c r="A28" s="84" t="s">
        <v>1545</v>
      </c>
      <c r="B28" s="233" t="b">
        <v>0</v>
      </c>
      <c r="C28" s="84" t="s">
        <v>1546</v>
      </c>
    </row>
    <row r="29" spans="1:3" ht="25.5" x14ac:dyDescent="0.2">
      <c r="A29" s="84" t="s">
        <v>1547</v>
      </c>
      <c r="B29" s="233" t="b">
        <v>0</v>
      </c>
      <c r="C29" s="84" t="s">
        <v>1737</v>
      </c>
    </row>
    <row r="30" spans="1:3" x14ac:dyDescent="0.2">
      <c r="A30" s="84" t="s">
        <v>1686</v>
      </c>
      <c r="B30" s="233" t="b">
        <v>0</v>
      </c>
      <c r="C30" s="84" t="s">
        <v>1687</v>
      </c>
    </row>
    <row r="31" spans="1:3" x14ac:dyDescent="0.2">
      <c r="A31" s="84" t="s">
        <v>1548</v>
      </c>
      <c r="B31" s="233" t="b">
        <v>0</v>
      </c>
      <c r="C31" s="84" t="s">
        <v>1549</v>
      </c>
    </row>
    <row r="32" spans="1:3" x14ac:dyDescent="0.2">
      <c r="A32" s="84" t="s">
        <v>1550</v>
      </c>
      <c r="B32" s="233" t="b">
        <v>0</v>
      </c>
      <c r="C32" s="84" t="s">
        <v>1551</v>
      </c>
    </row>
    <row r="33" spans="1:3" x14ac:dyDescent="0.2">
      <c r="A33" s="84" t="s">
        <v>1553</v>
      </c>
      <c r="B33" s="233" t="b">
        <v>0</v>
      </c>
      <c r="C33" s="84" t="s">
        <v>1739</v>
      </c>
    </row>
    <row r="34" spans="1:3" x14ac:dyDescent="0.2">
      <c r="A34" s="84" t="s">
        <v>1552</v>
      </c>
      <c r="B34" s="233" t="b">
        <v>0</v>
      </c>
      <c r="C34" s="84" t="s">
        <v>1738</v>
      </c>
    </row>
    <row r="35" spans="1:3" x14ac:dyDescent="0.2">
      <c r="A35" s="84" t="s">
        <v>1554</v>
      </c>
      <c r="B35" s="233" t="b">
        <v>0</v>
      </c>
      <c r="C35" s="84" t="s">
        <v>1555</v>
      </c>
    </row>
    <row r="36" spans="1:3" x14ac:dyDescent="0.2">
      <c r="A36" s="84" t="s">
        <v>1556</v>
      </c>
      <c r="B36" s="233" t="b">
        <v>0</v>
      </c>
      <c r="C36" s="84" t="s">
        <v>1557</v>
      </c>
    </row>
    <row r="37" spans="1:3" x14ac:dyDescent="0.2">
      <c r="A37" s="84" t="s">
        <v>1723</v>
      </c>
      <c r="B37" s="233" t="b">
        <v>0</v>
      </c>
      <c r="C37" s="84" t="s">
        <v>1724</v>
      </c>
    </row>
    <row r="38" spans="1:3" x14ac:dyDescent="0.2">
      <c r="A38" s="84" t="s">
        <v>1725</v>
      </c>
      <c r="B38" s="233" t="b">
        <v>0</v>
      </c>
      <c r="C38" s="84" t="s">
        <v>1768</v>
      </c>
    </row>
    <row r="39" spans="1:3" x14ac:dyDescent="0.2">
      <c r="A39" s="84" t="s">
        <v>1684</v>
      </c>
      <c r="B39" s="233" t="b">
        <v>0</v>
      </c>
      <c r="C39" s="84" t="s">
        <v>1685</v>
      </c>
    </row>
    <row r="40" spans="1:3" x14ac:dyDescent="0.2">
      <c r="A40" s="84" t="s">
        <v>1693</v>
      </c>
      <c r="B40" s="233" t="b">
        <v>0</v>
      </c>
      <c r="C40" s="84" t="s">
        <v>1694</v>
      </c>
    </row>
    <row r="41" spans="1:3" x14ac:dyDescent="0.2">
      <c r="A41" s="84" t="s">
        <v>1695</v>
      </c>
      <c r="B41" s="233" t="b">
        <v>0</v>
      </c>
      <c r="C41" s="84" t="s">
        <v>1696</v>
      </c>
    </row>
    <row r="42" spans="1:3" x14ac:dyDescent="0.2">
      <c r="A42" s="84" t="s">
        <v>1558</v>
      </c>
      <c r="B42" s="233" t="b">
        <v>0</v>
      </c>
      <c r="C42" s="84" t="s">
        <v>1559</v>
      </c>
    </row>
    <row r="43" spans="1:3" x14ac:dyDescent="0.2">
      <c r="A43" s="84" t="s">
        <v>1560</v>
      </c>
      <c r="B43" s="233" t="b">
        <v>0</v>
      </c>
      <c r="C43" s="84" t="s">
        <v>1561</v>
      </c>
    </row>
    <row r="44" spans="1:3" x14ac:dyDescent="0.2">
      <c r="A44" s="84" t="s">
        <v>1562</v>
      </c>
      <c r="B44" s="233" t="b">
        <v>0</v>
      </c>
      <c r="C44" s="84" t="s">
        <v>1740</v>
      </c>
    </row>
    <row r="45" spans="1:3" x14ac:dyDescent="0.2">
      <c r="A45" s="84" t="s">
        <v>1711</v>
      </c>
      <c r="B45" s="233" t="b">
        <v>0</v>
      </c>
      <c r="C45" s="84" t="s">
        <v>1711</v>
      </c>
    </row>
    <row r="46" spans="1:3" x14ac:dyDescent="0.2">
      <c r="A46" s="84" t="s">
        <v>1713</v>
      </c>
      <c r="B46" s="233" t="b">
        <v>0</v>
      </c>
      <c r="C46" s="84" t="s">
        <v>1713</v>
      </c>
    </row>
    <row r="47" spans="1:3" x14ac:dyDescent="0.2">
      <c r="A47" s="84" t="s">
        <v>1712</v>
      </c>
      <c r="B47" s="233" t="b">
        <v>0</v>
      </c>
      <c r="C47" s="84" t="s">
        <v>1712</v>
      </c>
    </row>
    <row r="48" spans="1:3" x14ac:dyDescent="0.2">
      <c r="A48" s="84" t="s">
        <v>1682</v>
      </c>
      <c r="B48" s="233" t="b">
        <v>0</v>
      </c>
      <c r="C48" s="84" t="s">
        <v>1683</v>
      </c>
    </row>
    <row r="49" spans="1:3" x14ac:dyDescent="0.2">
      <c r="A49" s="84" t="s">
        <v>1697</v>
      </c>
      <c r="B49" s="233" t="b">
        <v>0</v>
      </c>
      <c r="C49" s="84" t="s">
        <v>1698</v>
      </c>
    </row>
    <row r="50" spans="1:3" x14ac:dyDescent="0.2">
      <c r="A50" s="84" t="s">
        <v>1699</v>
      </c>
      <c r="B50" s="233" t="b">
        <v>0</v>
      </c>
      <c r="C50" s="84" t="s">
        <v>1700</v>
      </c>
    </row>
    <row r="51" spans="1:3" x14ac:dyDescent="0.2">
      <c r="A51" s="84" t="s">
        <v>1563</v>
      </c>
      <c r="B51" s="233" t="b">
        <v>0</v>
      </c>
      <c r="C51" s="84" t="s">
        <v>1564</v>
      </c>
    </row>
    <row r="52" spans="1:3" ht="25.5" x14ac:dyDescent="0.2">
      <c r="A52" s="84" t="s">
        <v>1565</v>
      </c>
      <c r="B52" s="233" t="b">
        <v>0</v>
      </c>
      <c r="C52" s="84" t="s">
        <v>1814</v>
      </c>
    </row>
    <row r="53" spans="1:3" ht="25.5" x14ac:dyDescent="0.2">
      <c r="A53" s="84" t="s">
        <v>1567</v>
      </c>
      <c r="B53" s="233" t="b">
        <v>0</v>
      </c>
      <c r="C53" s="84" t="s">
        <v>1815</v>
      </c>
    </row>
    <row r="54" spans="1:3" x14ac:dyDescent="0.2">
      <c r="A54" s="84" t="s">
        <v>1568</v>
      </c>
      <c r="B54" s="233" t="b">
        <v>0</v>
      </c>
      <c r="C54" s="84" t="s">
        <v>1569</v>
      </c>
    </row>
    <row r="55" spans="1:3" x14ac:dyDescent="0.2">
      <c r="A55" s="84" t="s">
        <v>1566</v>
      </c>
      <c r="B55" s="233" t="b">
        <v>0</v>
      </c>
      <c r="C55" s="84" t="s">
        <v>1526</v>
      </c>
    </row>
    <row r="56" spans="1:3" x14ac:dyDescent="0.2">
      <c r="A56" s="84" t="s">
        <v>1572</v>
      </c>
      <c r="B56" s="233" t="b">
        <v>0</v>
      </c>
      <c r="C56" s="84" t="s">
        <v>1573</v>
      </c>
    </row>
    <row r="57" spans="1:3" x14ac:dyDescent="0.2">
      <c r="A57" s="84" t="s">
        <v>1570</v>
      </c>
      <c r="B57" s="233" t="b">
        <v>0</v>
      </c>
      <c r="C57" s="84" t="s">
        <v>1571</v>
      </c>
    </row>
    <row r="58" spans="1:3" x14ac:dyDescent="0.2">
      <c r="A58" s="84" t="s">
        <v>1708</v>
      </c>
      <c r="B58" s="233" t="b">
        <v>0</v>
      </c>
      <c r="C58" s="84" t="s">
        <v>1709</v>
      </c>
    </row>
    <row r="59" spans="1:3" ht="25.5" x14ac:dyDescent="0.2">
      <c r="A59" s="84" t="s">
        <v>1710</v>
      </c>
      <c r="B59" s="233" t="b">
        <v>0</v>
      </c>
      <c r="C59" s="84" t="s">
        <v>1854</v>
      </c>
    </row>
    <row r="60" spans="1:3" x14ac:dyDescent="0.2">
      <c r="A60" s="84" t="s">
        <v>1574</v>
      </c>
      <c r="B60" s="233" t="b">
        <v>0</v>
      </c>
      <c r="C60" s="84" t="s">
        <v>1741</v>
      </c>
    </row>
    <row r="61" spans="1:3" x14ac:dyDescent="0.2">
      <c r="A61" s="84" t="s">
        <v>1575</v>
      </c>
      <c r="B61" s="233" t="b">
        <v>0</v>
      </c>
      <c r="C61" s="84" t="s">
        <v>1576</v>
      </c>
    </row>
    <row r="62" spans="1:3" ht="25.5" x14ac:dyDescent="0.2">
      <c r="A62" s="84" t="s">
        <v>1577</v>
      </c>
      <c r="B62" s="233" t="b">
        <v>0</v>
      </c>
      <c r="C62" s="84" t="s">
        <v>1816</v>
      </c>
    </row>
    <row r="63" spans="1:3" x14ac:dyDescent="0.2">
      <c r="A63" s="84" t="s">
        <v>1578</v>
      </c>
      <c r="B63" s="233" t="b">
        <v>0</v>
      </c>
      <c r="C63" s="84" t="s">
        <v>1742</v>
      </c>
    </row>
    <row r="64" spans="1:3" x14ac:dyDescent="0.2">
      <c r="A64" s="84" t="s">
        <v>1579</v>
      </c>
      <c r="B64" s="233" t="b">
        <v>0</v>
      </c>
      <c r="C64" s="84" t="s">
        <v>1580</v>
      </c>
    </row>
    <row r="65" spans="1:3" x14ac:dyDescent="0.2">
      <c r="A65" s="84" t="s">
        <v>1581</v>
      </c>
      <c r="B65" s="233" t="b">
        <v>0</v>
      </c>
      <c r="C65" s="84" t="s">
        <v>1743</v>
      </c>
    </row>
    <row r="66" spans="1:3" ht="25.5" x14ac:dyDescent="0.2">
      <c r="A66" s="84" t="s">
        <v>1582</v>
      </c>
      <c r="B66" s="233" t="b">
        <v>0</v>
      </c>
      <c r="C66" s="84" t="s">
        <v>1817</v>
      </c>
    </row>
    <row r="67" spans="1:3" ht="25.5" x14ac:dyDescent="0.2">
      <c r="A67" s="84" t="s">
        <v>1584</v>
      </c>
      <c r="B67" s="233" t="b">
        <v>0</v>
      </c>
      <c r="C67" s="84" t="s">
        <v>1818</v>
      </c>
    </row>
    <row r="68" spans="1:3" x14ac:dyDescent="0.2">
      <c r="A68" s="84" t="s">
        <v>1583</v>
      </c>
      <c r="B68" s="233" t="b">
        <v>0</v>
      </c>
      <c r="C68" s="84" t="s">
        <v>1744</v>
      </c>
    </row>
    <row r="69" spans="1:3" ht="25.5" x14ac:dyDescent="0.2">
      <c r="A69" s="84" t="s">
        <v>1589</v>
      </c>
      <c r="B69" s="233" t="b">
        <v>0</v>
      </c>
      <c r="C69" s="84" t="s">
        <v>1745</v>
      </c>
    </row>
    <row r="70" spans="1:3" x14ac:dyDescent="0.2">
      <c r="A70" s="84" t="s">
        <v>1587</v>
      </c>
      <c r="B70" s="233" t="b">
        <v>0</v>
      </c>
      <c r="C70" s="84" t="s">
        <v>1588</v>
      </c>
    </row>
    <row r="71" spans="1:3" x14ac:dyDescent="0.2">
      <c r="A71" s="84" t="s">
        <v>1585</v>
      </c>
      <c r="B71" s="233" t="b">
        <v>0</v>
      </c>
      <c r="C71" s="84" t="s">
        <v>1586</v>
      </c>
    </row>
    <row r="72" spans="1:3" x14ac:dyDescent="0.2">
      <c r="A72" s="84" t="s">
        <v>9</v>
      </c>
      <c r="B72" s="233" t="b">
        <v>0</v>
      </c>
      <c r="C72" s="84" t="s">
        <v>1591</v>
      </c>
    </row>
    <row r="73" spans="1:3" x14ac:dyDescent="0.2">
      <c r="A73" s="84" t="s">
        <v>1592</v>
      </c>
      <c r="B73" s="233" t="b">
        <v>0</v>
      </c>
      <c r="C73" s="84" t="s">
        <v>1593</v>
      </c>
    </row>
    <row r="74" spans="1:3" ht="25.5" x14ac:dyDescent="0.2">
      <c r="A74" s="84" t="s">
        <v>1690</v>
      </c>
      <c r="B74" s="233" t="b">
        <v>0</v>
      </c>
      <c r="C74" s="84" t="s">
        <v>1848</v>
      </c>
    </row>
    <row r="75" spans="1:3" ht="25.5" x14ac:dyDescent="0.2">
      <c r="A75" s="84" t="s">
        <v>1590</v>
      </c>
      <c r="B75" s="233" t="b">
        <v>0</v>
      </c>
      <c r="C75" s="84" t="s">
        <v>1819</v>
      </c>
    </row>
    <row r="76" spans="1:3" x14ac:dyDescent="0.2">
      <c r="A76" s="84" t="s">
        <v>1594</v>
      </c>
      <c r="B76" s="233" t="b">
        <v>0</v>
      </c>
      <c r="C76" s="84" t="s">
        <v>1746</v>
      </c>
    </row>
    <row r="77" spans="1:3" x14ac:dyDescent="0.2">
      <c r="A77" s="84" t="s">
        <v>1595</v>
      </c>
      <c r="B77" s="233" t="b">
        <v>0</v>
      </c>
      <c r="C77" s="84" t="s">
        <v>1747</v>
      </c>
    </row>
    <row r="78" spans="1:3" ht="25.5" x14ac:dyDescent="0.2">
      <c r="A78" s="84" t="s">
        <v>1596</v>
      </c>
      <c r="B78" s="233" t="b">
        <v>0</v>
      </c>
      <c r="C78" s="84" t="s">
        <v>1820</v>
      </c>
    </row>
    <row r="79" spans="1:3" ht="25.5" x14ac:dyDescent="0.2">
      <c r="A79" s="84" t="s">
        <v>1597</v>
      </c>
      <c r="B79" s="233" t="b">
        <v>0</v>
      </c>
      <c r="C79" s="84" t="s">
        <v>1821</v>
      </c>
    </row>
    <row r="80" spans="1:3" x14ac:dyDescent="0.2">
      <c r="A80" s="84" t="s">
        <v>1598</v>
      </c>
      <c r="B80" s="233" t="b">
        <v>0</v>
      </c>
      <c r="C80" s="84" t="s">
        <v>1748</v>
      </c>
    </row>
    <row r="81" spans="1:3" ht="25.5" x14ac:dyDescent="0.2">
      <c r="A81" s="84" t="s">
        <v>2044</v>
      </c>
      <c r="B81" s="233" t="b">
        <v>0</v>
      </c>
      <c r="C81" s="84" t="s">
        <v>1822</v>
      </c>
    </row>
    <row r="82" spans="1:3" x14ac:dyDescent="0.2">
      <c r="A82" s="84" t="s">
        <v>1599</v>
      </c>
      <c r="B82" s="233" t="b">
        <v>0</v>
      </c>
      <c r="C82" s="84" t="s">
        <v>1600</v>
      </c>
    </row>
    <row r="83" spans="1:3" x14ac:dyDescent="0.2">
      <c r="A83" s="84" t="s">
        <v>1706</v>
      </c>
      <c r="B83" s="233" t="b">
        <v>0</v>
      </c>
      <c r="C83" s="84" t="s">
        <v>1767</v>
      </c>
    </row>
    <row r="84" spans="1:3" ht="25.5" x14ac:dyDescent="0.2">
      <c r="A84" s="84" t="s">
        <v>2045</v>
      </c>
      <c r="B84" s="233" t="b">
        <v>0</v>
      </c>
      <c r="C84" s="84" t="s">
        <v>1823</v>
      </c>
    </row>
    <row r="85" spans="1:3" ht="25.5" x14ac:dyDescent="0.2">
      <c r="A85" s="84" t="s">
        <v>1602</v>
      </c>
      <c r="B85" s="233" t="b">
        <v>0</v>
      </c>
      <c r="C85" s="84" t="s">
        <v>1824</v>
      </c>
    </row>
    <row r="86" spans="1:3" x14ac:dyDescent="0.2">
      <c r="A86" s="84" t="s">
        <v>1601</v>
      </c>
      <c r="B86" s="233" t="b">
        <v>0</v>
      </c>
      <c r="C86" s="84" t="s">
        <v>1749</v>
      </c>
    </row>
    <row r="87" spans="1:3" x14ac:dyDescent="0.2">
      <c r="A87" s="84" t="s">
        <v>1603</v>
      </c>
      <c r="B87" s="233" t="b">
        <v>0</v>
      </c>
      <c r="C87" s="84" t="s">
        <v>1604</v>
      </c>
    </row>
    <row r="88" spans="1:3" x14ac:dyDescent="0.2">
      <c r="A88" s="84" t="s">
        <v>1605</v>
      </c>
      <c r="B88" s="233" t="b">
        <v>0</v>
      </c>
      <c r="C88" s="84" t="s">
        <v>1606</v>
      </c>
    </row>
    <row r="89" spans="1:3" x14ac:dyDescent="0.2">
      <c r="A89" s="84" t="s">
        <v>1736</v>
      </c>
      <c r="B89" s="233" t="b">
        <v>0</v>
      </c>
      <c r="C89" s="84" t="s">
        <v>1736</v>
      </c>
    </row>
    <row r="90" spans="1:3" x14ac:dyDescent="0.2">
      <c r="A90" s="84" t="s">
        <v>1733</v>
      </c>
      <c r="B90" s="233" t="b">
        <v>0</v>
      </c>
      <c r="C90" s="84" t="s">
        <v>1733</v>
      </c>
    </row>
    <row r="91" spans="1:3" ht="25.5" x14ac:dyDescent="0.2">
      <c r="A91" s="84" t="s">
        <v>1607</v>
      </c>
      <c r="B91" s="233" t="b">
        <v>0</v>
      </c>
      <c r="C91" s="84" t="s">
        <v>1825</v>
      </c>
    </row>
    <row r="92" spans="1:3" x14ac:dyDescent="0.2">
      <c r="A92" s="84" t="s">
        <v>1688</v>
      </c>
      <c r="B92" s="233" t="b">
        <v>0</v>
      </c>
      <c r="C92" s="84" t="s">
        <v>1689</v>
      </c>
    </row>
    <row r="93" spans="1:3" ht="25.5" x14ac:dyDescent="0.2">
      <c r="A93" s="84" t="s">
        <v>1608</v>
      </c>
      <c r="B93" s="233" t="b">
        <v>0</v>
      </c>
      <c r="C93" s="84" t="s">
        <v>1826</v>
      </c>
    </row>
    <row r="94" spans="1:3" x14ac:dyDescent="0.2">
      <c r="A94" s="84" t="s">
        <v>1692</v>
      </c>
      <c r="B94" s="233" t="b">
        <v>0</v>
      </c>
      <c r="C94" s="84" t="s">
        <v>1766</v>
      </c>
    </row>
    <row r="95" spans="1:3" ht="25.5" x14ac:dyDescent="0.2">
      <c r="A95" s="84" t="s">
        <v>1691</v>
      </c>
      <c r="B95" s="233" t="b">
        <v>0</v>
      </c>
      <c r="C95" s="84" t="s">
        <v>1849</v>
      </c>
    </row>
    <row r="96" spans="1:3" x14ac:dyDescent="0.2">
      <c r="A96" s="84" t="s">
        <v>1609</v>
      </c>
      <c r="B96" s="233" t="b">
        <v>0</v>
      </c>
      <c r="C96" s="84" t="s">
        <v>1750</v>
      </c>
    </row>
    <row r="97" spans="1:3" x14ac:dyDescent="0.2">
      <c r="A97" s="84" t="s">
        <v>1610</v>
      </c>
      <c r="B97" s="233" t="b">
        <v>0</v>
      </c>
      <c r="C97" s="84" t="s">
        <v>1611</v>
      </c>
    </row>
    <row r="98" spans="1:3" ht="25.5" x14ac:dyDescent="0.2">
      <c r="A98" s="84" t="s">
        <v>1612</v>
      </c>
      <c r="B98" s="233" t="b">
        <v>0</v>
      </c>
      <c r="C98" s="84" t="s">
        <v>1827</v>
      </c>
    </row>
    <row r="99" spans="1:3" ht="25.5" x14ac:dyDescent="0.2">
      <c r="A99" s="84" t="s">
        <v>1731</v>
      </c>
      <c r="B99" s="233" t="b">
        <v>0</v>
      </c>
      <c r="C99" s="84" t="s">
        <v>1857</v>
      </c>
    </row>
    <row r="100" spans="1:3" ht="25.5" x14ac:dyDescent="0.2">
      <c r="A100" s="84" t="s">
        <v>1613</v>
      </c>
      <c r="B100" s="233" t="b">
        <v>0</v>
      </c>
      <c r="C100" s="84" t="s">
        <v>1828</v>
      </c>
    </row>
    <row r="101" spans="1:3" ht="25.5" x14ac:dyDescent="0.2">
      <c r="A101" s="84" t="s">
        <v>1615</v>
      </c>
      <c r="B101" s="233" t="b">
        <v>0</v>
      </c>
      <c r="C101" s="84" t="s">
        <v>1830</v>
      </c>
    </row>
    <row r="102" spans="1:3" ht="25.5" x14ac:dyDescent="0.2">
      <c r="A102" s="84" t="s">
        <v>1614</v>
      </c>
      <c r="B102" s="233" t="b">
        <v>0</v>
      </c>
      <c r="C102" s="84" t="s">
        <v>1829</v>
      </c>
    </row>
    <row r="103" spans="1:3" x14ac:dyDescent="0.2">
      <c r="A103" s="84" t="s">
        <v>1618</v>
      </c>
      <c r="B103" s="233" t="b">
        <v>0</v>
      </c>
      <c r="C103" s="84" t="s">
        <v>1619</v>
      </c>
    </row>
    <row r="104" spans="1:3" x14ac:dyDescent="0.2">
      <c r="A104" s="84" t="s">
        <v>1616</v>
      </c>
      <c r="B104" s="233" t="b">
        <v>0</v>
      </c>
      <c r="C104" s="84" t="s">
        <v>1617</v>
      </c>
    </row>
    <row r="105" spans="1:3" x14ac:dyDescent="0.2">
      <c r="A105" s="84" t="s">
        <v>1620</v>
      </c>
      <c r="B105" s="233" t="b">
        <v>0</v>
      </c>
      <c r="C105" s="84" t="s">
        <v>1751</v>
      </c>
    </row>
    <row r="106" spans="1:3" x14ac:dyDescent="0.2">
      <c r="A106" s="84" t="s">
        <v>1621</v>
      </c>
      <c r="B106" s="233" t="b">
        <v>0</v>
      </c>
      <c r="C106" s="84" t="s">
        <v>1752</v>
      </c>
    </row>
    <row r="107" spans="1:3" x14ac:dyDescent="0.2">
      <c r="A107" s="84" t="s">
        <v>1624</v>
      </c>
      <c r="B107" s="233" t="b">
        <v>0</v>
      </c>
      <c r="C107" s="84" t="s">
        <v>1625</v>
      </c>
    </row>
    <row r="108" spans="1:3" x14ac:dyDescent="0.2">
      <c r="A108" s="84" t="s">
        <v>1622</v>
      </c>
      <c r="B108" s="233" t="b">
        <v>0</v>
      </c>
      <c r="C108" s="84" t="s">
        <v>1623</v>
      </c>
    </row>
    <row r="109" spans="1:3" ht="25.5" x14ac:dyDescent="0.2">
      <c r="A109" s="84" t="s">
        <v>1726</v>
      </c>
      <c r="B109" s="233" t="b">
        <v>0</v>
      </c>
      <c r="C109" s="84" t="s">
        <v>1856</v>
      </c>
    </row>
    <row r="110" spans="1:3" x14ac:dyDescent="0.2">
      <c r="A110" s="84" t="s">
        <v>1626</v>
      </c>
      <c r="B110" s="233" t="b">
        <v>0</v>
      </c>
      <c r="C110" s="84" t="s">
        <v>1627</v>
      </c>
    </row>
    <row r="111" spans="1:3" x14ac:dyDescent="0.2">
      <c r="A111" s="84" t="s">
        <v>1628</v>
      </c>
      <c r="B111" s="233" t="b">
        <v>0</v>
      </c>
      <c r="C111" s="84" t="s">
        <v>1629</v>
      </c>
    </row>
    <row r="112" spans="1:3" ht="25.5" x14ac:dyDescent="0.2">
      <c r="A112" s="84" t="s">
        <v>1732</v>
      </c>
      <c r="B112" s="233" t="b">
        <v>0</v>
      </c>
      <c r="C112" s="84" t="s">
        <v>1858</v>
      </c>
    </row>
    <row r="113" spans="1:3" x14ac:dyDescent="0.2">
      <c r="A113" s="84" t="s">
        <v>1636</v>
      </c>
      <c r="B113" s="233" t="b">
        <v>0</v>
      </c>
      <c r="C113" s="84" t="s">
        <v>1753</v>
      </c>
    </row>
    <row r="114" spans="1:3" x14ac:dyDescent="0.2">
      <c r="A114" s="84" t="s">
        <v>1630</v>
      </c>
      <c r="B114" s="233" t="b">
        <v>0</v>
      </c>
      <c r="C114" s="84" t="s">
        <v>1631</v>
      </c>
    </row>
    <row r="115" spans="1:3" x14ac:dyDescent="0.2">
      <c r="A115" s="84" t="s">
        <v>1632</v>
      </c>
      <c r="B115" s="233" t="b">
        <v>0</v>
      </c>
      <c r="C115" s="84" t="s">
        <v>1633</v>
      </c>
    </row>
    <row r="116" spans="1:3" x14ac:dyDescent="0.2">
      <c r="A116" s="84" t="s">
        <v>1634</v>
      </c>
      <c r="B116" s="233" t="b">
        <v>0</v>
      </c>
      <c r="C116" s="84" t="s">
        <v>1635</v>
      </c>
    </row>
    <row r="117" spans="1:3" ht="25.5" x14ac:dyDescent="0.2">
      <c r="A117" s="84" t="s">
        <v>1637</v>
      </c>
      <c r="B117" s="233" t="b">
        <v>0</v>
      </c>
      <c r="C117" s="84" t="s">
        <v>1831</v>
      </c>
    </row>
    <row r="118" spans="1:3" x14ac:dyDescent="0.2">
      <c r="A118" s="84" t="s">
        <v>8</v>
      </c>
      <c r="B118" s="233" t="b">
        <v>0</v>
      </c>
      <c r="C118" s="84" t="s">
        <v>1638</v>
      </c>
    </row>
    <row r="119" spans="1:3" ht="25.5" x14ac:dyDescent="0.2">
      <c r="A119" s="84" t="s">
        <v>1718</v>
      </c>
      <c r="B119" s="233" t="b">
        <v>0</v>
      </c>
      <c r="C119" s="84" t="s">
        <v>1855</v>
      </c>
    </row>
    <row r="120" spans="1:3" ht="25.5" x14ac:dyDescent="0.2">
      <c r="A120" s="84" t="s">
        <v>1704</v>
      </c>
      <c r="B120" s="233" t="b">
        <v>0</v>
      </c>
      <c r="C120" s="84" t="s">
        <v>1851</v>
      </c>
    </row>
    <row r="121" spans="1:3" x14ac:dyDescent="0.2">
      <c r="A121" s="84" t="s">
        <v>1735</v>
      </c>
      <c r="B121" s="233" t="b">
        <v>0</v>
      </c>
    </row>
    <row r="122" spans="1:3" x14ac:dyDescent="0.2">
      <c r="A122" s="84" t="s">
        <v>1734</v>
      </c>
      <c r="B122" s="233" t="b">
        <v>0</v>
      </c>
    </row>
    <row r="123" spans="1:3" x14ac:dyDescent="0.2">
      <c r="A123" s="84" t="s">
        <v>10</v>
      </c>
      <c r="B123" s="233" t="b">
        <v>0</v>
      </c>
      <c r="C123" s="84" t="s">
        <v>1639</v>
      </c>
    </row>
    <row r="124" spans="1:3" ht="25.5" x14ac:dyDescent="0.2">
      <c r="A124" s="84" t="s">
        <v>1642</v>
      </c>
      <c r="B124" s="233" t="b">
        <v>0</v>
      </c>
      <c r="C124" s="84" t="s">
        <v>1832</v>
      </c>
    </row>
    <row r="125" spans="1:3" x14ac:dyDescent="0.2">
      <c r="A125" s="84" t="s">
        <v>1640</v>
      </c>
      <c r="B125" s="233" t="b">
        <v>0</v>
      </c>
      <c r="C125" s="84" t="s">
        <v>1641</v>
      </c>
    </row>
    <row r="126" spans="1:3" ht="25.5" x14ac:dyDescent="0.2">
      <c r="A126" s="84" t="s">
        <v>1643</v>
      </c>
      <c r="B126" s="233" t="b">
        <v>0</v>
      </c>
      <c r="C126" s="84" t="s">
        <v>1833</v>
      </c>
    </row>
    <row r="127" spans="1:3" x14ac:dyDescent="0.2">
      <c r="A127" s="84" t="s">
        <v>1644</v>
      </c>
      <c r="B127" s="233" t="b">
        <v>0</v>
      </c>
      <c r="C127" s="84" t="s">
        <v>1754</v>
      </c>
    </row>
    <row r="128" spans="1:3" x14ac:dyDescent="0.2">
      <c r="A128" s="84" t="s">
        <v>1645</v>
      </c>
      <c r="B128" s="233" t="b">
        <v>0</v>
      </c>
      <c r="C128" s="84" t="s">
        <v>1646</v>
      </c>
    </row>
    <row r="129" spans="1:3" x14ac:dyDescent="0.2">
      <c r="A129" s="84" t="s">
        <v>1647</v>
      </c>
      <c r="B129" s="233" t="b">
        <v>0</v>
      </c>
      <c r="C129" s="84" t="s">
        <v>1648</v>
      </c>
    </row>
    <row r="130" spans="1:3" x14ac:dyDescent="0.2">
      <c r="A130" s="84" t="s">
        <v>1649</v>
      </c>
      <c r="B130" s="233" t="b">
        <v>0</v>
      </c>
      <c r="C130" s="84" t="s">
        <v>1755</v>
      </c>
    </row>
    <row r="131" spans="1:3" x14ac:dyDescent="0.2">
      <c r="A131" s="84" t="s">
        <v>1650</v>
      </c>
      <c r="B131" s="233" t="b">
        <v>0</v>
      </c>
      <c r="C131" s="84" t="s">
        <v>1651</v>
      </c>
    </row>
    <row r="132" spans="1:3" x14ac:dyDescent="0.2">
      <c r="A132" s="84" t="s">
        <v>1719</v>
      </c>
      <c r="B132" s="233" t="b">
        <v>0</v>
      </c>
      <c r="C132" s="84" t="s">
        <v>1720</v>
      </c>
    </row>
    <row r="133" spans="1:3" x14ac:dyDescent="0.2">
      <c r="A133" s="84" t="s">
        <v>1721</v>
      </c>
      <c r="B133" s="233" t="b">
        <v>0</v>
      </c>
      <c r="C133" s="84" t="s">
        <v>1722</v>
      </c>
    </row>
    <row r="134" spans="1:3" ht="25.5" x14ac:dyDescent="0.2">
      <c r="A134" s="84" t="s">
        <v>1653</v>
      </c>
      <c r="B134" s="233" t="b">
        <v>0</v>
      </c>
      <c r="C134" s="84" t="s">
        <v>1834</v>
      </c>
    </row>
    <row r="135" spans="1:3" ht="25.5" x14ac:dyDescent="0.2">
      <c r="A135" s="84" t="s">
        <v>1654</v>
      </c>
      <c r="B135" s="233" t="b">
        <v>0</v>
      </c>
      <c r="C135" s="84" t="s">
        <v>1835</v>
      </c>
    </row>
    <row r="136" spans="1:3" ht="25.5" x14ac:dyDescent="0.2">
      <c r="A136" s="84" t="s">
        <v>1656</v>
      </c>
      <c r="B136" s="233" t="b">
        <v>0</v>
      </c>
      <c r="C136" s="84" t="s">
        <v>1836</v>
      </c>
    </row>
    <row r="137" spans="1:3" x14ac:dyDescent="0.2">
      <c r="A137" s="84" t="s">
        <v>1652</v>
      </c>
      <c r="B137" s="233" t="b">
        <v>0</v>
      </c>
      <c r="C137" s="84" t="s">
        <v>1756</v>
      </c>
    </row>
    <row r="138" spans="1:3" x14ac:dyDescent="0.2">
      <c r="A138" s="84" t="s">
        <v>1657</v>
      </c>
      <c r="B138" s="233" t="b">
        <v>0</v>
      </c>
      <c r="C138" s="84" t="s">
        <v>1758</v>
      </c>
    </row>
    <row r="139" spans="1:3" x14ac:dyDescent="0.2">
      <c r="A139" s="84" t="s">
        <v>1655</v>
      </c>
      <c r="B139" s="233" t="b">
        <v>0</v>
      </c>
      <c r="C139" s="84" t="s">
        <v>1757</v>
      </c>
    </row>
    <row r="140" spans="1:3" ht="25.5" x14ac:dyDescent="0.2">
      <c r="A140" s="84" t="s">
        <v>1659</v>
      </c>
      <c r="B140" s="233" t="b">
        <v>0</v>
      </c>
      <c r="C140" s="84" t="s">
        <v>1838</v>
      </c>
    </row>
    <row r="141" spans="1:3" ht="25.5" x14ac:dyDescent="0.2">
      <c r="A141" s="84" t="s">
        <v>1658</v>
      </c>
      <c r="B141" s="233" t="b">
        <v>0</v>
      </c>
      <c r="C141" s="84" t="s">
        <v>1837</v>
      </c>
    </row>
    <row r="142" spans="1:3" ht="25.5" x14ac:dyDescent="0.2">
      <c r="A142" s="84" t="s">
        <v>1660</v>
      </c>
      <c r="B142" s="233" t="b">
        <v>0</v>
      </c>
      <c r="C142" s="84" t="s">
        <v>1839</v>
      </c>
    </row>
    <row r="143" spans="1:3" ht="25.5" x14ac:dyDescent="0.2">
      <c r="A143" s="84" t="s">
        <v>1662</v>
      </c>
      <c r="B143" s="233" t="b">
        <v>0</v>
      </c>
      <c r="C143" s="84" t="s">
        <v>1841</v>
      </c>
    </row>
    <row r="144" spans="1:3" ht="25.5" x14ac:dyDescent="0.2">
      <c r="A144" s="84" t="s">
        <v>1661</v>
      </c>
      <c r="B144" s="233" t="b">
        <v>0</v>
      </c>
      <c r="C144" s="84" t="s">
        <v>1840</v>
      </c>
    </row>
    <row r="145" spans="1:3" ht="25.5" x14ac:dyDescent="0.2">
      <c r="A145" s="84" t="s">
        <v>1663</v>
      </c>
      <c r="B145" s="233" t="b">
        <v>0</v>
      </c>
      <c r="C145" s="84" t="s">
        <v>1842</v>
      </c>
    </row>
    <row r="146" spans="1:3" ht="25.5" x14ac:dyDescent="0.2">
      <c r="A146" s="84" t="s">
        <v>1664</v>
      </c>
      <c r="B146" s="233" t="b">
        <v>0</v>
      </c>
      <c r="C146" s="84" t="s">
        <v>1843</v>
      </c>
    </row>
    <row r="147" spans="1:3" ht="25.5" x14ac:dyDescent="0.2">
      <c r="A147" s="84" t="s">
        <v>1665</v>
      </c>
      <c r="B147" s="233" t="b">
        <v>0</v>
      </c>
      <c r="C147" s="84" t="s">
        <v>1844</v>
      </c>
    </row>
    <row r="148" spans="1:3" x14ac:dyDescent="0.2">
      <c r="A148" s="84" t="s">
        <v>1666</v>
      </c>
      <c r="B148" s="233" t="b">
        <v>0</v>
      </c>
      <c r="C148" s="84" t="s">
        <v>1759</v>
      </c>
    </row>
    <row r="149" spans="1:3" ht="25.5" x14ac:dyDescent="0.2">
      <c r="A149" s="84" t="s">
        <v>1705</v>
      </c>
      <c r="B149" s="233" t="b">
        <v>0</v>
      </c>
      <c r="C149" s="84" t="s">
        <v>1852</v>
      </c>
    </row>
    <row r="150" spans="1:3" ht="25.5" x14ac:dyDescent="0.2">
      <c r="A150" s="84" t="s">
        <v>1703</v>
      </c>
      <c r="B150" s="233" t="b">
        <v>0</v>
      </c>
      <c r="C150" s="84" t="s">
        <v>1850</v>
      </c>
    </row>
    <row r="151" spans="1:3" ht="25.5" x14ac:dyDescent="0.2">
      <c r="A151" s="84" t="s">
        <v>1707</v>
      </c>
      <c r="B151" s="233" t="b">
        <v>0</v>
      </c>
      <c r="C151" s="84" t="s">
        <v>1853</v>
      </c>
    </row>
    <row r="152" spans="1:3" x14ac:dyDescent="0.2">
      <c r="A152" s="84" t="s">
        <v>1701</v>
      </c>
      <c r="B152" s="233" t="b">
        <v>0</v>
      </c>
      <c r="C152" s="84" t="s">
        <v>1702</v>
      </c>
    </row>
    <row r="153" spans="1:3" ht="25.5" x14ac:dyDescent="0.2">
      <c r="A153" s="84" t="s">
        <v>1667</v>
      </c>
      <c r="B153" s="233" t="b">
        <v>0</v>
      </c>
      <c r="C153" s="84" t="s">
        <v>1845</v>
      </c>
    </row>
    <row r="154" spans="1:3" ht="25.5" x14ac:dyDescent="0.2">
      <c r="A154" s="84" t="s">
        <v>1668</v>
      </c>
      <c r="B154" s="233" t="b">
        <v>0</v>
      </c>
      <c r="C154" s="84" t="s">
        <v>1760</v>
      </c>
    </row>
    <row r="155" spans="1:3" x14ac:dyDescent="0.2">
      <c r="A155" s="84" t="s">
        <v>1669</v>
      </c>
      <c r="B155" s="233" t="b">
        <v>0</v>
      </c>
      <c r="C155" s="84" t="s">
        <v>1670</v>
      </c>
    </row>
    <row r="156" spans="1:3" x14ac:dyDescent="0.2">
      <c r="A156" s="84" t="s">
        <v>1671</v>
      </c>
      <c r="B156" s="233" t="b">
        <v>0</v>
      </c>
      <c r="C156" s="84" t="s">
        <v>1761</v>
      </c>
    </row>
    <row r="157" spans="1:3" x14ac:dyDescent="0.2">
      <c r="A157" s="84" t="s">
        <v>1672</v>
      </c>
      <c r="B157" s="233" t="b">
        <v>0</v>
      </c>
      <c r="C157" s="84" t="s">
        <v>1673</v>
      </c>
    </row>
    <row r="158" spans="1:3" ht="25.5" x14ac:dyDescent="0.2">
      <c r="A158" s="84" t="s">
        <v>1674</v>
      </c>
      <c r="B158" s="233" t="b">
        <v>0</v>
      </c>
      <c r="C158" s="84" t="s">
        <v>1846</v>
      </c>
    </row>
    <row r="159" spans="1:3" x14ac:dyDescent="0.2">
      <c r="A159" s="84" t="s">
        <v>1676</v>
      </c>
      <c r="B159" s="233" t="b">
        <v>0</v>
      </c>
      <c r="C159" s="84" t="s">
        <v>1677</v>
      </c>
    </row>
    <row r="160" spans="1:3" x14ac:dyDescent="0.2">
      <c r="A160" s="84" t="s">
        <v>1675</v>
      </c>
      <c r="B160" s="233" t="b">
        <v>0</v>
      </c>
      <c r="C160" s="84" t="s">
        <v>1762</v>
      </c>
    </row>
    <row r="161" spans="1:3" ht="25.5" x14ac:dyDescent="0.2">
      <c r="A161" s="84" t="s">
        <v>1679</v>
      </c>
      <c r="B161" s="233" t="b">
        <v>0</v>
      </c>
      <c r="C161" s="84" t="s">
        <v>1847</v>
      </c>
    </row>
    <row r="162" spans="1:3" x14ac:dyDescent="0.2">
      <c r="A162" s="84" t="s">
        <v>1678</v>
      </c>
      <c r="B162" s="233" t="b">
        <v>0</v>
      </c>
      <c r="C162" s="84" t="s">
        <v>1763</v>
      </c>
    </row>
    <row r="163" spans="1:3" x14ac:dyDescent="0.2">
      <c r="A163" s="84" t="s">
        <v>1680</v>
      </c>
      <c r="B163" s="233" t="b">
        <v>0</v>
      </c>
      <c r="C163" s="84" t="s">
        <v>1764</v>
      </c>
    </row>
    <row r="164" spans="1:3" x14ac:dyDescent="0.2">
      <c r="A164" s="84" t="s">
        <v>1681</v>
      </c>
      <c r="B164" s="233" t="b">
        <v>0</v>
      </c>
      <c r="C164" s="84" t="s">
        <v>1765</v>
      </c>
    </row>
    <row r="165" spans="1:3" x14ac:dyDescent="0.2">
      <c r="A165" s="84" t="s">
        <v>1716</v>
      </c>
      <c r="B165" s="233" t="b">
        <v>0</v>
      </c>
      <c r="C165" s="84" t="s">
        <v>1717</v>
      </c>
    </row>
    <row r="166" spans="1:3" x14ac:dyDescent="0.2">
      <c r="A166" s="84" t="s">
        <v>1714</v>
      </c>
      <c r="B166" s="233" t="b">
        <v>0</v>
      </c>
      <c r="C166" s="84" t="s">
        <v>1715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A7B1BC-D62B-4510-9B55-57E26A94B103}">
  <sheetPr codeName="Sheet68">
    <tabColor rgb="FF00B0F0"/>
  </sheetPr>
  <dimension ref="A1:O2"/>
  <sheetViews>
    <sheetView zoomScaleNormal="100" workbookViewId="0">
      <pane xSplit="1" ySplit="1" topLeftCell="B2" activePane="bottomRight" state="frozen"/>
      <selection activeCell="I24" sqref="I24"/>
      <selection pane="topRight" activeCell="I24" sqref="I24"/>
      <selection pane="bottomLeft" activeCell="I24" sqref="I24"/>
      <selection pane="bottomRight" activeCell="B2" sqref="B2"/>
    </sheetView>
  </sheetViews>
  <sheetFormatPr defaultColWidth="9.140625" defaultRowHeight="12.75" x14ac:dyDescent="0.2"/>
  <cols>
    <col min="1" max="1" width="25.7109375" style="268" customWidth="1"/>
    <col min="2" max="2" width="35" style="247" customWidth="1"/>
    <col min="3" max="3" width="27.85546875" style="255" customWidth="1"/>
    <col min="4" max="4" width="6.28515625" style="244" bestFit="1" customWidth="1"/>
    <col min="5" max="5" width="25.140625" style="244" bestFit="1" customWidth="1"/>
    <col min="6" max="6" width="3.85546875" style="244" bestFit="1" customWidth="1"/>
    <col min="7" max="7" width="6.42578125" style="244" bestFit="1" customWidth="1"/>
    <col min="8" max="8" width="9.28515625" style="244" bestFit="1" customWidth="1"/>
    <col min="9" max="9" width="15.5703125" style="244" bestFit="1" customWidth="1"/>
    <col min="10" max="10" width="10.85546875" style="244" bestFit="1" customWidth="1"/>
    <col min="11" max="11" width="5.28515625" style="244" bestFit="1" customWidth="1"/>
    <col min="12" max="12" width="22.28515625" style="244" bestFit="1" customWidth="1"/>
    <col min="13" max="13" width="25.5703125" style="244" bestFit="1" customWidth="1"/>
    <col min="14" max="14" width="5.28515625" style="244" bestFit="1" customWidth="1"/>
    <col min="15" max="15" width="10.85546875" style="244" bestFit="1" customWidth="1"/>
    <col min="16" max="16384" width="9.140625" style="243"/>
  </cols>
  <sheetData>
    <row r="1" spans="1:15" s="183" customFormat="1" ht="125.1" customHeight="1" x14ac:dyDescent="0.25">
      <c r="A1" s="254" t="s">
        <v>1940</v>
      </c>
      <c r="B1" s="248" t="s">
        <v>1511</v>
      </c>
      <c r="C1" s="254" t="s">
        <v>1275</v>
      </c>
      <c r="D1" s="242" t="s">
        <v>940</v>
      </c>
      <c r="E1" s="242" t="s">
        <v>1443</v>
      </c>
      <c r="F1" s="242" t="s">
        <v>1447</v>
      </c>
      <c r="G1" s="242" t="s">
        <v>1451</v>
      </c>
      <c r="H1" s="242" t="s">
        <v>1455</v>
      </c>
      <c r="I1" s="242" t="s">
        <v>1459</v>
      </c>
      <c r="J1" s="242" t="s">
        <v>1463</v>
      </c>
      <c r="K1" s="242" t="s">
        <v>1467</v>
      </c>
      <c r="L1" s="242" t="s">
        <v>8</v>
      </c>
      <c r="M1" s="242" t="s">
        <v>1869</v>
      </c>
      <c r="N1" s="242" t="s">
        <v>1474</v>
      </c>
      <c r="O1" s="242" t="s">
        <v>1477</v>
      </c>
    </row>
    <row r="2" spans="1:15" ht="15" x14ac:dyDescent="0.25">
      <c r="A2" s="255" t="str">
        <f ca="1">LOWER(_xlfn.CONCAT(VLOOKUP(INDIRECT(LEFT(ADDRESS(1,COLUMN(),2),1+(COLUMN()&gt;26))&amp;1),NamingKeys!$A$3:$F$87,2,FALSE),Company_Tag,INDIRECT(SUBSTITUTE(ADDRESS(1,MATCH("ApplicationName",1:1,),4),1,)&amp;ROW()),INDIRECT(SUBSTITUTE(ADDRESS(1,MATCH("Env",1:1,),4),1,)&amp;ROW()),PrimaryRegionTag))</f>
        <v>syndwyazyadapprdeus</v>
      </c>
      <c r="B2" s="247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rg-yazy-adap-prd-eus</v>
      </c>
      <c r="C2" s="255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,"-",TEXT(ROW()-1,"00")))</f>
        <v>sql-yazy-adap-prd-eus-01</v>
      </c>
      <c r="D2" s="222" t="s">
        <v>820</v>
      </c>
      <c r="E2" s="223" t="s">
        <v>1482</v>
      </c>
      <c r="F2" s="224" t="s">
        <v>1870</v>
      </c>
      <c r="G2" s="222" t="s">
        <v>824</v>
      </c>
      <c r="H2" s="222" t="s">
        <v>1478</v>
      </c>
      <c r="I2" s="222" t="s">
        <v>1479</v>
      </c>
      <c r="J2" s="222" t="s">
        <v>1518</v>
      </c>
      <c r="K2" s="222" t="s">
        <v>2038</v>
      </c>
      <c r="L2" s="223" t="s">
        <v>1480</v>
      </c>
      <c r="M2" s="223" t="s">
        <v>1481</v>
      </c>
      <c r="N2" s="222" t="s">
        <v>1483</v>
      </c>
      <c r="O2" s="222" t="s">
        <v>1519</v>
      </c>
    </row>
  </sheetData>
  <dataValidations count="4">
    <dataValidation type="list" allowBlank="1" showInputMessage="1" showErrorMessage="1" sqref="I2" xr:uid="{F0BD8FB9-5B73-4467-A050-D1C9AB839C20}">
      <formula1>DisasterRecovery</formula1>
    </dataValidation>
    <dataValidation type="list" allowBlank="1" showInputMessage="1" showErrorMessage="1" sqref="G2" xr:uid="{FD8BBAC1-E313-4C54-971E-BD74BAD72A69}">
      <formula1>BusinessUnit</formula1>
    </dataValidation>
    <dataValidation type="list" allowBlank="1" showInputMessage="1" showErrorMessage="1" sqref="N2" xr:uid="{79057905-E83F-4D7F-A73F-5DB8C7188D87}">
      <formula1>ServiceClass</formula1>
    </dataValidation>
    <dataValidation type="list" allowBlank="1" showInputMessage="1" showErrorMessage="1" sqref="K2" xr:uid="{9464D043-17F7-4535-BCFC-9391F8450874}">
      <formula1>Environment</formula1>
    </dataValidation>
  </dataValidations>
  <hyperlinks>
    <hyperlink ref="E2" r:id="rId1" xr:uid="{EBE18382-623C-43A9-8FCA-0E5D8FD1EDF2}"/>
    <hyperlink ref="L2" r:id="rId2" xr:uid="{3C10FC42-E62F-4CBD-973E-B9E7578A393E}"/>
    <hyperlink ref="M2" r:id="rId3" xr:uid="{6A5CDEC1-F654-42F8-A709-15ADE4B59675}"/>
    <hyperlink ref="D1" location="Tags!A6" display="ApplicationName" xr:uid="{6B8CBBA1-F690-4C30-B490-CB03D2501B22}"/>
    <hyperlink ref="E1" location="Tags!A7" display="Approver" xr:uid="{C62723F6-9E8B-4E79-ACF8-28CA69199DE2}"/>
    <hyperlink ref="F1" location="Tags!A8" display="BudgetAmount" xr:uid="{B8C8645A-4BE2-4845-89E7-DB66F85EAB2C}"/>
    <hyperlink ref="G1" location="Tags!A9" display="BusinessUnit" xr:uid="{339E8724-3405-4BFA-BF2F-6A3F0F478892}"/>
    <hyperlink ref="H1" location="Tags!A10" display="CostCenter" xr:uid="{ED6C6949-17ED-44BC-B63F-4103BC2203CA}"/>
    <hyperlink ref="I1" location="Tags!A11" display="DR" xr:uid="{06EC90DD-29D0-408D-B83D-3794F93B605F}"/>
    <hyperlink ref="J1" location="Tags!A12" display="EndDate" xr:uid="{DFFBD7A4-1CE3-48FB-8772-560165861C82}"/>
    <hyperlink ref="K1" location="Tags!A13" display="Env" xr:uid="{330C988A-0254-46B4-B3AD-2BF73548D5C9}"/>
    <hyperlink ref="L1" location="Tags!A14" display="Owner" xr:uid="{61B86E8D-4AAC-4AB3-8EE7-67BA0987F15B}"/>
    <hyperlink ref="M1" location="Tags!A15" display="Requestor" xr:uid="{01BD48BF-CE3F-4AE3-921A-FD8B825C557D}"/>
    <hyperlink ref="N1" location="Tags!A16" display="ServiceClass" xr:uid="{5640011C-BB42-448C-9457-6BC4B5DFA2AB}"/>
    <hyperlink ref="O1" location="Tags!A17" display="StartDate" xr:uid="{F2F4689B-16A1-4928-94BD-07F6E7859F00}"/>
  </hyperlinks>
  <pageMargins left="0.7" right="0.7" top="0.75" bottom="0.75" header="0.3" footer="0.3"/>
  <pageSetup orientation="portrait" horizontalDpi="4294967295" verticalDpi="4294967295" r:id="rId4"/>
  <tableParts count="1">
    <tablePart r:id="rId5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74F687-A795-4982-A2E0-9480FC31345F}">
  <sheetPr codeName="Sheet9">
    <tabColor rgb="FF00B0F0"/>
  </sheetPr>
  <dimension ref="A1:Q2"/>
  <sheetViews>
    <sheetView zoomScaleNormal="100" workbookViewId="0">
      <pane xSplit="1" ySplit="1" topLeftCell="B2" activePane="bottomRight" state="frozen"/>
      <selection activeCell="I24" sqref="I24"/>
      <selection pane="topRight" activeCell="I24" sqref="I24"/>
      <selection pane="bottomLeft" activeCell="I24" sqref="I24"/>
      <selection pane="bottomRight" activeCell="N26" sqref="N26"/>
    </sheetView>
  </sheetViews>
  <sheetFormatPr defaultColWidth="9.140625" defaultRowHeight="12.75" x14ac:dyDescent="0.2"/>
  <cols>
    <col min="1" max="1" width="22.28515625" style="229" customWidth="1"/>
    <col min="2" max="2" width="24.85546875" style="247" customWidth="1"/>
    <col min="3" max="3" width="12.42578125" style="229" bestFit="1" customWidth="1"/>
    <col min="4" max="4" width="9.42578125" style="229" bestFit="1" customWidth="1"/>
    <col min="5" max="5" width="4" style="229" bestFit="1" customWidth="1"/>
    <col min="6" max="6" width="5.7109375" style="229" bestFit="1" customWidth="1"/>
    <col min="7" max="7" width="24" style="229" bestFit="1" customWidth="1"/>
    <col min="8" max="8" width="10.7109375" style="229" bestFit="1" customWidth="1"/>
    <col min="9" max="9" width="5.7109375" style="229" bestFit="1" customWidth="1"/>
    <col min="10" max="10" width="8.5703125" style="229" bestFit="1" customWidth="1"/>
    <col min="11" max="11" width="13.7109375" style="229" bestFit="1" customWidth="1"/>
    <col min="12" max="12" width="10.140625" style="229" bestFit="1" customWidth="1"/>
    <col min="13" max="13" width="4.140625" style="229" bestFit="1" customWidth="1"/>
    <col min="14" max="14" width="21.5703125" style="229" bestFit="1" customWidth="1"/>
    <col min="15" max="15" width="24.85546875" style="229" bestFit="1" customWidth="1"/>
    <col min="16" max="16" width="4.7109375" style="229" bestFit="1" customWidth="1"/>
    <col min="17" max="17" width="8.140625" style="229" bestFit="1" customWidth="1"/>
    <col min="18" max="16384" width="9.140625" style="229"/>
  </cols>
  <sheetData>
    <row r="1" spans="1:17" s="228" customFormat="1" ht="125.1" customHeight="1" x14ac:dyDescent="0.25">
      <c r="A1" s="226" t="s">
        <v>2025</v>
      </c>
      <c r="B1" s="248" t="s">
        <v>1511</v>
      </c>
      <c r="C1" s="226" t="s">
        <v>1513</v>
      </c>
      <c r="D1" s="226" t="s">
        <v>1514</v>
      </c>
      <c r="E1" s="226" t="s">
        <v>1515</v>
      </c>
      <c r="F1" s="227" t="s">
        <v>940</v>
      </c>
      <c r="G1" s="227" t="s">
        <v>1443</v>
      </c>
      <c r="H1" s="227" t="s">
        <v>1447</v>
      </c>
      <c r="I1" s="227" t="s">
        <v>1451</v>
      </c>
      <c r="J1" s="227" t="s">
        <v>1455</v>
      </c>
      <c r="K1" s="227" t="s">
        <v>1459</v>
      </c>
      <c r="L1" s="227" t="s">
        <v>1463</v>
      </c>
      <c r="M1" s="227" t="s">
        <v>1467</v>
      </c>
      <c r="N1" s="227" t="s">
        <v>8</v>
      </c>
      <c r="O1" s="227" t="s">
        <v>1869</v>
      </c>
      <c r="P1" s="227" t="s">
        <v>1474</v>
      </c>
      <c r="Q1" s="227" t="s">
        <v>1477</v>
      </c>
    </row>
    <row r="2" spans="1:17" ht="15" x14ac:dyDescent="0.25">
      <c r="A2" s="178" t="str">
        <f ca="1">LOWER(_xlfn.CONCAT(VLOOKUP(INDIRECT(LEFT(ADDRESS(1,COLUMN(),2),1+(COLUMN()&gt;26))&amp;1),NamingKeys!$A$3:$F$87,2,FALSE),Company_Tag,INDIRECT(SUBSTITUTE(ADDRESS(1,MATCH("ApplicationName",1:1,),4),1,)&amp;ROW()),INDIRECT(SUBSTITUTE(ADDRESS(1,MATCH("Env",1:1,),4),1,)&amp;ROW()),PrimaryRegionTag,TEXT(ROW()-1,"00")))</f>
        <v>adlsyazyadapprdeus01</v>
      </c>
      <c r="B2" s="247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rg-yazy-adap-prd-eus</v>
      </c>
      <c r="C2" s="229" t="s">
        <v>776</v>
      </c>
      <c r="D2" s="229" t="s">
        <v>862</v>
      </c>
      <c r="E2" s="229" t="s">
        <v>861</v>
      </c>
      <c r="F2" s="222" t="s">
        <v>820</v>
      </c>
      <c r="G2" s="223" t="s">
        <v>1482</v>
      </c>
      <c r="H2" s="230" t="s">
        <v>1520</v>
      </c>
      <c r="I2" s="222" t="s">
        <v>824</v>
      </c>
      <c r="J2" s="222" t="s">
        <v>1478</v>
      </c>
      <c r="K2" s="222" t="s">
        <v>1479</v>
      </c>
      <c r="L2" s="222" t="s">
        <v>1518</v>
      </c>
      <c r="M2" s="222" t="s">
        <v>2038</v>
      </c>
      <c r="N2" s="223" t="s">
        <v>1480</v>
      </c>
      <c r="O2" s="223" t="s">
        <v>1481</v>
      </c>
      <c r="P2" s="222" t="s">
        <v>1483</v>
      </c>
      <c r="Q2" s="222" t="s">
        <v>1519</v>
      </c>
    </row>
  </sheetData>
  <dataValidations count="6">
    <dataValidation type="list" allowBlank="1" showInputMessage="1" showErrorMessage="1" sqref="D2" xr:uid="{05119CDB-20C0-4B68-9FE7-665FD14EA099}">
      <formula1>StorageKind</formula1>
    </dataValidation>
    <dataValidation type="list" allowBlank="1" showInputMessage="1" showErrorMessage="1" sqref="M2" xr:uid="{A49B26E9-AAE9-4053-8E62-97D64C321F4B}">
      <formula1>Environment</formula1>
    </dataValidation>
    <dataValidation type="list" allowBlank="1" showInputMessage="1" showErrorMessage="1" sqref="P2" xr:uid="{3ED01B78-462E-4544-B67C-ED447E0ADBAC}">
      <formula1>ServiceClass</formula1>
    </dataValidation>
    <dataValidation type="list" allowBlank="1" showInputMessage="1" showErrorMessage="1" sqref="I2" xr:uid="{B283CC8E-C871-4AF7-8A29-B99CCB0BF36C}">
      <formula1>BusinessUnit</formula1>
    </dataValidation>
    <dataValidation type="list" allowBlank="1" showInputMessage="1" showErrorMessage="1" sqref="K2" xr:uid="{1FDCD9AC-CD17-455C-9454-F0FE6E07DA65}">
      <formula1>DisasterRecovery</formula1>
    </dataValidation>
    <dataValidation type="list" allowBlank="1" showInputMessage="1" showErrorMessage="1" sqref="E2" xr:uid="{B06DDAD7-905C-4B88-9FCB-112F43E5AD0A}">
      <formula1>StorageAccessTier</formula1>
    </dataValidation>
  </dataValidations>
  <hyperlinks>
    <hyperlink ref="G2" r:id="rId1" xr:uid="{E64EB3FA-46CE-4099-9B3B-83D424591E7B}"/>
    <hyperlink ref="N2" r:id="rId2" xr:uid="{AFAFE27E-741A-4141-94BA-272D2EA5D8B2}"/>
    <hyperlink ref="O2" r:id="rId3" xr:uid="{B9A8414F-8AFD-40CF-A92E-17BA8058B0C5}"/>
    <hyperlink ref="F1" location="Tags!A6" display="ApplicationName" xr:uid="{4D9B996F-7687-4947-AEA5-9B602DD0E8E0}"/>
    <hyperlink ref="G1" location="Tags!A7" display="Approver" xr:uid="{9EAB9530-ECA0-4133-9B5E-E6E7C0F6C7EF}"/>
    <hyperlink ref="H1" location="Tags!A8" display="BudgetAmount" xr:uid="{4D51BFA8-69A9-4158-BCA9-672BAFDB81D8}"/>
    <hyperlink ref="I1" location="Tags!A9" display="BusinessUnit" xr:uid="{948E42C0-D21B-42E4-ABE7-AE13D55C98F9}"/>
    <hyperlink ref="J1" location="Tags!A10" display="CostCenter" xr:uid="{BB568A71-B0F6-4C2A-8D55-58730DB794F5}"/>
    <hyperlink ref="K1" location="Tags!A11" display="DR" xr:uid="{5F33CBB7-976B-49DB-BD53-7247B7096D8A}"/>
    <hyperlink ref="L1" location="Tags!A12" display="EndDate" xr:uid="{E1BBBB99-8DDF-4B95-A012-501DDA5D6D59}"/>
    <hyperlink ref="M1" location="Tags!A13" display="Env" xr:uid="{FE5B9391-C80E-4672-A2AF-891006D18452}"/>
    <hyperlink ref="N1" location="Tags!A14" display="Owner" xr:uid="{00F376A1-62AA-40AF-8D25-0DBABFECFD7B}"/>
    <hyperlink ref="O1" location="Tags!A15" display="Requestor" xr:uid="{9C322A65-36F7-44DE-851E-24B1699EC0B9}"/>
    <hyperlink ref="P1" location="Tags!A16" display="ServiceClass" xr:uid="{52635154-3881-4556-AA35-D628F07AC148}"/>
    <hyperlink ref="Q1" location="Tags!A17" display="StartDate" xr:uid="{6D88391F-4716-4529-924D-F2AE9DBD5916}"/>
  </hyperlinks>
  <pageMargins left="0.7" right="0.7" top="0.75" bottom="0.75" header="0.3" footer="0.3"/>
  <pageSetup orientation="portrait" horizontalDpi="4294967295" verticalDpi="4294967295" r:id="rId4"/>
  <tableParts count="1">
    <tablePart r:id="rId5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2">
    <tabColor rgb="FF00B0F0"/>
  </sheetPr>
  <dimension ref="A1:P2"/>
  <sheetViews>
    <sheetView topLeftCell="E1" zoomScaleNormal="100" zoomScaleSheetLayoutView="100" workbookViewId="0">
      <pane ySplit="1" topLeftCell="A2" activePane="bottomLeft" state="frozen"/>
      <selection activeCell="I24" sqref="I24"/>
      <selection pane="bottomLeft" activeCell="R1" sqref="R1:U1048576"/>
    </sheetView>
  </sheetViews>
  <sheetFormatPr defaultColWidth="9.140625" defaultRowHeight="12.75" x14ac:dyDescent="0.2"/>
  <cols>
    <col min="1" max="1" width="37" style="235" customWidth="1"/>
    <col min="2" max="2" width="24.140625" style="247" customWidth="1"/>
    <col min="3" max="3" width="9" style="235" bestFit="1" customWidth="1"/>
    <col min="4" max="4" width="16.140625" style="235" bestFit="1" customWidth="1"/>
    <col min="5" max="5" width="6.28515625" style="229" bestFit="1" customWidth="1"/>
    <col min="6" max="6" width="25.140625" style="229" bestFit="1" customWidth="1"/>
    <col min="7" max="7" width="16.7109375" style="229" customWidth="1"/>
    <col min="8" max="8" width="6.42578125" style="229" bestFit="1" customWidth="1"/>
    <col min="9" max="9" width="9.28515625" style="229" bestFit="1" customWidth="1"/>
    <col min="10" max="10" width="15.5703125" style="229" bestFit="1" customWidth="1"/>
    <col min="11" max="11" width="10.85546875" style="229" bestFit="1" customWidth="1"/>
    <col min="12" max="12" width="5.28515625" style="229" bestFit="1" customWidth="1"/>
    <col min="13" max="13" width="22.28515625" style="229" bestFit="1" customWidth="1"/>
    <col min="14" max="14" width="25.5703125" style="229" bestFit="1" customWidth="1"/>
    <col min="15" max="15" width="5.28515625" style="229" bestFit="1" customWidth="1"/>
    <col min="16" max="16" width="10.85546875" style="229" bestFit="1" customWidth="1"/>
    <col min="17" max="16384" width="9.140625" style="235"/>
  </cols>
  <sheetData>
    <row r="1" spans="1:16" s="238" customFormat="1" ht="143.25" customHeight="1" x14ac:dyDescent="0.2">
      <c r="A1" s="236" t="s">
        <v>1275</v>
      </c>
      <c r="B1" s="248" t="s">
        <v>1511</v>
      </c>
      <c r="C1" s="236" t="s">
        <v>1287</v>
      </c>
      <c r="D1" s="236" t="s">
        <v>1288</v>
      </c>
      <c r="E1" s="237" t="s">
        <v>940</v>
      </c>
      <c r="F1" s="237" t="s">
        <v>1443</v>
      </c>
      <c r="G1" s="237" t="s">
        <v>1447</v>
      </c>
      <c r="H1" s="237" t="s">
        <v>1451</v>
      </c>
      <c r="I1" s="237" t="s">
        <v>1455</v>
      </c>
      <c r="J1" s="237" t="s">
        <v>1459</v>
      </c>
      <c r="K1" s="237" t="s">
        <v>1463</v>
      </c>
      <c r="L1" s="237" t="s">
        <v>1467</v>
      </c>
      <c r="M1" s="237" t="s">
        <v>8</v>
      </c>
      <c r="N1" s="237" t="s">
        <v>1869</v>
      </c>
      <c r="O1" s="237" t="s">
        <v>1474</v>
      </c>
      <c r="P1" s="237" t="s">
        <v>1477</v>
      </c>
    </row>
    <row r="2" spans="1:16" x14ac:dyDescent="0.2">
      <c r="A2" s="246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,"-",TEXT(ROW()-1,"00")))</f>
        <v>sql-yazy-adap-prd-eus-01</v>
      </c>
      <c r="B2" s="247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rg-yazy-adap-prd-eus</v>
      </c>
      <c r="C2" s="235" t="s">
        <v>872</v>
      </c>
      <c r="D2" s="235" t="s">
        <v>1904</v>
      </c>
      <c r="E2" s="222" t="s">
        <v>820</v>
      </c>
      <c r="F2" s="239" t="s">
        <v>1482</v>
      </c>
      <c r="G2" s="230" t="s">
        <v>1520</v>
      </c>
      <c r="H2" s="222" t="s">
        <v>824</v>
      </c>
      <c r="I2" s="222" t="s">
        <v>1478</v>
      </c>
      <c r="J2" s="222" t="s">
        <v>1479</v>
      </c>
      <c r="K2" s="222" t="s">
        <v>1518</v>
      </c>
      <c r="L2" s="222" t="s">
        <v>2038</v>
      </c>
      <c r="M2" s="239" t="s">
        <v>1480</v>
      </c>
      <c r="N2" s="239" t="s">
        <v>1481</v>
      </c>
      <c r="O2" s="222" t="s">
        <v>1483</v>
      </c>
      <c r="P2" s="222" t="s">
        <v>1519</v>
      </c>
    </row>
  </sheetData>
  <dataValidations count="4">
    <dataValidation type="list" allowBlank="1" showInputMessage="1" showErrorMessage="1" sqref="L2" xr:uid="{CD81003E-B21B-4178-A308-DBA4C58296FF}">
      <formula1>Environment</formula1>
    </dataValidation>
    <dataValidation type="list" allowBlank="1" showInputMessage="1" showErrorMessage="1" sqref="O2" xr:uid="{BEE65D65-4B02-45D9-A043-252890632F99}">
      <formula1>ServiceClass</formula1>
    </dataValidation>
    <dataValidation type="list" allowBlank="1" showInputMessage="1" showErrorMessage="1" sqref="H2" xr:uid="{7CC150AE-A6B5-4241-8EE3-D4BFEF917481}">
      <formula1>BusinessUnit</formula1>
    </dataValidation>
    <dataValidation type="list" allowBlank="1" showInputMessage="1" showErrorMessage="1" sqref="J2" xr:uid="{E826C146-9E90-4395-8567-55AC909DDCEE}">
      <formula1>DisasterRecovery</formula1>
    </dataValidation>
  </dataValidations>
  <hyperlinks>
    <hyperlink ref="F2" r:id="rId1" xr:uid="{BCD11002-123D-4FFB-84D4-8F2874B266BF}"/>
    <hyperlink ref="M2" r:id="rId2" xr:uid="{10F630B2-67B4-441B-A9C1-954E1E967CB6}"/>
    <hyperlink ref="N2" r:id="rId3" xr:uid="{1F09D3A7-4428-45D8-8B23-338BBBCDADC0}"/>
    <hyperlink ref="E1" location="Tags!A6" display="ApplicationName" xr:uid="{3176C828-6B57-4D9B-9ABE-FB92269C89B6}"/>
    <hyperlink ref="F1" location="Tags!A7" display="Approver" xr:uid="{128C5905-34D8-434B-9A90-640F101BF306}"/>
    <hyperlink ref="G1" location="Tags!A8" display="BudgetAmount" xr:uid="{FAFF87AF-B4CA-4A17-94A7-2A61BE30DE2E}"/>
    <hyperlink ref="H1" location="Tags!A9" display="BusinessUnit" xr:uid="{02C820CC-03A2-48A5-8C60-F985545409F9}"/>
    <hyperlink ref="I1" location="Tags!A10" display="CostCenter" xr:uid="{DE90AC05-2C89-44FE-824B-F9716251B5EA}"/>
    <hyperlink ref="J1" location="Tags!A11" display="DR" xr:uid="{7633F102-B00E-4E84-ACC5-FEA38051B04A}"/>
    <hyperlink ref="K1" location="Tags!A12" display="EndDate" xr:uid="{560F5682-7762-4C84-B3A4-9F4C86DDCE83}"/>
    <hyperlink ref="L1" location="Tags!A13" display="Env" xr:uid="{B4652D9F-04E0-4C1C-8C38-83108518D7A6}"/>
    <hyperlink ref="M1" location="Tags!A14" display="Owner" xr:uid="{CABFA544-C65C-4BE3-A7C0-85F49F50D343}"/>
    <hyperlink ref="N1" location="Tags!A15" display="Requestor" xr:uid="{C8955741-7147-46C8-BD4F-72BC01BEB6CD}"/>
    <hyperlink ref="O1" location="Tags!A16" display="ServiceClass" xr:uid="{2C81237F-DF60-4EC8-AB28-2CC78B7C5E47}"/>
    <hyperlink ref="P1" location="Tags!A17" display="StartDate" xr:uid="{465FF830-94DE-4A51-8DD5-6A054401D2EB}"/>
  </hyperlinks>
  <pageMargins left="0.7" right="0.7" top="0.75" bottom="0.75" header="0.3" footer="0.3"/>
  <pageSetup orientation="portrait" horizontalDpi="4294967295" verticalDpi="4294967295" r:id="rId4"/>
  <tableParts count="1">
    <tablePart r:id="rId5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3FC55A-E929-4D70-BE73-3DDC1D002DD9}">
  <sheetPr codeName="Sheet36">
    <tabColor rgb="FF00B0F0"/>
  </sheetPr>
  <dimension ref="A1:N3"/>
  <sheetViews>
    <sheetView tabSelected="1" zoomScaleNormal="100" workbookViewId="0">
      <pane xSplit="1" ySplit="1" topLeftCell="B2" activePane="bottomRight" state="frozen"/>
      <selection activeCell="I24" sqref="I24"/>
      <selection pane="topRight" activeCell="I24" sqref="I24"/>
      <selection pane="bottomLeft" activeCell="I24" sqref="I24"/>
      <selection pane="bottomRight" activeCell="J3" sqref="J3"/>
    </sheetView>
  </sheetViews>
  <sheetFormatPr defaultColWidth="9.140625" defaultRowHeight="12.75" x14ac:dyDescent="0.2"/>
  <cols>
    <col min="1" max="1" width="22.7109375" style="247" bestFit="1" customWidth="1"/>
    <col min="2" max="2" width="17.85546875" style="247" bestFit="1" customWidth="1"/>
    <col min="3" max="3" width="5.7109375" style="244" bestFit="1" customWidth="1"/>
    <col min="4" max="4" width="24" style="244" bestFit="1" customWidth="1"/>
    <col min="5" max="5" width="10.7109375" style="244" bestFit="1" customWidth="1"/>
    <col min="6" max="6" width="5.7109375" style="244" bestFit="1" customWidth="1"/>
    <col min="7" max="7" width="8.5703125" style="244" bestFit="1" customWidth="1"/>
    <col min="8" max="8" width="13.7109375" style="244" bestFit="1" customWidth="1"/>
    <col min="9" max="9" width="10.140625" style="244" bestFit="1" customWidth="1"/>
    <col min="10" max="10" width="4.140625" style="244" bestFit="1" customWidth="1"/>
    <col min="11" max="11" width="21.5703125" style="244" bestFit="1" customWidth="1"/>
    <col min="12" max="12" width="24.85546875" style="244" bestFit="1" customWidth="1"/>
    <col min="13" max="13" width="4.7109375" style="244" bestFit="1" customWidth="1"/>
    <col min="14" max="14" width="8.140625" style="244" bestFit="1" customWidth="1"/>
    <col min="15" max="16384" width="9.140625" style="244"/>
  </cols>
  <sheetData>
    <row r="1" spans="1:14" s="228" customFormat="1" ht="125.1" customHeight="1" x14ac:dyDescent="0.25">
      <c r="A1" s="248" t="s">
        <v>1871</v>
      </c>
      <c r="B1" s="248" t="s">
        <v>1511</v>
      </c>
      <c r="C1" s="242" t="s">
        <v>940</v>
      </c>
      <c r="D1" s="242" t="s">
        <v>1443</v>
      </c>
      <c r="E1" s="242" t="s">
        <v>1447</v>
      </c>
      <c r="F1" s="242" t="s">
        <v>1451</v>
      </c>
      <c r="G1" s="242" t="s">
        <v>1455</v>
      </c>
      <c r="H1" s="242" t="s">
        <v>1459</v>
      </c>
      <c r="I1" s="242" t="s">
        <v>1463</v>
      </c>
      <c r="J1" s="242" t="s">
        <v>1467</v>
      </c>
      <c r="K1" s="242" t="s">
        <v>8</v>
      </c>
      <c r="L1" s="242" t="s">
        <v>1869</v>
      </c>
      <c r="M1" s="242" t="s">
        <v>1474</v>
      </c>
      <c r="N1" s="242" t="s">
        <v>1477</v>
      </c>
    </row>
    <row r="2" spans="1:14" ht="15" x14ac:dyDescent="0.25">
      <c r="A2" s="247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,"-",TEXT(ROW()-1,"00")))</f>
        <v>dfa-yazy-adap-prd-eus-01</v>
      </c>
      <c r="B2" s="247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rg-yazy-adap-prd-eus</v>
      </c>
      <c r="C2" s="222" t="s">
        <v>820</v>
      </c>
      <c r="D2" s="223" t="s">
        <v>1482</v>
      </c>
      <c r="E2" s="224" t="s">
        <v>1520</v>
      </c>
      <c r="F2" s="222" t="s">
        <v>824</v>
      </c>
      <c r="G2" s="222" t="s">
        <v>1478</v>
      </c>
      <c r="H2" s="222" t="s">
        <v>1479</v>
      </c>
      <c r="I2" s="222" t="s">
        <v>1518</v>
      </c>
      <c r="J2" s="222" t="s">
        <v>2038</v>
      </c>
      <c r="K2" s="223" t="s">
        <v>1480</v>
      </c>
      <c r="L2" s="223" t="s">
        <v>1481</v>
      </c>
      <c r="M2" s="222" t="s">
        <v>1483</v>
      </c>
      <c r="N2" s="222" t="s">
        <v>1519</v>
      </c>
    </row>
    <row r="3" spans="1:14" ht="15" x14ac:dyDescent="0.25">
      <c r="A3" s="247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,"-",TEXT(ROW()-1,"00")))</f>
        <v>dfa-yazy-adap-prd-eus-02</v>
      </c>
      <c r="B3" s="247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rg-yazy-adap-prd-eus</v>
      </c>
      <c r="C3" s="222" t="s">
        <v>820</v>
      </c>
      <c r="D3" s="223" t="s">
        <v>1482</v>
      </c>
      <c r="E3" s="224" t="s">
        <v>1520</v>
      </c>
      <c r="F3" s="222" t="s">
        <v>824</v>
      </c>
      <c r="G3" s="222" t="s">
        <v>1478</v>
      </c>
      <c r="H3" s="222" t="s">
        <v>1479</v>
      </c>
      <c r="I3" s="222" t="s">
        <v>1518</v>
      </c>
      <c r="J3" s="222" t="s">
        <v>2038</v>
      </c>
      <c r="K3" s="223" t="s">
        <v>1480</v>
      </c>
      <c r="L3" s="223" t="s">
        <v>1481</v>
      </c>
      <c r="M3" s="222" t="s">
        <v>1483</v>
      </c>
      <c r="N3" s="222" t="s">
        <v>1519</v>
      </c>
    </row>
  </sheetData>
  <phoneticPr fontId="17" type="noConversion"/>
  <dataValidations count="4">
    <dataValidation type="list" allowBlank="1" showInputMessage="1" showErrorMessage="1" sqref="H2:H3" xr:uid="{C83F467A-97C2-44CF-A612-F5CB007FBA03}">
      <formula1>DisasterRecovery</formula1>
    </dataValidation>
    <dataValidation type="list" allowBlank="1" showInputMessage="1" showErrorMessage="1" sqref="F2:F3" xr:uid="{812D602A-2830-423F-8B40-DE37AA1D3988}">
      <formula1>BusinessUnit</formula1>
    </dataValidation>
    <dataValidation type="list" allowBlank="1" showInputMessage="1" showErrorMessage="1" sqref="M2:M3" xr:uid="{7B9EB917-5046-409C-BB3D-D835E2572C52}">
      <formula1>ServiceClass</formula1>
    </dataValidation>
    <dataValidation type="list" allowBlank="1" showInputMessage="1" showErrorMessage="1" sqref="J2:J3" xr:uid="{51B732D2-1FF7-4F88-B360-BB9BCDA4C5DA}">
      <formula1>Environment</formula1>
    </dataValidation>
  </dataValidations>
  <hyperlinks>
    <hyperlink ref="D2" r:id="rId1" xr:uid="{E7F4205A-5142-48FD-8179-2036D2B4B903}"/>
    <hyperlink ref="K2" r:id="rId2" xr:uid="{ABA68E03-D61A-4CE4-8A4A-91D812CD8700}"/>
    <hyperlink ref="L2" r:id="rId3" xr:uid="{DF751F0C-20A4-4AFC-95E6-8B561A626D60}"/>
    <hyperlink ref="D3" r:id="rId4" xr:uid="{21139686-DD85-45A6-89A3-9CDDC149F9CB}"/>
    <hyperlink ref="K3" r:id="rId5" xr:uid="{C861033F-97FA-4AFB-98E4-16857880D1A9}"/>
    <hyperlink ref="L3" r:id="rId6" xr:uid="{A1223C91-52E5-4EAF-A79F-556C6A09B9CB}"/>
  </hyperlinks>
  <pageMargins left="0.7" right="0.7" top="0.75" bottom="0.75" header="0.3" footer="0.3"/>
  <pageSetup orientation="portrait" horizontalDpi="4294967295" verticalDpi="4294967295" r:id="rId7"/>
  <tableParts count="1">
    <tablePart r:id="rId8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F5DA66-3555-4218-9260-C4FB6528D6E2}">
  <sheetPr codeName="Sheet63">
    <tabColor rgb="FF00B0F0"/>
  </sheetPr>
  <dimension ref="A1:N3"/>
  <sheetViews>
    <sheetView zoomScale="90" zoomScaleNormal="90" workbookViewId="0">
      <pane ySplit="1" topLeftCell="A2" activePane="bottomLeft" state="frozen"/>
      <selection activeCell="I24" sqref="I24"/>
      <selection pane="bottomLeft" activeCell="I12" sqref="I12"/>
    </sheetView>
  </sheetViews>
  <sheetFormatPr defaultColWidth="9.140625" defaultRowHeight="12.75" x14ac:dyDescent="0.2"/>
  <cols>
    <col min="1" max="1" width="26.140625" style="252" customWidth="1"/>
    <col min="2" max="2" width="56.7109375" style="252" customWidth="1"/>
    <col min="3" max="3" width="5.85546875" style="221" customWidth="1"/>
    <col min="4" max="4" width="24.28515625" style="221" bestFit="1" customWidth="1"/>
    <col min="5" max="6" width="5.85546875" style="221" customWidth="1"/>
    <col min="7" max="7" width="10" style="221" bestFit="1" customWidth="1"/>
    <col min="8" max="8" width="19.140625" style="221" bestFit="1" customWidth="1"/>
    <col min="9" max="9" width="12.140625" style="221" bestFit="1" customWidth="1"/>
    <col min="10" max="10" width="5.85546875" style="221" customWidth="1"/>
    <col min="11" max="11" width="20.7109375" style="221" bestFit="1" customWidth="1"/>
    <col min="12" max="12" width="25.5703125" style="221" bestFit="1" customWidth="1"/>
    <col min="13" max="13" width="5.85546875" style="221" customWidth="1"/>
    <col min="14" max="14" width="12.140625" style="221" bestFit="1" customWidth="1"/>
    <col min="15" max="16384" width="9.140625" style="221"/>
  </cols>
  <sheetData>
    <row r="1" spans="1:14" s="219" customFormat="1" ht="125.1" customHeight="1" x14ac:dyDescent="0.25">
      <c r="A1" s="265" t="s">
        <v>1510</v>
      </c>
      <c r="B1" s="266" t="s">
        <v>1511</v>
      </c>
      <c r="C1" s="267" t="s">
        <v>940</v>
      </c>
      <c r="D1" s="267" t="s">
        <v>1443</v>
      </c>
      <c r="E1" s="267" t="s">
        <v>1447</v>
      </c>
      <c r="F1" s="267" t="s">
        <v>1451</v>
      </c>
      <c r="G1" s="267" t="s">
        <v>1455</v>
      </c>
      <c r="H1" s="267" t="s">
        <v>1459</v>
      </c>
      <c r="I1" s="267" t="s">
        <v>1463</v>
      </c>
      <c r="J1" s="267" t="s">
        <v>1467</v>
      </c>
      <c r="K1" s="267" t="s">
        <v>8</v>
      </c>
      <c r="L1" s="267" t="s">
        <v>1869</v>
      </c>
      <c r="M1" s="267" t="s">
        <v>1474</v>
      </c>
      <c r="N1" s="267" t="s">
        <v>1477</v>
      </c>
    </row>
    <row r="2" spans="1:14" s="220" customFormat="1" ht="15" x14ac:dyDescent="0.25">
      <c r="A2" s="251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kv-yazy-adap-prd-eus</v>
      </c>
      <c r="B2" s="252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rg-yazy-adap-prd-eus</v>
      </c>
      <c r="C2" s="222" t="s">
        <v>820</v>
      </c>
      <c r="D2" s="223" t="s">
        <v>1482</v>
      </c>
      <c r="E2" s="224">
        <v>0</v>
      </c>
      <c r="F2" s="222" t="s">
        <v>824</v>
      </c>
      <c r="G2" s="222" t="s">
        <v>1478</v>
      </c>
      <c r="H2" s="222" t="s">
        <v>1479</v>
      </c>
      <c r="I2" s="225">
        <v>2958465</v>
      </c>
      <c r="J2" s="222" t="s">
        <v>2038</v>
      </c>
      <c r="K2" s="223" t="s">
        <v>1480</v>
      </c>
      <c r="L2" s="223" t="s">
        <v>1481</v>
      </c>
      <c r="M2" s="222" t="s">
        <v>1483</v>
      </c>
      <c r="N2" s="225">
        <v>43831</v>
      </c>
    </row>
    <row r="3" spans="1:14" ht="15" x14ac:dyDescent="0.25">
      <c r="A3" s="251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kv-yazy-mgmt-prd-eus</v>
      </c>
      <c r="B3" s="252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rg-yazy-mgmt-prd-eus</v>
      </c>
      <c r="C3" s="222" t="s">
        <v>1918</v>
      </c>
      <c r="D3" s="223" t="s">
        <v>1482</v>
      </c>
      <c r="E3" s="224" t="s">
        <v>612</v>
      </c>
      <c r="F3" s="222" t="s">
        <v>824</v>
      </c>
      <c r="G3" s="222" t="s">
        <v>1484</v>
      </c>
      <c r="H3" s="222" t="s">
        <v>1479</v>
      </c>
      <c r="I3" s="225">
        <v>2958465</v>
      </c>
      <c r="J3" s="222" t="s">
        <v>2038</v>
      </c>
      <c r="K3" s="223" t="s">
        <v>1480</v>
      </c>
      <c r="L3" s="223" t="s">
        <v>1481</v>
      </c>
      <c r="M3" s="222" t="s">
        <v>1483</v>
      </c>
      <c r="N3" s="225">
        <v>43832</v>
      </c>
    </row>
  </sheetData>
  <phoneticPr fontId="17" type="noConversion"/>
  <dataValidations count="4">
    <dataValidation type="list" allowBlank="1" showInputMessage="1" showErrorMessage="1" sqref="J2:J3" xr:uid="{E0B3C284-A391-47EE-9A29-241B0431854A}">
      <formula1>Environment</formula1>
    </dataValidation>
    <dataValidation type="list" allowBlank="1" showInputMessage="1" showErrorMessage="1" sqref="M2:M3" xr:uid="{7EE62D49-0351-4700-8BA2-54F2BEADBA06}">
      <formula1>ServiceClass</formula1>
    </dataValidation>
    <dataValidation type="list" allowBlank="1" showInputMessage="1" showErrorMessage="1" sqref="F2:F3" xr:uid="{75A71378-673D-4603-B35D-38C9E490188A}">
      <formula1>BusinessUnit</formula1>
    </dataValidation>
    <dataValidation type="list" allowBlank="1" showInputMessage="1" showErrorMessage="1" sqref="H2:H3" xr:uid="{910538BE-3BA1-490F-9842-DA6AF776385C}">
      <formula1>DisasterRecovery</formula1>
    </dataValidation>
  </dataValidations>
  <hyperlinks>
    <hyperlink ref="D2" r:id="rId1" xr:uid="{342491CE-A7C6-494C-BF7F-DBA8380F4D2B}"/>
    <hyperlink ref="K2" r:id="rId2" xr:uid="{168AD6DE-4123-440A-89FF-42B20558E16C}"/>
    <hyperlink ref="L2" r:id="rId3" xr:uid="{D9D3210C-E4F9-4DD6-B4ED-62B2FECF5ACE}"/>
    <hyperlink ref="D3" r:id="rId4" xr:uid="{8681A8AE-FB2B-4911-82CE-3AE846DBCA70}"/>
    <hyperlink ref="K3" r:id="rId5" xr:uid="{DD8E388A-E45E-4E54-AD70-4108AC5B955A}"/>
    <hyperlink ref="L3" r:id="rId6" xr:uid="{8D11A13D-BCB9-42EF-A26E-2AF83C0991BE}"/>
    <hyperlink ref="C1" location="Tags!A6" display="ApplicationName" xr:uid="{952E69B5-2C1A-47F4-BBB4-8CDB548D691E}"/>
    <hyperlink ref="D1" location="Tags!A7" display="Approver" xr:uid="{058D8D90-DF20-4BE6-AC70-CE59F6FAB7EE}"/>
    <hyperlink ref="E1" location="Tags!A8" display="BudgetAmount" xr:uid="{DB2363D5-BA6B-4853-B975-6DE671FD51E5}"/>
    <hyperlink ref="F1" location="Tags!A9" display="BusinessUnit" xr:uid="{251E7228-C736-438A-BA86-32AEB5803D10}"/>
    <hyperlink ref="G1" location="Tags!A10" display="CostCenter" xr:uid="{EE108DF1-6ACD-478A-A700-54753959A71F}"/>
    <hyperlink ref="H1" location="Tags!A11" display="DR" xr:uid="{5A510296-1993-4DCC-BF20-A043EE1D0939}"/>
    <hyperlink ref="I1" location="Tags!A12" display="EndDate" xr:uid="{A00DFC7A-8344-409F-955A-00A6306DFAE6}"/>
    <hyperlink ref="J1" location="Tags!A13" display="Env" xr:uid="{31389DF1-2EED-4FCE-82F2-DF81F8D47A65}"/>
    <hyperlink ref="K1" location="Tags!A14" display="Owner" xr:uid="{A689A275-2790-4F84-9377-18551FA2C2E9}"/>
    <hyperlink ref="L1" location="Tags!A15" display="Requestor" xr:uid="{B6BDBD92-2405-48DC-8F9A-BE793678F614}"/>
    <hyperlink ref="M1" location="Tags!A16" display="ServiceClass" xr:uid="{70CECD66-6648-40DD-B325-9166D063B296}"/>
    <hyperlink ref="N1" location="Tags!A17" display="StartDate" xr:uid="{0B1542BE-F0BB-4F71-A03D-712E963F1D47}"/>
    <hyperlink ref="B1" location="'Resource Groups'!A1" display="ResourceGroupName" xr:uid="{BA7D0168-100D-49CC-A447-0920000A3EAF}"/>
  </hyperlinks>
  <pageMargins left="0.7" right="0.7" top="0.75" bottom="0.75" header="0.3" footer="0.3"/>
  <pageSetup orientation="portrait" horizontalDpi="4294967295" verticalDpi="4294967295" r:id="rId7"/>
  <tableParts count="1">
    <tablePart r:id="rId8"/>
  </tablePart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7">
    <tabColor rgb="FF00B0F0"/>
  </sheetPr>
  <dimension ref="A1:Q2"/>
  <sheetViews>
    <sheetView zoomScaleNormal="100" workbookViewId="0">
      <pane xSplit="1" ySplit="1" topLeftCell="B2" activePane="bottomRight" state="frozen"/>
      <selection activeCell="I24" sqref="I24"/>
      <selection pane="topRight" activeCell="I24" sqref="I24"/>
      <selection pane="bottomLeft" activeCell="I24" sqref="I24"/>
      <selection pane="bottomRight" activeCell="M2" sqref="M2"/>
    </sheetView>
  </sheetViews>
  <sheetFormatPr defaultColWidth="9.140625" defaultRowHeight="12.75" x14ac:dyDescent="0.2"/>
  <cols>
    <col min="1" max="1" width="22.28515625" style="229" customWidth="1"/>
    <col min="2" max="2" width="24.85546875" style="247" customWidth="1"/>
    <col min="3" max="3" width="12.42578125" style="229" bestFit="1" customWidth="1"/>
    <col min="4" max="4" width="9.42578125" style="229" bestFit="1" customWidth="1"/>
    <col min="5" max="5" width="4" style="229" bestFit="1" customWidth="1"/>
    <col min="6" max="6" width="5.7109375" style="229" bestFit="1" customWidth="1"/>
    <col min="7" max="7" width="24" style="229" bestFit="1" customWidth="1"/>
    <col min="8" max="8" width="10.7109375" style="229" bestFit="1" customWidth="1"/>
    <col min="9" max="9" width="5.7109375" style="229" bestFit="1" customWidth="1"/>
    <col min="10" max="10" width="8.5703125" style="229" bestFit="1" customWidth="1"/>
    <col min="11" max="11" width="13.7109375" style="229" bestFit="1" customWidth="1"/>
    <col min="12" max="12" width="10.140625" style="229" bestFit="1" customWidth="1"/>
    <col min="13" max="13" width="4.140625" style="229" bestFit="1" customWidth="1"/>
    <col min="14" max="14" width="21.5703125" style="229" bestFit="1" customWidth="1"/>
    <col min="15" max="15" width="24.85546875" style="229" bestFit="1" customWidth="1"/>
    <col min="16" max="16" width="4.7109375" style="229" bestFit="1" customWidth="1"/>
    <col min="17" max="17" width="8.140625" style="229" bestFit="1" customWidth="1"/>
    <col min="18" max="16384" width="9.140625" style="229"/>
  </cols>
  <sheetData>
    <row r="1" spans="1:17" s="228" customFormat="1" ht="125.1" customHeight="1" x14ac:dyDescent="0.25">
      <c r="A1" s="226" t="s">
        <v>1512</v>
      </c>
      <c r="B1" s="248" t="s">
        <v>1511</v>
      </c>
      <c r="C1" s="226" t="s">
        <v>1513</v>
      </c>
      <c r="D1" s="226" t="s">
        <v>1514</v>
      </c>
      <c r="E1" s="226" t="s">
        <v>1515</v>
      </c>
      <c r="F1" s="227" t="s">
        <v>940</v>
      </c>
      <c r="G1" s="227" t="s">
        <v>1443</v>
      </c>
      <c r="H1" s="227" t="s">
        <v>1447</v>
      </c>
      <c r="I1" s="227" t="s">
        <v>1451</v>
      </c>
      <c r="J1" s="227" t="s">
        <v>1455</v>
      </c>
      <c r="K1" s="227" t="s">
        <v>1459</v>
      </c>
      <c r="L1" s="227" t="s">
        <v>1463</v>
      </c>
      <c r="M1" s="227" t="s">
        <v>1467</v>
      </c>
      <c r="N1" s="227" t="s">
        <v>8</v>
      </c>
      <c r="O1" s="227" t="s">
        <v>1869</v>
      </c>
      <c r="P1" s="227" t="s">
        <v>1474</v>
      </c>
      <c r="Q1" s="227" t="s">
        <v>1477</v>
      </c>
    </row>
    <row r="2" spans="1:17" ht="15" x14ac:dyDescent="0.25">
      <c r="A2" s="178" t="str">
        <f ca="1">LOWER(_xlfn.CONCAT(VLOOKUP(INDIRECT(LEFT(ADDRESS(1,COLUMN(),2),1+(COLUMN()&gt;26))&amp;1),NamingKeys!$A$3:$F$87,2,FALSE),Company_Tag,INDIRECT(SUBSTITUTE(ADDRESS(1,MATCH("ApplicationName",1:1,),4),1,)&amp;ROW()),INDIRECT(SUBSTITUTE(ADDRESS(1,MATCH("Env",1:1,),4),1,)&amp;ROW()),PrimaryRegionTag,TEXT(ROW()-1,"00")))</f>
        <v>stgyazyadapprdeus01</v>
      </c>
      <c r="B2" s="247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rg-yazy-adap-prd-eus</v>
      </c>
      <c r="C2" s="229" t="s">
        <v>776</v>
      </c>
      <c r="D2" s="229" t="s">
        <v>862</v>
      </c>
      <c r="E2" s="229" t="s">
        <v>861</v>
      </c>
      <c r="F2" s="222" t="s">
        <v>820</v>
      </c>
      <c r="G2" s="223" t="s">
        <v>1482</v>
      </c>
      <c r="H2" s="230" t="s">
        <v>1520</v>
      </c>
      <c r="I2" s="222" t="s">
        <v>824</v>
      </c>
      <c r="J2" s="222" t="s">
        <v>1478</v>
      </c>
      <c r="K2" s="222" t="s">
        <v>1479</v>
      </c>
      <c r="L2" s="222" t="s">
        <v>1518</v>
      </c>
      <c r="M2" s="222" t="s">
        <v>2038</v>
      </c>
      <c r="N2" s="223" t="s">
        <v>1480</v>
      </c>
      <c r="O2" s="223" t="s">
        <v>1481</v>
      </c>
      <c r="P2" s="222" t="s">
        <v>1483</v>
      </c>
      <c r="Q2" s="222" t="s">
        <v>1519</v>
      </c>
    </row>
  </sheetData>
  <phoneticPr fontId="17" type="noConversion"/>
  <dataValidations count="6">
    <dataValidation type="list" allowBlank="1" showInputMessage="1" showErrorMessage="1" sqref="E2" xr:uid="{D401F6F4-078C-442A-9363-07E879985FB2}">
      <formula1>StorageAccessTier</formula1>
    </dataValidation>
    <dataValidation type="list" allowBlank="1" showInputMessage="1" showErrorMessage="1" sqref="K2" xr:uid="{2E759407-6B29-4C4F-8FEA-45D6796CAE2B}">
      <formula1>DisasterRecovery</formula1>
    </dataValidation>
    <dataValidation type="list" allowBlank="1" showInputMessage="1" showErrorMessage="1" sqref="I2" xr:uid="{3F127C00-5DB0-4259-A8A7-71396FC4FE19}">
      <formula1>BusinessUnit</formula1>
    </dataValidation>
    <dataValidation type="list" allowBlank="1" showInputMessage="1" showErrorMessage="1" sqref="P2" xr:uid="{C295C56F-249D-47EF-8D92-2086B3EEAD26}">
      <formula1>ServiceClass</formula1>
    </dataValidation>
    <dataValidation type="list" allowBlank="1" showInputMessage="1" showErrorMessage="1" sqref="M2" xr:uid="{5A03D882-A2D2-42F5-8E25-A734427851D0}">
      <formula1>Environment</formula1>
    </dataValidation>
    <dataValidation type="list" allowBlank="1" showInputMessage="1" showErrorMessage="1" sqref="D2" xr:uid="{7B04E39F-4B7D-47E3-8775-01F65C244EAD}">
      <formula1>StorageKind</formula1>
    </dataValidation>
  </dataValidations>
  <hyperlinks>
    <hyperlink ref="G2" r:id="rId1" xr:uid="{0D7F2AFF-796D-4F66-A84E-B866D13B20E9}"/>
    <hyperlink ref="N2" r:id="rId2" xr:uid="{05552881-4A5B-452D-BB08-B432716D5EA6}"/>
    <hyperlink ref="O2" r:id="rId3" xr:uid="{92890956-9B75-40ED-8B1C-E09EBE3E0743}"/>
    <hyperlink ref="F1" location="Tags!A6" display="ApplicationName" xr:uid="{B5522D69-AA5A-4580-ABEE-712803FA0F17}"/>
    <hyperlink ref="G1" location="Tags!A7" display="Approver" xr:uid="{AA664B38-1EAB-420A-9E24-24FFCE231AA3}"/>
    <hyperlink ref="H1" location="Tags!A8" display="BudgetAmount" xr:uid="{4070546A-61AD-45A5-B6C4-99B3E3B21A1E}"/>
    <hyperlink ref="I1" location="Tags!A9" display="BusinessUnit" xr:uid="{E3DFEBFC-037F-4794-8B42-153233C2BA1D}"/>
    <hyperlink ref="J1" location="Tags!A10" display="CostCenter" xr:uid="{2D9AE250-1C0D-4406-9876-1AF43A9CD441}"/>
    <hyperlink ref="K1" location="Tags!A11" display="DR" xr:uid="{9346C7A4-DF65-4658-883D-ED5FEFE5022D}"/>
    <hyperlink ref="L1" location="Tags!A12" display="EndDate" xr:uid="{3CA1328C-65E3-455C-A310-55E44C5E3FE5}"/>
    <hyperlink ref="M1" location="Tags!A13" display="Env" xr:uid="{6644E570-5975-4818-B1B6-213C23689E7A}"/>
    <hyperlink ref="N1" location="Tags!A14" display="Owner" xr:uid="{3CDE9726-BBD9-45D1-8175-DDD225CD1BB1}"/>
    <hyperlink ref="O1" location="Tags!A15" display="Requestor" xr:uid="{8DD6E490-1D86-402D-A7FF-43BC3C36764B}"/>
    <hyperlink ref="P1" location="Tags!A16" display="ServiceClass" xr:uid="{C387FF53-0D4E-4DF3-AB13-E99B646AC856}"/>
    <hyperlink ref="Q1" location="Tags!A17" display="StartDate" xr:uid="{74EA4014-3762-40B9-BDD6-F1EB967ECD45}"/>
  </hyperlinks>
  <pageMargins left="0.7" right="0.7" top="0.75" bottom="0.75" header="0.3" footer="0.3"/>
  <pageSetup orientation="portrait" horizontalDpi="4294967295" verticalDpi="4294967295" r:id="rId4"/>
  <legacyDrawing r:id="rId5"/>
  <tableParts count="1">
    <tablePart r:id="rId6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E610E3-EB46-45EF-B661-8FBFF8085731}">
  <sheetPr codeName="Sheet23">
    <tabColor rgb="FF00B0F0"/>
  </sheetPr>
  <dimension ref="A1:T2"/>
  <sheetViews>
    <sheetView zoomScaleNormal="100" zoomScaleSheetLayoutView="100" workbookViewId="0">
      <pane ySplit="1" topLeftCell="A2" activePane="bottomLeft" state="frozen"/>
      <selection activeCell="I24" sqref="I24"/>
      <selection pane="bottomLeft" activeCell="Q2" sqref="Q2"/>
    </sheetView>
  </sheetViews>
  <sheetFormatPr defaultColWidth="9.140625" defaultRowHeight="12.75" x14ac:dyDescent="0.2"/>
  <cols>
    <col min="1" max="1" width="23.7109375" style="235" customWidth="1"/>
    <col min="2" max="2" width="24.140625" style="247" customWidth="1"/>
    <col min="3" max="3" width="11.7109375" style="264" customWidth="1"/>
    <col min="4" max="4" width="6.28515625" style="229" bestFit="1" customWidth="1"/>
    <col min="5" max="5" width="25.140625" style="229" bestFit="1" customWidth="1"/>
    <col min="6" max="6" width="16.7109375" style="229" customWidth="1"/>
    <col min="7" max="7" width="6.42578125" style="229" bestFit="1" customWidth="1"/>
    <col min="8" max="8" width="9.28515625" style="229" bestFit="1" customWidth="1"/>
    <col min="9" max="9" width="15.5703125" style="229" bestFit="1" customWidth="1"/>
    <col min="10" max="10" width="10.85546875" style="229" bestFit="1" customWidth="1"/>
    <col min="11" max="11" width="5.28515625" style="229" bestFit="1" customWidth="1"/>
    <col min="12" max="12" width="22.28515625" style="229" bestFit="1" customWidth="1"/>
    <col min="13" max="13" width="25.5703125" style="229" bestFit="1" customWidth="1"/>
    <col min="14" max="14" width="5.28515625" style="229" bestFit="1" customWidth="1"/>
    <col min="15" max="15" width="10.85546875" style="229" bestFit="1" customWidth="1"/>
    <col min="16" max="16" width="9.140625" style="235"/>
    <col min="17" max="17" width="42.140625" style="235" customWidth="1"/>
    <col min="18" max="19" width="9.140625" style="235"/>
    <col min="20" max="20" width="24.140625" style="235" customWidth="1"/>
    <col min="21" max="16384" width="9.140625" style="235"/>
  </cols>
  <sheetData>
    <row r="1" spans="1:20" s="238" customFormat="1" ht="143.25" customHeight="1" x14ac:dyDescent="0.2">
      <c r="A1" s="236" t="s">
        <v>1937</v>
      </c>
      <c r="B1" s="248" t="s">
        <v>1511</v>
      </c>
      <c r="C1" s="263" t="s">
        <v>1872</v>
      </c>
      <c r="D1" s="237" t="s">
        <v>940</v>
      </c>
      <c r="E1" s="237" t="s">
        <v>1443</v>
      </c>
      <c r="F1" s="237" t="s">
        <v>1447</v>
      </c>
      <c r="G1" s="237" t="s">
        <v>1451</v>
      </c>
      <c r="H1" s="237" t="s">
        <v>1455</v>
      </c>
      <c r="I1" s="237" t="s">
        <v>1459</v>
      </c>
      <c r="J1" s="237" t="s">
        <v>1463</v>
      </c>
      <c r="K1" s="237" t="s">
        <v>1467</v>
      </c>
      <c r="L1" s="237" t="s">
        <v>8</v>
      </c>
      <c r="M1" s="237" t="s">
        <v>1869</v>
      </c>
      <c r="N1" s="237" t="s">
        <v>1474</v>
      </c>
      <c r="O1" s="237" t="s">
        <v>1477</v>
      </c>
    </row>
    <row r="2" spans="1:20" x14ac:dyDescent="0.2">
      <c r="A2" s="246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,"-",TEXT(ROW()-1,"00")))</f>
        <v>log-yazy-adap-prd-eus-01</v>
      </c>
      <c r="B2" s="247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rg-yazy-adap-prd-eus</v>
      </c>
      <c r="C2" s="264" t="s">
        <v>1938</v>
      </c>
      <c r="D2" s="222" t="s">
        <v>820</v>
      </c>
      <c r="E2" s="239" t="s">
        <v>1482</v>
      </c>
      <c r="F2" s="230" t="s">
        <v>1520</v>
      </c>
      <c r="G2" s="222" t="s">
        <v>824</v>
      </c>
      <c r="H2" s="222" t="s">
        <v>1478</v>
      </c>
      <c r="I2" s="222" t="s">
        <v>1479</v>
      </c>
      <c r="J2" s="222" t="s">
        <v>1518</v>
      </c>
      <c r="K2" s="222" t="s">
        <v>2038</v>
      </c>
      <c r="L2" s="239" t="s">
        <v>1480</v>
      </c>
      <c r="M2" s="239" t="s">
        <v>1481</v>
      </c>
      <c r="N2" s="222" t="s">
        <v>1483</v>
      </c>
      <c r="O2" s="222" t="s">
        <v>1519</v>
      </c>
      <c r="Q2" s="253"/>
      <c r="R2" s="235" t="str">
        <f ca="1">INDIRECT(SUBSTITUTE(ADDRESS(1,MATCH("ApplicationName",1:1,),4),1,)&amp;ROW())</f>
        <v>ADAP</v>
      </c>
      <c r="S2" s="235" t="str">
        <f ca="1">INDIRECT(SUBSTITUTE(ADDRESS(1,MATCH("Env",1:1,),4),1,)&amp;ROW())</f>
        <v>prd</v>
      </c>
      <c r="T2" s="235" t="str">
        <f ca="1">LOWER(_xlfn.CONCAT(VLOOKUP($B$1,NamingKeys!$A$3:$F$87,2,FALSE),"-",Company_Tag,"-",INDIRECT(SUBSTITUTE(ADDRESS(1,MATCH("ApplicationName",1:1,),4),1,)&amp;ROW()),"-",INDIRECT(SUBSTITUTE(ADDRESS(1,MATCH("Env",1:1,),4),1,)&amp;ROW())))</f>
        <v>rg-yazy-adap-prd</v>
      </c>
    </row>
  </sheetData>
  <dataValidations count="4">
    <dataValidation type="list" allowBlank="1" showInputMessage="1" showErrorMessage="1" sqref="I2" xr:uid="{8068CB14-B9E1-4EC6-BDC9-E112A15B5110}">
      <formula1>DisasterRecovery</formula1>
    </dataValidation>
    <dataValidation type="list" allowBlank="1" showInputMessage="1" showErrorMessage="1" sqref="G2" xr:uid="{B31C878E-8D29-4F81-97C0-4EA0DFFEAA0D}">
      <formula1>BusinessUnit</formula1>
    </dataValidation>
    <dataValidation type="list" allowBlank="1" showInputMessage="1" showErrorMessage="1" sqref="N2" xr:uid="{1BA6018B-7FE8-4F43-AA77-7721FBE5D085}">
      <formula1>ServiceClass</formula1>
    </dataValidation>
    <dataValidation type="list" allowBlank="1" showInputMessage="1" showErrorMessage="1" sqref="K2" xr:uid="{04CA7BDB-1EDD-48EA-ACB8-0722E1B3B71F}">
      <formula1>Environment</formula1>
    </dataValidation>
  </dataValidations>
  <hyperlinks>
    <hyperlink ref="E2" r:id="rId1" xr:uid="{F6B48E60-AC03-477B-93E0-A2446F67E26D}"/>
    <hyperlink ref="L2" r:id="rId2" xr:uid="{4F175220-9E8E-4D7A-9C29-DB58D39E76C2}"/>
    <hyperlink ref="M2" r:id="rId3" xr:uid="{D47B65CB-5B1C-4C45-87BD-3995524B3414}"/>
    <hyperlink ref="D1" location="Tags!A6" display="ApplicationName" xr:uid="{1A70C4A0-EC74-4FFB-B311-C9002FEB31D5}"/>
    <hyperlink ref="E1" location="Tags!A7" display="Approver" xr:uid="{D8F24CAC-35C9-46CA-B0D2-7320EEFE9D3E}"/>
    <hyperlink ref="F1" location="Tags!A8" display="BudgetAmount" xr:uid="{669FAC30-9F5D-4987-81EC-5FC11E29FBA3}"/>
    <hyperlink ref="G1" location="Tags!A9" display="BusinessUnit" xr:uid="{292CE886-81EA-483E-977B-5981755585AD}"/>
    <hyperlink ref="H1" location="Tags!A10" display="CostCenter" xr:uid="{472E29FB-9A1E-4E63-A97B-019078254ABA}"/>
    <hyperlink ref="I1" location="Tags!A11" display="DR" xr:uid="{F462C963-C26F-4BD5-9AEE-4E70DD4E31A8}"/>
    <hyperlink ref="J1" location="Tags!A12" display="EndDate" xr:uid="{2FC184C2-D51A-44B2-9937-64FB300B643A}"/>
    <hyperlink ref="K1" location="Tags!A13" display="Env" xr:uid="{6F2EACE9-4801-4135-BC01-B0C326249567}"/>
    <hyperlink ref="L1" location="Tags!A14" display="Owner" xr:uid="{26578AAA-0AC6-4EEA-B14D-DF74163124FC}"/>
    <hyperlink ref="M1" location="Tags!A15" display="Requestor" xr:uid="{07C382F6-6CB4-42A2-A19A-2B50A5D5A3AA}"/>
    <hyperlink ref="N1" location="Tags!A16" display="ServiceClass" xr:uid="{2F98C3AE-80CE-4467-A6FA-F8B174566D05}"/>
    <hyperlink ref="O1" location="Tags!A17" display="StartDate" xr:uid="{A929027B-6C7D-459B-9F4C-E149D64FDC98}"/>
  </hyperlinks>
  <pageMargins left="0.7" right="0.7" top="0.75" bottom="0.75" header="0.3" footer="0.3"/>
  <pageSetup orientation="portrait" horizontalDpi="4294967295" verticalDpi="4294967295" r:id="rId4"/>
  <tableParts count="1">
    <tablePart r:id="rId5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444BB3-056B-41E8-9D00-C00F81EF74BB}">
  <sheetPr codeName="Sheet69">
    <tabColor rgb="FF00B0F0"/>
  </sheetPr>
  <dimension ref="A1:O2"/>
  <sheetViews>
    <sheetView zoomScaleNormal="100" workbookViewId="0">
      <pane xSplit="1" ySplit="1" topLeftCell="B2" activePane="bottomRight" state="frozen"/>
      <selection activeCell="I24" sqref="I24"/>
      <selection pane="topRight" activeCell="I24" sqref="I24"/>
      <selection pane="bottomLeft" activeCell="I24" sqref="I24"/>
      <selection pane="bottomRight" activeCell="K2" sqref="K2"/>
    </sheetView>
  </sheetViews>
  <sheetFormatPr defaultColWidth="9.140625" defaultRowHeight="12.75" x14ac:dyDescent="0.2"/>
  <cols>
    <col min="1" max="1" width="32.85546875" style="268" customWidth="1"/>
    <col min="2" max="2" width="35" style="247" customWidth="1"/>
    <col min="3" max="3" width="27.85546875" style="255" customWidth="1"/>
    <col min="4" max="4" width="6.28515625" style="244" bestFit="1" customWidth="1"/>
    <col min="5" max="5" width="25.140625" style="244" bestFit="1" customWidth="1"/>
    <col min="6" max="6" width="3.85546875" style="244" bestFit="1" customWidth="1"/>
    <col min="7" max="7" width="6.42578125" style="244" bestFit="1" customWidth="1"/>
    <col min="8" max="8" width="9.28515625" style="244" bestFit="1" customWidth="1"/>
    <col min="9" max="9" width="15.5703125" style="244" bestFit="1" customWidth="1"/>
    <col min="10" max="10" width="10.85546875" style="244" bestFit="1" customWidth="1"/>
    <col min="11" max="11" width="5.28515625" style="244" bestFit="1" customWidth="1"/>
    <col min="12" max="12" width="22.28515625" style="244" bestFit="1" customWidth="1"/>
    <col min="13" max="13" width="25.5703125" style="244" bestFit="1" customWidth="1"/>
    <col min="14" max="14" width="5.28515625" style="244" bestFit="1" customWidth="1"/>
    <col min="15" max="15" width="10.85546875" style="244" bestFit="1" customWidth="1"/>
    <col min="16" max="16384" width="9.140625" style="243"/>
  </cols>
  <sheetData>
    <row r="1" spans="1:15" s="183" customFormat="1" ht="125.1" customHeight="1" x14ac:dyDescent="0.25">
      <c r="A1" s="254" t="s">
        <v>1944</v>
      </c>
      <c r="B1" s="248" t="s">
        <v>1511</v>
      </c>
      <c r="C1" s="254" t="s">
        <v>1275</v>
      </c>
      <c r="D1" s="242" t="s">
        <v>940</v>
      </c>
      <c r="E1" s="242" t="s">
        <v>1443</v>
      </c>
      <c r="F1" s="242" t="s">
        <v>1447</v>
      </c>
      <c r="G1" s="242" t="s">
        <v>1451</v>
      </c>
      <c r="H1" s="242" t="s">
        <v>1455</v>
      </c>
      <c r="I1" s="242" t="s">
        <v>1459</v>
      </c>
      <c r="J1" s="242" t="s">
        <v>1463</v>
      </c>
      <c r="K1" s="242" t="s">
        <v>1467</v>
      </c>
      <c r="L1" s="242" t="s">
        <v>8</v>
      </c>
      <c r="M1" s="242" t="s">
        <v>1869</v>
      </c>
      <c r="N1" s="242" t="s">
        <v>1474</v>
      </c>
      <c r="O1" s="242" t="s">
        <v>1477</v>
      </c>
    </row>
    <row r="2" spans="1:15" ht="15" x14ac:dyDescent="0.25">
      <c r="A2" s="255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,"-",TEXT(ROW()-1,"00")))</f>
        <v>cosdb-yazy-adap-prd-eus-01</v>
      </c>
      <c r="B2" s="247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rg-yazy-adap-prd-eus</v>
      </c>
      <c r="C2" s="255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,"-",TEXT(ROW()-1,"00")))</f>
        <v>sql-yazy-adap-prd-eus-01</v>
      </c>
      <c r="D2" s="222" t="s">
        <v>820</v>
      </c>
      <c r="E2" s="223" t="s">
        <v>1482</v>
      </c>
      <c r="F2" s="224" t="s">
        <v>1870</v>
      </c>
      <c r="G2" s="222" t="s">
        <v>824</v>
      </c>
      <c r="H2" s="222" t="s">
        <v>1478</v>
      </c>
      <c r="I2" s="222" t="s">
        <v>1479</v>
      </c>
      <c r="J2" s="222" t="s">
        <v>1518</v>
      </c>
      <c r="K2" s="222" t="s">
        <v>2038</v>
      </c>
      <c r="L2" s="223" t="s">
        <v>1480</v>
      </c>
      <c r="M2" s="223" t="s">
        <v>1481</v>
      </c>
      <c r="N2" s="222" t="s">
        <v>1483</v>
      </c>
      <c r="O2" s="222" t="s">
        <v>1519</v>
      </c>
    </row>
  </sheetData>
  <dataValidations count="4">
    <dataValidation type="list" allowBlank="1" showInputMessage="1" showErrorMessage="1" sqref="K2" xr:uid="{1D8A4A87-789A-41D4-B48B-48261504BDA9}">
      <formula1>Environment</formula1>
    </dataValidation>
    <dataValidation type="list" allowBlank="1" showInputMessage="1" showErrorMessage="1" sqref="N2" xr:uid="{63B5C2CF-AA52-4730-B089-06399BB23750}">
      <formula1>ServiceClass</formula1>
    </dataValidation>
    <dataValidation type="list" allowBlank="1" showInputMessage="1" showErrorMessage="1" sqref="G2" xr:uid="{FBFACA6A-437B-4463-B3B1-FEDF94077919}">
      <formula1>BusinessUnit</formula1>
    </dataValidation>
    <dataValidation type="list" allowBlank="1" showInputMessage="1" showErrorMessage="1" sqref="I2" xr:uid="{3B4C4CB7-73B2-49A4-B67E-3086A9872D3B}">
      <formula1>DisasterRecovery</formula1>
    </dataValidation>
  </dataValidations>
  <hyperlinks>
    <hyperlink ref="E2" r:id="rId1" xr:uid="{06F9A650-AB3B-4EB4-920C-F7DA4FBDABF2}"/>
    <hyperlink ref="L2" r:id="rId2" xr:uid="{3AA5D57E-753B-4778-8A82-07CCE34450CD}"/>
    <hyperlink ref="M2" r:id="rId3" xr:uid="{E32496F2-F911-4C6D-9538-F85ED91C0414}"/>
    <hyperlink ref="D1" location="Tags!A6" display="ApplicationName" xr:uid="{021E8149-3EF0-4C71-B865-8FF3E3395916}"/>
    <hyperlink ref="E1" location="Tags!A7" display="Approver" xr:uid="{C6B363EE-2EB5-4BBC-AD9B-13A03FA225F9}"/>
    <hyperlink ref="F1" location="Tags!A8" display="BudgetAmount" xr:uid="{2F3A6BDD-9739-4E4E-9A9C-BCF51C65D0BC}"/>
    <hyperlink ref="G1" location="Tags!A9" display="BusinessUnit" xr:uid="{6BA9721E-7589-48C1-8976-995004C67B87}"/>
    <hyperlink ref="H1" location="Tags!A10" display="CostCenter" xr:uid="{61EF4A8B-C0C4-4F38-9A5F-BFAE4DAA618C}"/>
    <hyperlink ref="I1" location="Tags!A11" display="DR" xr:uid="{BFDA6B64-EDFB-45B2-94FD-B8CFAF16B231}"/>
    <hyperlink ref="J1" location="Tags!A12" display="EndDate" xr:uid="{99DB7742-18DB-43EA-81BE-3CC15B299F9C}"/>
    <hyperlink ref="K1" location="Tags!A13" display="Env" xr:uid="{8E224327-2A72-4544-AB9D-1A036E743171}"/>
    <hyperlink ref="L1" location="Tags!A14" display="Owner" xr:uid="{7F669E94-CD1D-4BC4-BEB4-9B04BC5FD8B7}"/>
    <hyperlink ref="M1" location="Tags!A15" display="Requestor" xr:uid="{EA8ABF6A-936C-47B0-8616-80CDDC405A98}"/>
    <hyperlink ref="N1" location="Tags!A16" display="ServiceClass" xr:uid="{3A8282A8-E7FF-4D9A-8450-28AFB8250652}"/>
    <hyperlink ref="O1" location="Tags!A17" display="StartDate" xr:uid="{B2F0FE2D-9A7B-4D16-8E40-6DA2CA2A55B6}"/>
  </hyperlinks>
  <pageMargins left="0.7" right="0.7" top="0.75" bottom="0.75" header="0.3" footer="0.3"/>
  <pageSetup orientation="portrait" horizontalDpi="4294967295" verticalDpi="4294967295" r:id="rId4"/>
  <tableParts count="1">
    <tablePart r:id="rId5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9965A2-5A36-45EB-B3E2-B1B96258898A}">
  <sheetPr codeName="Sheet15">
    <tabColor rgb="FF00B0F0"/>
  </sheetPr>
  <dimension ref="A1:S2"/>
  <sheetViews>
    <sheetView zoomScaleNormal="100" zoomScaleSheetLayoutView="100" workbookViewId="0">
      <pane ySplit="1" topLeftCell="A2" activePane="bottomLeft" state="frozen"/>
      <selection activeCell="I24" sqref="I24"/>
      <selection pane="bottomLeft" activeCell="J2" sqref="J2"/>
    </sheetView>
  </sheetViews>
  <sheetFormatPr defaultColWidth="9.140625" defaultRowHeight="12.75" x14ac:dyDescent="0.2"/>
  <cols>
    <col min="1" max="1" width="37" style="235" customWidth="1"/>
    <col min="2" max="2" width="24.140625" style="247" customWidth="1"/>
    <col min="3" max="3" width="6.28515625" style="229" bestFit="1" customWidth="1"/>
    <col min="4" max="4" width="25.140625" style="229" bestFit="1" customWidth="1"/>
    <col min="5" max="5" width="16.7109375" style="229" customWidth="1"/>
    <col min="6" max="6" width="6.42578125" style="229" bestFit="1" customWidth="1"/>
    <col min="7" max="7" width="9.28515625" style="229" bestFit="1" customWidth="1"/>
    <col min="8" max="8" width="15.5703125" style="229" bestFit="1" customWidth="1"/>
    <col min="9" max="9" width="10.85546875" style="229" bestFit="1" customWidth="1"/>
    <col min="10" max="10" width="5.28515625" style="229" bestFit="1" customWidth="1"/>
    <col min="11" max="11" width="22.28515625" style="229" bestFit="1" customWidth="1"/>
    <col min="12" max="12" width="25.5703125" style="229" bestFit="1" customWidth="1"/>
    <col min="13" max="13" width="5.28515625" style="229" bestFit="1" customWidth="1"/>
    <col min="14" max="14" width="10.85546875" style="229" bestFit="1" customWidth="1"/>
    <col min="15" max="15" width="9.140625" style="235"/>
    <col min="16" max="16" width="42.140625" style="235" customWidth="1"/>
    <col min="17" max="18" width="9.140625" style="235"/>
    <col min="19" max="19" width="24.140625" style="235" customWidth="1"/>
    <col min="20" max="16384" width="9.140625" style="235"/>
  </cols>
  <sheetData>
    <row r="1" spans="1:19" s="238" customFormat="1" ht="143.25" customHeight="1" x14ac:dyDescent="0.2">
      <c r="A1" s="236" t="s">
        <v>1942</v>
      </c>
      <c r="B1" s="248" t="s">
        <v>1511</v>
      </c>
      <c r="C1" s="237" t="s">
        <v>940</v>
      </c>
      <c r="D1" s="237" t="s">
        <v>1443</v>
      </c>
      <c r="E1" s="237" t="s">
        <v>1447</v>
      </c>
      <c r="F1" s="237" t="s">
        <v>1451</v>
      </c>
      <c r="G1" s="237" t="s">
        <v>1455</v>
      </c>
      <c r="H1" s="237" t="s">
        <v>1459</v>
      </c>
      <c r="I1" s="237" t="s">
        <v>1463</v>
      </c>
      <c r="J1" s="237" t="s">
        <v>1467</v>
      </c>
      <c r="K1" s="237" t="s">
        <v>8</v>
      </c>
      <c r="L1" s="237" t="s">
        <v>1869</v>
      </c>
      <c r="M1" s="237" t="s">
        <v>1474</v>
      </c>
      <c r="N1" s="237" t="s">
        <v>1477</v>
      </c>
    </row>
    <row r="2" spans="1:19" x14ac:dyDescent="0.2">
      <c r="A2" s="246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,"-",TEXT(ROW()-1,"00")))</f>
        <v>asaj-yazy-adap-prd-eus-01</v>
      </c>
      <c r="B2" s="247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rg-yazy-adap-prd-eus</v>
      </c>
      <c r="C2" s="222" t="s">
        <v>820</v>
      </c>
      <c r="D2" s="239" t="s">
        <v>1482</v>
      </c>
      <c r="E2" s="230" t="s">
        <v>1520</v>
      </c>
      <c r="F2" s="222" t="s">
        <v>824</v>
      </c>
      <c r="G2" s="222" t="s">
        <v>1478</v>
      </c>
      <c r="H2" s="222" t="s">
        <v>1479</v>
      </c>
      <c r="I2" s="222" t="s">
        <v>1518</v>
      </c>
      <c r="J2" s="222" t="s">
        <v>2038</v>
      </c>
      <c r="K2" s="239" t="s">
        <v>1480</v>
      </c>
      <c r="L2" s="239" t="s">
        <v>1481</v>
      </c>
      <c r="M2" s="222" t="s">
        <v>1483</v>
      </c>
      <c r="N2" s="222" t="s">
        <v>1519</v>
      </c>
      <c r="P2" s="253" t="str">
        <f ca="1">LOWER(_xlfn.CONCAT(VLOOKUP($B$1,NamingKeys!$A$3:$F$87,2,FALSE),"-",Company_Tag,"-",INDIRECT(SUBSTITUTE(ADDRESS(1,MATCH("ApplicationName",1:1,),4),1,)&amp;ROW()),"-",INDIRECT(SUBSTITUTE(ADDRESS(1,MATCH("Env",1:1,),4),1,)&amp;ROW()),"-",PrimaryRegionTag))</f>
        <v>rg-yazy-adap-prd-eus</v>
      </c>
      <c r="Q2" s="235" t="str">
        <f ca="1">INDIRECT(SUBSTITUTE(ADDRESS(1,MATCH("ApplicationName",1:1,),4),1,)&amp;ROW())</f>
        <v>ADAP</v>
      </c>
      <c r="R2" s="235" t="str">
        <f ca="1">INDIRECT(SUBSTITUTE(ADDRESS(1,MATCH("Env",1:1,),4),1,)&amp;ROW())</f>
        <v>prd</v>
      </c>
      <c r="S2" s="235" t="str">
        <f ca="1">LOWER(_xlfn.CONCAT(VLOOKUP($B$1,NamingKeys!$A$3:$F$87,2,FALSE),"-",Company_Tag,"-",INDIRECT(SUBSTITUTE(ADDRESS(1,MATCH("ApplicationName",1:1,),4),1,)&amp;ROW()),"-",INDIRECT(SUBSTITUTE(ADDRESS(1,MATCH("Env",1:1,),4),1,)&amp;ROW())))</f>
        <v>rg-yazy-adap-prd</v>
      </c>
    </row>
  </sheetData>
  <dataValidations count="4">
    <dataValidation type="list" allowBlank="1" showInputMessage="1" showErrorMessage="1" sqref="H2" xr:uid="{CCA4A188-7673-4AD7-9656-34804CA9582B}">
      <formula1>DisasterRecovery</formula1>
    </dataValidation>
    <dataValidation type="list" allowBlank="1" showInputMessage="1" showErrorMessage="1" sqref="F2" xr:uid="{96B925A8-8421-4F52-BD8A-F34C8FAE3276}">
      <formula1>BusinessUnit</formula1>
    </dataValidation>
    <dataValidation type="list" allowBlank="1" showInputMessage="1" showErrorMessage="1" sqref="M2" xr:uid="{4C44486A-6D76-4151-B99D-A8C24027ED72}">
      <formula1>ServiceClass</formula1>
    </dataValidation>
    <dataValidation type="list" allowBlank="1" showInputMessage="1" showErrorMessage="1" sqref="J2" xr:uid="{E68FE7D8-05C9-4670-ADDF-3EC837F54B38}">
      <formula1>Environment</formula1>
    </dataValidation>
  </dataValidations>
  <hyperlinks>
    <hyperlink ref="D2" r:id="rId1" xr:uid="{02819009-96C2-400C-9EC9-F604A55B710B}"/>
    <hyperlink ref="K2" r:id="rId2" xr:uid="{53FF80D4-883B-4805-9209-5F718F347D2D}"/>
    <hyperlink ref="L2" r:id="rId3" xr:uid="{8962894A-4968-4E46-9B7D-CB3AA3B39EBB}"/>
    <hyperlink ref="C1" location="Tags!A6" display="ApplicationName" xr:uid="{56955CF6-1718-4493-AF37-D4B34A7CD564}"/>
    <hyperlink ref="D1" location="Tags!A7" display="Approver" xr:uid="{EB5E2224-9864-47AB-B913-03AAB4C213D8}"/>
    <hyperlink ref="E1" location="Tags!A8" display="BudgetAmount" xr:uid="{EE003676-4C8E-4E70-B2BD-70AB22B49CF7}"/>
    <hyperlink ref="F1" location="Tags!A9" display="BusinessUnit" xr:uid="{00A383B7-92AD-4E29-B97F-9050AF01D8BE}"/>
    <hyperlink ref="G1" location="Tags!A10" display="CostCenter" xr:uid="{6B898317-A942-4A0D-AE2F-2E82045B9436}"/>
    <hyperlink ref="H1" location="Tags!A11" display="DR" xr:uid="{FA4C7573-6343-442A-B4A1-965A2BB2E514}"/>
    <hyperlink ref="I1" location="Tags!A12" display="EndDate" xr:uid="{EA6C9FD2-F5CB-43CF-AB27-E6219F1A2A0F}"/>
    <hyperlink ref="J1" location="Tags!A13" display="Env" xr:uid="{198F3D9C-A7EF-4013-9352-A5856BAD57D9}"/>
    <hyperlink ref="K1" location="Tags!A14" display="Owner" xr:uid="{F329C928-5F43-4D55-B677-341D2D721373}"/>
    <hyperlink ref="L1" location="Tags!A15" display="Requestor" xr:uid="{7D54A9EA-DE12-4795-BB26-3647D37543F4}"/>
    <hyperlink ref="M1" location="Tags!A16" display="ServiceClass" xr:uid="{05A00AB6-FE88-42A0-B104-58119A432B45}"/>
    <hyperlink ref="N1" location="Tags!A17" display="StartDate" xr:uid="{A2464CDD-53C0-40EF-B522-3479BEE8847C}"/>
  </hyperlinks>
  <pageMargins left="0.7" right="0.7" top="0.75" bottom="0.75" header="0.3" footer="0.3"/>
  <pageSetup orientation="portrait" horizontalDpi="4294967295" verticalDpi="4294967295" r:id="rId4"/>
  <tableParts count="1">
    <tablePart r:id="rId5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D135F7-F438-4D90-AD65-9C656963FA7A}">
  <sheetPr codeName="Sheet13">
    <tabColor rgb="FF00B0F0"/>
  </sheetPr>
  <dimension ref="A1:O2"/>
  <sheetViews>
    <sheetView zoomScaleNormal="100" zoomScaleSheetLayoutView="100" workbookViewId="0">
      <pane ySplit="1" topLeftCell="A2" activePane="bottomLeft" state="frozen"/>
      <selection activeCell="I24" sqref="I24"/>
      <selection pane="bottomLeft" activeCell="K2" sqref="K2"/>
    </sheetView>
  </sheetViews>
  <sheetFormatPr defaultColWidth="9.140625" defaultRowHeight="12.75" x14ac:dyDescent="0.2"/>
  <cols>
    <col min="1" max="1" width="23.7109375" style="235" customWidth="1"/>
    <col min="2" max="2" width="24.140625" style="247" customWidth="1"/>
    <col min="3" max="3" width="20.5703125" style="235" customWidth="1"/>
    <col min="4" max="4" width="6.28515625" style="229" bestFit="1" customWidth="1"/>
    <col min="5" max="5" width="25.140625" style="229" bestFit="1" customWidth="1"/>
    <col min="6" max="6" width="16.7109375" style="229" customWidth="1"/>
    <col min="7" max="7" width="6.42578125" style="229" bestFit="1" customWidth="1"/>
    <col min="8" max="8" width="9.28515625" style="229" bestFit="1" customWidth="1"/>
    <col min="9" max="9" width="15.5703125" style="229" bestFit="1" customWidth="1"/>
    <col min="10" max="10" width="10.85546875" style="229" bestFit="1" customWidth="1"/>
    <col min="11" max="11" width="5.28515625" style="229" bestFit="1" customWidth="1"/>
    <col min="12" max="12" width="22.28515625" style="229" bestFit="1" customWidth="1"/>
    <col min="13" max="13" width="25.5703125" style="229" bestFit="1" customWidth="1"/>
    <col min="14" max="14" width="5.28515625" style="229" bestFit="1" customWidth="1"/>
    <col min="15" max="15" width="10.85546875" style="229" bestFit="1" customWidth="1"/>
    <col min="16" max="16384" width="9.140625" style="235"/>
  </cols>
  <sheetData>
    <row r="1" spans="1:15" s="238" customFormat="1" ht="143.25" customHeight="1" x14ac:dyDescent="0.2">
      <c r="A1" s="236" t="s">
        <v>1934</v>
      </c>
      <c r="B1" s="257" t="s">
        <v>1511</v>
      </c>
      <c r="C1" s="236" t="s">
        <v>1936</v>
      </c>
      <c r="D1" s="237" t="s">
        <v>940</v>
      </c>
      <c r="E1" s="237" t="s">
        <v>1443</v>
      </c>
      <c r="F1" s="237" t="s">
        <v>1447</v>
      </c>
      <c r="G1" s="237" t="s">
        <v>1451</v>
      </c>
      <c r="H1" s="237" t="s">
        <v>1455</v>
      </c>
      <c r="I1" s="237" t="s">
        <v>1459</v>
      </c>
      <c r="J1" s="237" t="s">
        <v>1463</v>
      </c>
      <c r="K1" s="237" t="s">
        <v>1467</v>
      </c>
      <c r="L1" s="237" t="s">
        <v>8</v>
      </c>
      <c r="M1" s="237" t="s">
        <v>1869</v>
      </c>
      <c r="N1" s="237" t="s">
        <v>1474</v>
      </c>
      <c r="O1" s="237" t="s">
        <v>1477</v>
      </c>
    </row>
    <row r="2" spans="1:15" ht="15" x14ac:dyDescent="0.25">
      <c r="A2" s="235" t="str">
        <f ca="1">LOWER(_xlfn.CONCAT(VLOOKUP(INDIRECT(LEFT(ADDRESS(1,COLUMN(),2),1+(COLUMN()&gt;26))&amp;1),NamingKeys!$A$3:$F$85,2,FALSE),Company_Tag,INDIRECT(SUBSTITUTE(ADDRESS(1,MATCH("ApplicationName",1:1,),4),1,)&amp;ROW()),INDIRECT(SUBSTITUTE(ADDRESS(1,MATCH("Env",1:1,),4),1,)&amp;ROW()),PrimaryRegionTag))</f>
        <v>aasyazyadapprdeus</v>
      </c>
      <c r="B2" s="247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rg-yazy-adap-prd-eus</v>
      </c>
      <c r="C2" s="258" t="s">
        <v>1935</v>
      </c>
      <c r="D2" s="222" t="s">
        <v>820</v>
      </c>
      <c r="E2" s="239" t="s">
        <v>1482</v>
      </c>
      <c r="F2" s="230" t="s">
        <v>1520</v>
      </c>
      <c r="G2" s="222" t="s">
        <v>824</v>
      </c>
      <c r="H2" s="222" t="s">
        <v>1478</v>
      </c>
      <c r="I2" s="222" t="s">
        <v>1479</v>
      </c>
      <c r="J2" s="222" t="s">
        <v>1518</v>
      </c>
      <c r="K2" s="222" t="s">
        <v>2038</v>
      </c>
      <c r="L2" s="239" t="s">
        <v>1480</v>
      </c>
      <c r="M2" s="239" t="s">
        <v>1481</v>
      </c>
      <c r="N2" s="222" t="s">
        <v>1483</v>
      </c>
      <c r="O2" s="222" t="s">
        <v>1519</v>
      </c>
    </row>
  </sheetData>
  <dataValidations count="4">
    <dataValidation type="list" allowBlank="1" showInputMessage="1" showErrorMessage="1" sqref="I2" xr:uid="{4D67F9A0-0383-4323-A824-CF5F965ACBA9}">
      <formula1>DisasterRecovery</formula1>
    </dataValidation>
    <dataValidation type="list" allowBlank="1" showInputMessage="1" showErrorMessage="1" sqref="G2" xr:uid="{63575918-F6E3-4D26-9B22-D632E61F1FC9}">
      <formula1>BusinessUnit</formula1>
    </dataValidation>
    <dataValidation type="list" allowBlank="1" showInputMessage="1" showErrorMessage="1" sqref="N2" xr:uid="{EBD3F39B-C6F6-41A4-B156-5B58AE8CCC3A}">
      <formula1>ServiceClass</formula1>
    </dataValidation>
    <dataValidation type="list" allowBlank="1" showInputMessage="1" showErrorMessage="1" sqref="K2" xr:uid="{EB3BD6F6-2E84-4E7A-837B-0F1BC13885E5}">
      <formula1>Environment</formula1>
    </dataValidation>
  </dataValidations>
  <hyperlinks>
    <hyperlink ref="E2" r:id="rId1" xr:uid="{C025F8F4-2D9E-4742-B0BA-74499DC9756C}"/>
    <hyperlink ref="L2" r:id="rId2" xr:uid="{6F19F955-8659-4C8B-B0AE-34A80478E893}"/>
    <hyperlink ref="M2" r:id="rId3" xr:uid="{7582ADA7-7531-4644-88A7-B64914448732}"/>
    <hyperlink ref="D1" location="Tags!A6" display="ApplicationName" xr:uid="{465FFC61-545C-4B9B-A912-368E7787CB86}"/>
    <hyperlink ref="E1" location="Tags!A7" display="Approver" xr:uid="{96365872-B021-4144-BEE3-42642AFBE16A}"/>
    <hyperlink ref="F1" location="Tags!A8" display="BudgetAmount" xr:uid="{0C28914C-D71A-400B-8CA9-33A03AA09917}"/>
    <hyperlink ref="G1" location="Tags!A9" display="BusinessUnit" xr:uid="{02ABC5D3-0EE5-4A45-ACE3-1DF11CBCD970}"/>
    <hyperlink ref="H1" location="Tags!A10" display="CostCenter" xr:uid="{C8E9115C-E70F-4D81-B53C-1A2DA06E5350}"/>
    <hyperlink ref="I1" location="Tags!A11" display="DR" xr:uid="{CB923EA8-DD7A-4612-8A6F-42FADCE07FB1}"/>
    <hyperlink ref="J1" location="Tags!A12" display="EndDate" xr:uid="{A10107ED-D3BF-42D9-83E4-9F58A4D86952}"/>
    <hyperlink ref="K1" location="Tags!A13" display="Env" xr:uid="{49A1FE71-24B6-4BBB-861A-6ED82102E76F}"/>
    <hyperlink ref="L1" location="Tags!A14" display="Owner" xr:uid="{EDDE1830-A334-47E0-B63E-D892A5FA1732}"/>
    <hyperlink ref="M1" location="Tags!A15" display="Requestor" xr:uid="{54C2F128-9A59-475F-A094-E359A174192F}"/>
    <hyperlink ref="N1" location="Tags!A16" display="ServiceClass" xr:uid="{7F4A5538-975C-47A8-977F-5AE914400D7F}"/>
    <hyperlink ref="O1" location="Tags!A17" display="StartDate" xr:uid="{E1643EC4-593C-40DF-A60C-9CFA07BAD990}"/>
    <hyperlink ref="C2" r:id="rId4" xr:uid="{671C6C5C-68F4-41E8-AC8A-2F3F14502454}"/>
  </hyperlinks>
  <pageMargins left="0.7" right="0.7" top="0.75" bottom="0.75" header="0.3" footer="0.3"/>
  <pageSetup orientation="portrait" horizontalDpi="4294967295" verticalDpi="4294967295" r:id="rId5"/>
  <tableParts count="1">
    <tablePart r:id="rId6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44C43-33C2-4612-B8DC-B5096E6E5724}">
  <sheetPr codeName="Sheet67">
    <tabColor rgb="FF00B0F0"/>
  </sheetPr>
  <dimension ref="A1:S2"/>
  <sheetViews>
    <sheetView zoomScaleNormal="100" zoomScaleSheetLayoutView="100" workbookViewId="0">
      <pane ySplit="1" topLeftCell="A2" activePane="bottomLeft" state="frozen"/>
      <selection activeCell="I24" sqref="I24"/>
      <selection pane="bottomLeft" activeCell="E16" sqref="E16"/>
    </sheetView>
  </sheetViews>
  <sheetFormatPr defaultColWidth="9.140625" defaultRowHeight="12.75" x14ac:dyDescent="0.2"/>
  <cols>
    <col min="1" max="1" width="33.85546875" style="235" customWidth="1"/>
    <col min="2" max="2" width="17.85546875" style="247" bestFit="1" customWidth="1"/>
    <col min="3" max="3" width="36.140625" style="229" customWidth="1"/>
    <col min="4" max="4" width="18.140625" style="229" customWidth="1"/>
    <col min="5" max="5" width="26" style="229" customWidth="1"/>
    <col min="6" max="6" width="8.5703125" style="235" bestFit="1" customWidth="1"/>
    <col min="7" max="7" width="15.5703125" style="235" bestFit="1" customWidth="1"/>
    <col min="8" max="8" width="5.7109375" style="229" bestFit="1" customWidth="1"/>
    <col min="9" max="9" width="20.42578125" style="229" bestFit="1" customWidth="1"/>
    <col min="10" max="10" width="10.7109375" style="229" bestFit="1" customWidth="1"/>
    <col min="11" max="11" width="5.7109375" style="229" bestFit="1" customWidth="1"/>
    <col min="12" max="12" width="8.5703125" style="229" bestFit="1" customWidth="1"/>
    <col min="13" max="13" width="13.7109375" style="229" bestFit="1" customWidth="1"/>
    <col min="14" max="14" width="10.140625" style="229" bestFit="1" customWidth="1"/>
    <col min="15" max="15" width="3.85546875" style="229" bestFit="1" customWidth="1"/>
    <col min="16" max="16" width="18.42578125" style="229" bestFit="1" customWidth="1"/>
    <col min="17" max="17" width="21.140625" style="229" bestFit="1" customWidth="1"/>
    <col min="18" max="18" width="4.7109375" style="229" bestFit="1" customWidth="1"/>
    <col min="19" max="19" width="8.140625" style="229" bestFit="1" customWidth="1"/>
    <col min="20" max="16384" width="9.140625" style="235"/>
  </cols>
  <sheetData>
    <row r="1" spans="1:19" s="238" customFormat="1" ht="188.65" customHeight="1" x14ac:dyDescent="0.2">
      <c r="A1" s="236" t="s">
        <v>1910</v>
      </c>
      <c r="B1" s="248" t="s">
        <v>1511</v>
      </c>
      <c r="C1" s="226" t="s">
        <v>1907</v>
      </c>
      <c r="D1" s="226" t="s">
        <v>1908</v>
      </c>
      <c r="E1" s="226" t="s">
        <v>1909</v>
      </c>
      <c r="F1" s="236" t="s">
        <v>1905</v>
      </c>
      <c r="G1" s="236" t="s">
        <v>1906</v>
      </c>
      <c r="H1" s="237" t="s">
        <v>940</v>
      </c>
      <c r="I1" s="237" t="s">
        <v>1443</v>
      </c>
      <c r="J1" s="237" t="s">
        <v>1447</v>
      </c>
      <c r="K1" s="237" t="s">
        <v>1451</v>
      </c>
      <c r="L1" s="237" t="s">
        <v>1455</v>
      </c>
      <c r="M1" s="237" t="s">
        <v>1459</v>
      </c>
      <c r="N1" s="237" t="s">
        <v>1463</v>
      </c>
      <c r="O1" s="237" t="s">
        <v>1467</v>
      </c>
      <c r="P1" s="237" t="s">
        <v>8</v>
      </c>
      <c r="Q1" s="237" t="s">
        <v>1869</v>
      </c>
      <c r="R1" s="237" t="s">
        <v>1474</v>
      </c>
      <c r="S1" s="237" t="s">
        <v>1477</v>
      </c>
    </row>
    <row r="2" spans="1:19" x14ac:dyDescent="0.2">
      <c r="A2" s="246" t="str">
        <f>LOWER(_xlfn.CONCAT(VLOOKUP($A$1,NamingKeys!$A$3:$F$89,2,FALSE),"-",Company_Tag,"-",$H2,"-",$O2,"-",PrimaryRegionTag,"-",TEXT(ROW()-1,"00")))</f>
        <v>sqlmi-yazy-adap-prd-eus-01</v>
      </c>
      <c r="B2" s="247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rg-yazy-adap-prd-eus</v>
      </c>
      <c r="C2" s="229" t="str">
        <f>LOWER(_xlfn.CONCAT("rg-",Company_Tag,"-network-",envTag,"-",PrimaryRegionTag))</f>
        <v>rg-yazy-network-prd-eus</v>
      </c>
      <c r="D2" s="229" t="str">
        <f>LOWER(_xlfn.CONCAT("vnet-",Company_Tag,"-",envTag,"-",PrimaryRegionTag))</f>
        <v>vnet-yazy-prd-eus</v>
      </c>
      <c r="E2" s="229" t="str">
        <f>LOWER(_xlfn.CONCAT("snet-",Company_Tag,"-",envTag,"-",PrimaryRegionTag,,"-sqlmi"))</f>
        <v>snet-yazy-prd-eus-sqlmi</v>
      </c>
      <c r="F2" s="235" t="s">
        <v>872</v>
      </c>
      <c r="G2" s="235" t="s">
        <v>873</v>
      </c>
      <c r="H2" s="222" t="s">
        <v>820</v>
      </c>
      <c r="I2" s="239" t="s">
        <v>1482</v>
      </c>
      <c r="J2" s="230" t="s">
        <v>1520</v>
      </c>
      <c r="K2" s="222" t="s">
        <v>824</v>
      </c>
      <c r="L2" s="222" t="s">
        <v>1478</v>
      </c>
      <c r="M2" s="222" t="s">
        <v>1479</v>
      </c>
      <c r="N2" s="222" t="s">
        <v>1518</v>
      </c>
      <c r="O2" s="222" t="s">
        <v>2038</v>
      </c>
      <c r="P2" s="239" t="s">
        <v>1480</v>
      </c>
      <c r="Q2" s="239" t="s">
        <v>1481</v>
      </c>
      <c r="R2" s="222" t="s">
        <v>1483</v>
      </c>
      <c r="S2" s="222" t="s">
        <v>1519</v>
      </c>
    </row>
  </sheetData>
  <dataValidations count="4">
    <dataValidation type="list" allowBlank="1" showInputMessage="1" showErrorMessage="1" sqref="M2" xr:uid="{669A3B5A-2533-4BFF-9195-1314E5FF6518}">
      <formula1>DisasterRecovery</formula1>
    </dataValidation>
    <dataValidation type="list" allowBlank="1" showInputMessage="1" showErrorMessage="1" sqref="K2" xr:uid="{FC9733D6-C135-425F-BBF3-2D4E8397B68A}">
      <formula1>BusinessUnit</formula1>
    </dataValidation>
    <dataValidation type="list" allowBlank="1" showInputMessage="1" showErrorMessage="1" sqref="R2" xr:uid="{1B8161E7-4AF2-4E12-A857-57144B51CB0B}">
      <formula1>ServiceClass</formula1>
    </dataValidation>
    <dataValidation type="list" allowBlank="1" showInputMessage="1" showErrorMessage="1" sqref="O2" xr:uid="{9BBD6149-8097-42F0-85F4-BEF9FF02AC23}">
      <formula1>Environment</formula1>
    </dataValidation>
  </dataValidations>
  <hyperlinks>
    <hyperlink ref="I2" r:id="rId1" xr:uid="{6AFE3BB8-BCF3-42E8-8493-F0C37B8AE8D2}"/>
    <hyperlink ref="P2" r:id="rId2" xr:uid="{19736EA0-6F34-42EC-AD62-6F79A62DDB5B}"/>
    <hyperlink ref="Q2" r:id="rId3" xr:uid="{2BCAC220-9DFE-435F-8774-2C2ABB507677}"/>
    <hyperlink ref="H1" location="Tags!A6" display="ApplicationName" xr:uid="{1A35FBB1-FB69-4478-8B35-76CF71C489A1}"/>
    <hyperlink ref="I1" location="Tags!A7" display="Approver" xr:uid="{7EC32350-E605-4FF5-9521-0774587B0159}"/>
    <hyperlink ref="J1" location="Tags!A8" display="BudgetAmount" xr:uid="{2C630722-5CD3-4D18-8514-CAA954015370}"/>
    <hyperlink ref="K1" location="Tags!A9" display="BusinessUnit" xr:uid="{ECD48130-A19C-43C9-BEE5-0ABDB3714170}"/>
    <hyperlink ref="L1" location="Tags!A10" display="CostCenter" xr:uid="{EACBB2E9-059B-48C1-8F1E-2CED2C74549A}"/>
    <hyperlink ref="M1" location="Tags!A11" display="DR" xr:uid="{CF4EDEE8-233F-4716-A260-01685401395D}"/>
    <hyperlink ref="N1" location="Tags!A12" display="EndDate" xr:uid="{3127A73F-AF42-4F90-B087-0A40342DA317}"/>
    <hyperlink ref="O1" location="Tags!A13" display="Env" xr:uid="{18CFECB9-B421-44DB-8C3A-0C38752829C2}"/>
    <hyperlink ref="P1" location="Tags!A14" display="Owner" xr:uid="{4B96732C-437E-453C-AB74-5B31A3DC1C45}"/>
    <hyperlink ref="Q1" location="Tags!A15" display="Requestor" xr:uid="{53C53B67-6BF2-4851-8410-A6DF29520D3C}"/>
    <hyperlink ref="R1" location="Tags!A16" display="ServiceClass" xr:uid="{0AEB6277-575D-40C4-BF36-DC8769472A6C}"/>
    <hyperlink ref="S1" location="Tags!A17" display="StartDate" xr:uid="{5E8FEF34-77FA-4D8D-AE85-18CC1A02CAC3}"/>
  </hyperlinks>
  <pageMargins left="0.7" right="0.7" top="0.75" bottom="0.75" header="0.3" footer="0.3"/>
  <pageSetup orientation="portrait" horizontalDpi="4294967295" verticalDpi="4294967295" r:id="rId4"/>
  <tableParts count="1">
    <tablePart r:id="rId5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BB705A-64D9-475E-9361-145B7C8B3A07}">
  <sheetPr codeName="Sheet62">
    <tabColor rgb="FF00B0F0"/>
  </sheetPr>
  <dimension ref="A1:P2"/>
  <sheetViews>
    <sheetView zoomScaleNormal="100" workbookViewId="0">
      <pane xSplit="1" ySplit="1" topLeftCell="B2" activePane="bottomRight" state="frozen"/>
      <selection activeCell="I24" sqref="I24"/>
      <selection pane="topRight" activeCell="I24" sqref="I24"/>
      <selection pane="bottomLeft" activeCell="I24" sqref="I24"/>
      <selection pane="bottomRight" activeCell="L2" sqref="L2"/>
    </sheetView>
  </sheetViews>
  <sheetFormatPr defaultColWidth="9.140625" defaultRowHeight="12.75" x14ac:dyDescent="0.2"/>
  <cols>
    <col min="1" max="1" width="19.5703125" style="245" customWidth="1"/>
    <col min="2" max="2" width="35" style="247" customWidth="1"/>
    <col min="3" max="3" width="21" style="255" customWidth="1"/>
    <col min="4" max="4" width="5" style="243" bestFit="1" customWidth="1"/>
    <col min="5" max="5" width="6.28515625" style="244" bestFit="1" customWidth="1"/>
    <col min="6" max="6" width="25.140625" style="244" bestFit="1" customWidth="1"/>
    <col min="7" max="7" width="3.85546875" style="244" bestFit="1" customWidth="1"/>
    <col min="8" max="8" width="6.42578125" style="244" bestFit="1" customWidth="1"/>
    <col min="9" max="9" width="9.28515625" style="244" bestFit="1" customWidth="1"/>
    <col min="10" max="10" width="15.5703125" style="244" bestFit="1" customWidth="1"/>
    <col min="11" max="11" width="10.85546875" style="244" bestFit="1" customWidth="1"/>
    <col min="12" max="12" width="5.28515625" style="244" bestFit="1" customWidth="1"/>
    <col min="13" max="13" width="22.28515625" style="244" bestFit="1" customWidth="1"/>
    <col min="14" max="14" width="25.5703125" style="244" bestFit="1" customWidth="1"/>
    <col min="15" max="15" width="5.28515625" style="244" bestFit="1" customWidth="1"/>
    <col min="16" max="16" width="10.85546875" style="244" bestFit="1" customWidth="1"/>
    <col min="17" max="16384" width="9.140625" style="243"/>
  </cols>
  <sheetData>
    <row r="1" spans="1:16" s="183" customFormat="1" ht="125.1" customHeight="1" x14ac:dyDescent="0.25">
      <c r="A1" s="240" t="s">
        <v>1516</v>
      </c>
      <c r="B1" s="248" t="s">
        <v>1511</v>
      </c>
      <c r="C1" s="254" t="s">
        <v>1512</v>
      </c>
      <c r="D1" s="240" t="s">
        <v>1517</v>
      </c>
      <c r="E1" s="242" t="s">
        <v>940</v>
      </c>
      <c r="F1" s="242" t="s">
        <v>1443</v>
      </c>
      <c r="G1" s="242" t="s">
        <v>1447</v>
      </c>
      <c r="H1" s="242" t="s">
        <v>1451</v>
      </c>
      <c r="I1" s="242" t="s">
        <v>1455</v>
      </c>
      <c r="J1" s="242" t="s">
        <v>1459</v>
      </c>
      <c r="K1" s="242" t="s">
        <v>1463</v>
      </c>
      <c r="L1" s="242" t="s">
        <v>1467</v>
      </c>
      <c r="M1" s="242" t="s">
        <v>8</v>
      </c>
      <c r="N1" s="242" t="s">
        <v>1869</v>
      </c>
      <c r="O1" s="242" t="s">
        <v>1474</v>
      </c>
      <c r="P1" s="242" t="s">
        <v>1477</v>
      </c>
    </row>
    <row r="2" spans="1:16" ht="15" x14ac:dyDescent="0.25">
      <c r="A2" s="243" t="s">
        <v>1330</v>
      </c>
      <c r="B2" s="247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rg-yazy-adap-prd-eus</v>
      </c>
      <c r="C2" s="255" t="str">
        <f ca="1">LOWER(_xlfn.CONCAT(VLOOKUP(INDIRECT(LEFT(ADDRESS(1,COLUMN(),2),1+(COLUMN()&gt;26))&amp;1),NamingKeys!$A$3:$F$87,2,FALSE),Company_Tag,INDIRECT(SUBSTITUTE(ADDRESS(1,MATCH("ApplicationName",1:1,),4),1,)&amp;ROW()),INDIRECT(SUBSTITUTE(ADDRESS(1,MATCH("Env",1:1,),4),1,)&amp;ROW()),PrimaryRegionTag,TEXT(ROW()-1,"00")))</f>
        <v>stgyazyadapprdeus01</v>
      </c>
      <c r="D2" s="243" t="s">
        <v>1328</v>
      </c>
      <c r="E2" s="222" t="s">
        <v>820</v>
      </c>
      <c r="F2" s="223" t="s">
        <v>1482</v>
      </c>
      <c r="G2" s="224" t="s">
        <v>1870</v>
      </c>
      <c r="H2" s="222" t="s">
        <v>824</v>
      </c>
      <c r="I2" s="222" t="s">
        <v>1478</v>
      </c>
      <c r="J2" s="222" t="s">
        <v>1479</v>
      </c>
      <c r="K2" s="222" t="s">
        <v>1518</v>
      </c>
      <c r="L2" s="222" t="s">
        <v>2038</v>
      </c>
      <c r="M2" s="223" t="s">
        <v>1480</v>
      </c>
      <c r="N2" s="223" t="s">
        <v>1481</v>
      </c>
      <c r="O2" s="222" t="s">
        <v>1483</v>
      </c>
      <c r="P2" s="222" t="s">
        <v>1519</v>
      </c>
    </row>
  </sheetData>
  <dataValidations count="5">
    <dataValidation type="list" allowBlank="1" showInputMessage="1" showErrorMessage="1" sqref="D2" xr:uid="{46559AB6-CBA4-4EDD-B24C-C0274C483E51}">
      <formula1>publicAccess</formula1>
    </dataValidation>
    <dataValidation type="list" allowBlank="1" showInputMessage="1" showErrorMessage="1" sqref="L2" xr:uid="{09D36486-C935-4AA1-9185-6FCE3A587708}">
      <formula1>Environment</formula1>
    </dataValidation>
    <dataValidation type="list" allowBlank="1" showInputMessage="1" showErrorMessage="1" sqref="O2" xr:uid="{A4E0F520-726A-4993-AAC1-54A8E9BD8730}">
      <formula1>ServiceClass</formula1>
    </dataValidation>
    <dataValidation type="list" allowBlank="1" showInputMessage="1" showErrorMessage="1" sqref="H2" xr:uid="{9D8AAB89-91CE-4E61-B60C-00137587D935}">
      <formula1>BusinessUnit</formula1>
    </dataValidation>
    <dataValidation type="list" allowBlank="1" showInputMessage="1" showErrorMessage="1" sqref="J2" xr:uid="{A5974055-53E9-409E-9966-8D91F1AD15B3}">
      <formula1>DisasterRecovery</formula1>
    </dataValidation>
  </dataValidations>
  <hyperlinks>
    <hyperlink ref="F2" r:id="rId1" xr:uid="{0D072E6F-470B-4B7F-A69B-C079163F0968}"/>
    <hyperlink ref="M2" r:id="rId2" xr:uid="{BD1C0D51-1BE3-4F5C-879D-CBA6C7EE4E4C}"/>
    <hyperlink ref="N2" r:id="rId3" xr:uid="{EDB02C59-B259-450B-92FE-A6643D876FC5}"/>
    <hyperlink ref="E1" location="Tags!A6" display="ApplicationName" xr:uid="{2FB33B08-C02A-4E26-B4C8-8363FE740C57}"/>
    <hyperlink ref="F1" location="Tags!A7" display="Approver" xr:uid="{6F2748FB-50D4-439A-AA8A-7B9B86B10B1B}"/>
    <hyperlink ref="G1" location="Tags!A8" display="BudgetAmount" xr:uid="{9826AC8B-787D-4DDD-805B-D1376BA1713F}"/>
    <hyperlink ref="H1" location="Tags!A9" display="BusinessUnit" xr:uid="{E6142781-3E8A-4023-B692-F1F773542686}"/>
    <hyperlink ref="I1" location="Tags!A10" display="CostCenter" xr:uid="{0E51EC54-72E0-47C0-B02B-4B883C6F79DD}"/>
    <hyperlink ref="J1" location="Tags!A11" display="DR" xr:uid="{B1AED793-385E-4183-A4D0-C1AEC3511E91}"/>
    <hyperlink ref="K1" location="Tags!A12" display="EndDate" xr:uid="{015A347F-7BF2-41EE-A47E-6341873399B1}"/>
    <hyperlink ref="L1" location="Tags!A13" display="Env" xr:uid="{F43667FE-95FF-4CC6-9516-14F30D6C6D36}"/>
    <hyperlink ref="M1" location="Tags!A14" display="Owner" xr:uid="{914C0FB8-594A-4ACD-9D56-B9241A71EE6D}"/>
    <hyperlink ref="N1" location="Tags!A15" display="Requestor" xr:uid="{EFC94898-05BD-4780-AF5B-A594C1354686}"/>
    <hyperlink ref="O1" location="Tags!A16" display="ServiceClass" xr:uid="{3EFBAF45-1113-4045-A4CF-EBB66A38E7E3}"/>
    <hyperlink ref="P1" location="Tags!A17" display="StartDate" xr:uid="{90B47E77-AEE1-44B0-9257-96008A8B64E8}"/>
  </hyperlinks>
  <pageMargins left="0.7" right="0.7" top="0.75" bottom="0.75" header="0.3" footer="0.3"/>
  <pageSetup orientation="portrait" horizontalDpi="4294967295" verticalDpi="4294967295" r:id="rId4"/>
  <tableParts count="1">
    <tablePart r:id="rId5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4">
    <tabColor rgb="FF00B0F0"/>
  </sheetPr>
  <dimension ref="A1:P2"/>
  <sheetViews>
    <sheetView zoomScaleNormal="100" workbookViewId="0">
      <pane xSplit="1" ySplit="1" topLeftCell="B2" activePane="bottomRight" state="frozen"/>
      <selection activeCell="I24" sqref="I24"/>
      <selection pane="topRight" activeCell="I24" sqref="I24"/>
      <selection pane="bottomLeft" activeCell="I24" sqref="I24"/>
      <selection pane="bottomRight" activeCell="L2" sqref="L2"/>
    </sheetView>
  </sheetViews>
  <sheetFormatPr defaultColWidth="9.140625" defaultRowHeight="12.75" x14ac:dyDescent="0.2"/>
  <cols>
    <col min="1" max="1" width="7" style="255" bestFit="1" customWidth="1"/>
    <col min="2" max="2" width="17.85546875" style="247" bestFit="1" customWidth="1"/>
    <col min="3" max="3" width="22.28515625" style="255" customWidth="1"/>
    <col min="4" max="4" width="5" style="243" bestFit="1" customWidth="1"/>
    <col min="5" max="5" width="5.7109375" style="244" bestFit="1" customWidth="1"/>
    <col min="6" max="6" width="24" style="244" bestFit="1" customWidth="1"/>
    <col min="7" max="7" width="3.7109375" style="244" bestFit="1" customWidth="1"/>
    <col min="8" max="8" width="5.7109375" style="244" bestFit="1" customWidth="1"/>
    <col min="9" max="9" width="8.5703125" style="244" bestFit="1" customWidth="1"/>
    <col min="10" max="10" width="13.7109375" style="244" bestFit="1" customWidth="1"/>
    <col min="11" max="11" width="10.140625" style="244" bestFit="1" customWidth="1"/>
    <col min="12" max="12" width="4.140625" style="244" bestFit="1" customWidth="1"/>
    <col min="13" max="13" width="21.5703125" style="244" bestFit="1" customWidth="1"/>
    <col min="14" max="14" width="24.85546875" style="244" bestFit="1" customWidth="1"/>
    <col min="15" max="15" width="4.7109375" style="244" bestFit="1" customWidth="1"/>
    <col min="16" max="16" width="10.140625" style="244" bestFit="1" customWidth="1"/>
    <col min="17" max="16384" width="9.140625" style="243"/>
  </cols>
  <sheetData>
    <row r="1" spans="1:16" ht="125.1" customHeight="1" x14ac:dyDescent="0.2">
      <c r="A1" s="254" t="s">
        <v>1331</v>
      </c>
      <c r="B1" s="248" t="s">
        <v>1511</v>
      </c>
      <c r="C1" s="254" t="s">
        <v>1512</v>
      </c>
      <c r="D1" s="240" t="s">
        <v>1327</v>
      </c>
      <c r="E1" s="242" t="s">
        <v>940</v>
      </c>
      <c r="F1" s="242" t="s">
        <v>1443</v>
      </c>
      <c r="G1" s="242" t="s">
        <v>1447</v>
      </c>
      <c r="H1" s="242" t="s">
        <v>1451</v>
      </c>
      <c r="I1" s="242" t="s">
        <v>1455</v>
      </c>
      <c r="J1" s="242" t="s">
        <v>1459</v>
      </c>
      <c r="K1" s="242" t="s">
        <v>1463</v>
      </c>
      <c r="L1" s="242" t="s">
        <v>1467</v>
      </c>
      <c r="M1" s="242" t="s">
        <v>8</v>
      </c>
      <c r="N1" s="242" t="s">
        <v>1869</v>
      </c>
      <c r="O1" s="242" t="s">
        <v>1474</v>
      </c>
      <c r="P1" s="242" t="s">
        <v>1477</v>
      </c>
    </row>
    <row r="2" spans="1:16" ht="15" x14ac:dyDescent="0.25">
      <c r="A2" s="255" t="s">
        <v>1332</v>
      </c>
      <c r="B2" s="247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rg-yazy-adap-prd-eus</v>
      </c>
      <c r="C2" s="255" t="str">
        <f ca="1">LOWER(_xlfn.CONCAT(VLOOKUP(INDIRECT(LEFT(ADDRESS(1,COLUMN(),2),1+(COLUMN()&gt;26))&amp;1),NamingKeys!$A$3:$F$87,2,FALSE),Company_Tag,INDIRECT(SUBSTITUTE(ADDRESS(1,MATCH("ApplicationName",1:1,),4),1,)&amp;ROW()),INDIRECT(SUBSTITUTE(ADDRESS(1,MATCH("Env",1:1,),4),1,)&amp;ROW()),PrimaryRegionTag,TEXT(ROW()-1,"00")))</f>
        <v>stgyazyadapprdeus01</v>
      </c>
      <c r="D2" s="243" t="s">
        <v>1328</v>
      </c>
      <c r="E2" s="222" t="s">
        <v>820</v>
      </c>
      <c r="F2" s="223" t="s">
        <v>1482</v>
      </c>
      <c r="G2" s="224" t="s">
        <v>1870</v>
      </c>
      <c r="H2" s="222" t="s">
        <v>824</v>
      </c>
      <c r="I2" s="222" t="s">
        <v>1478</v>
      </c>
      <c r="J2" s="222" t="s">
        <v>1479</v>
      </c>
      <c r="K2" s="222" t="s">
        <v>1518</v>
      </c>
      <c r="L2" s="222" t="s">
        <v>2038</v>
      </c>
      <c r="M2" s="223" t="s">
        <v>1480</v>
      </c>
      <c r="N2" s="223" t="s">
        <v>1481</v>
      </c>
      <c r="O2" s="222" t="s">
        <v>1483</v>
      </c>
      <c r="P2" s="222" t="s">
        <v>1519</v>
      </c>
    </row>
  </sheetData>
  <dataValidations count="5">
    <dataValidation type="list" allowBlank="1" showInputMessage="1" showErrorMessage="1" sqref="D2" xr:uid="{FEA3B897-C989-4EE2-BA0B-58B08E95741F}">
      <formula1>publicAccess</formula1>
    </dataValidation>
    <dataValidation type="list" allowBlank="1" showInputMessage="1" showErrorMessage="1" sqref="J2" xr:uid="{B68EA2F7-A809-4600-87F6-5CC7CC1E2EE8}">
      <formula1>DisasterRecovery</formula1>
    </dataValidation>
    <dataValidation type="list" allowBlank="1" showInputMessage="1" showErrorMessage="1" sqref="H2" xr:uid="{C629A9DD-1230-4759-B401-5EF906D62136}">
      <formula1>BusinessUnit</formula1>
    </dataValidation>
    <dataValidation type="list" allowBlank="1" showInputMessage="1" showErrorMessage="1" sqref="O2" xr:uid="{232F66C2-F9D3-48B1-B581-39B607D6DD37}">
      <formula1>ServiceClass</formula1>
    </dataValidation>
    <dataValidation type="list" allowBlank="1" showInputMessage="1" showErrorMessage="1" sqref="L2" xr:uid="{52F32A8D-2B98-4CB4-B7AA-F2560F5E78ED}">
      <formula1>Environment</formula1>
    </dataValidation>
  </dataValidations>
  <hyperlinks>
    <hyperlink ref="F2" r:id="rId1" xr:uid="{74D21C4D-CBAE-4D4D-A4E9-DACAF8EC7EBA}"/>
    <hyperlink ref="M2" r:id="rId2" xr:uid="{A6E3A08A-532A-4D45-AEA2-0A7F91F31E99}"/>
    <hyperlink ref="N2" r:id="rId3" xr:uid="{CE2D0FAA-C916-4E3A-B082-4B3D67CBA2A5}"/>
    <hyperlink ref="E1" location="Tags!A6" display="ApplicationName" xr:uid="{4AB26EC7-857F-4CB8-A169-A61E13C11EC2}"/>
    <hyperlink ref="F1" location="Tags!A7" display="Approver" xr:uid="{88402404-1A30-4EC1-88F8-D1A40C62833B}"/>
    <hyperlink ref="G1" location="Tags!A8" display="BudgetAmount" xr:uid="{EBC4E0A9-4A06-49A8-AA5A-389170A04835}"/>
    <hyperlink ref="H1" location="Tags!A9" display="BusinessUnit" xr:uid="{66A556F3-A7F1-4BEC-9F1E-236990E3CBEE}"/>
    <hyperlink ref="I1" location="Tags!A10" display="CostCenter" xr:uid="{FB1017CA-B3FA-4F7F-B4AE-AC441B59918F}"/>
    <hyperlink ref="J1" location="Tags!A11" display="DR" xr:uid="{34809699-B406-458E-A38E-A028A26E0B3D}"/>
    <hyperlink ref="K1" location="Tags!A12" display="EndDate" xr:uid="{446B89E4-255E-4CD7-896E-679E14F523CE}"/>
    <hyperlink ref="L1" location="Tags!A13" display="Env" xr:uid="{C6690059-D283-4BA8-A5C4-8002DBBC9BE1}"/>
    <hyperlink ref="M1" location="Tags!A14" display="Owner" xr:uid="{064AB003-2A85-405F-8816-EAAA4D6E6AD4}"/>
    <hyperlink ref="N1" location="Tags!A15" display="Requestor" xr:uid="{00D15838-72E9-4A5F-A0BA-45AEC17EA875}"/>
    <hyperlink ref="O1" location="Tags!A16" display="ServiceClass" xr:uid="{C73F94CE-3B3C-42D4-8E52-3E377BA90513}"/>
    <hyperlink ref="P1" location="Tags!A17" display="StartDate" xr:uid="{07EA3961-9A1E-483D-B662-C0535AC0A87D}"/>
  </hyperlinks>
  <pageMargins left="0.7" right="0.7" top="0.75" bottom="0.75" header="0.3" footer="0.3"/>
  <pageSetup orientation="portrait" horizontalDpi="4294967295" verticalDpi="4294967295" r:id="rId4"/>
  <tableParts count="1">
    <tablePart r:id="rId5"/>
  </tablePart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5B3BFD-6AC6-4475-9EA7-6AF9645CB2EE}">
  <sheetPr codeName="Sheet52">
    <tabColor rgb="FF00B0F0"/>
  </sheetPr>
  <dimension ref="A1:Q2"/>
  <sheetViews>
    <sheetView zoomScaleNormal="100" workbookViewId="0">
      <pane xSplit="1" ySplit="1" topLeftCell="B2" activePane="bottomRight" state="frozen"/>
      <selection activeCell="I24" sqref="I24"/>
      <selection pane="topRight" activeCell="I24" sqref="I24"/>
      <selection pane="bottomLeft" activeCell="I24" sqref="I24"/>
      <selection pane="bottomRight" activeCell="E1" sqref="E1:E1048576"/>
    </sheetView>
  </sheetViews>
  <sheetFormatPr defaultColWidth="9.140625" defaultRowHeight="12.75" x14ac:dyDescent="0.2"/>
  <cols>
    <col min="1" max="1" width="28.85546875" style="247" customWidth="1"/>
    <col min="2" max="3" width="5.5703125" style="244" bestFit="1" customWidth="1"/>
    <col min="4" max="4" width="4" style="244" bestFit="1" customWidth="1"/>
    <col min="5" max="5" width="17.85546875" style="247" bestFit="1" customWidth="1"/>
    <col min="6" max="6" width="5.7109375" style="244" bestFit="1" customWidth="1"/>
    <col min="7" max="7" width="24" style="244" bestFit="1" customWidth="1"/>
    <col min="8" max="8" width="10.7109375" style="244" bestFit="1" customWidth="1"/>
    <col min="9" max="9" width="5.7109375" style="244" bestFit="1" customWidth="1"/>
    <col min="10" max="10" width="8.5703125" style="244" bestFit="1" customWidth="1"/>
    <col min="11" max="11" width="13.7109375" style="244" bestFit="1" customWidth="1"/>
    <col min="12" max="12" width="10.140625" style="244" bestFit="1" customWidth="1"/>
    <col min="13" max="13" width="4.140625" style="244" bestFit="1" customWidth="1"/>
    <col min="14" max="14" width="21.5703125" style="244" bestFit="1" customWidth="1"/>
    <col min="15" max="15" width="24.85546875" style="244" bestFit="1" customWidth="1"/>
    <col min="16" max="16" width="4.7109375" style="244" bestFit="1" customWidth="1"/>
    <col min="17" max="17" width="8.140625" style="244" bestFit="1" customWidth="1"/>
    <col min="18" max="16384" width="9.140625" style="244"/>
  </cols>
  <sheetData>
    <row r="1" spans="1:17" s="228" customFormat="1" ht="156.75" customHeight="1" x14ac:dyDescent="0.25">
      <c r="A1" s="248" t="s">
        <v>1873</v>
      </c>
      <c r="B1" s="241" t="s">
        <v>1875</v>
      </c>
      <c r="C1" s="241" t="s">
        <v>1876</v>
      </c>
      <c r="D1" s="241" t="s">
        <v>1877</v>
      </c>
      <c r="E1" s="248" t="s">
        <v>1511</v>
      </c>
      <c r="F1" s="242" t="s">
        <v>940</v>
      </c>
      <c r="G1" s="242" t="s">
        <v>1443</v>
      </c>
      <c r="H1" s="242" t="s">
        <v>1447</v>
      </c>
      <c r="I1" s="242" t="s">
        <v>1451</v>
      </c>
      <c r="J1" s="242" t="s">
        <v>1455</v>
      </c>
      <c r="K1" s="242" t="s">
        <v>1459</v>
      </c>
      <c r="L1" s="242" t="s">
        <v>1463</v>
      </c>
      <c r="M1" s="242" t="s">
        <v>1467</v>
      </c>
      <c r="N1" s="242" t="s">
        <v>8</v>
      </c>
      <c r="O1" s="242" t="s">
        <v>1869</v>
      </c>
      <c r="P1" s="242" t="s">
        <v>1474</v>
      </c>
      <c r="Q1" s="242" t="s">
        <v>1477</v>
      </c>
    </row>
    <row r="2" spans="1:17" ht="15" x14ac:dyDescent="0.25">
      <c r="A2" s="247" t="str">
        <f ca="1">LOWER(_xlfn.CONCAT(VLOOKUP(INDIRECT(LEFT(ADDRESS(1,COLUMN(),2),1+(COLUMN()&gt;26))&amp;1),NamingKeys!$A$3:$F$85,2,FALSE),"-",Company_Tag,"-",INDIRECT(SUBSTITUTE(ADDRESS(1,MATCH("ApplicationName",1:1,),4),1,)&amp;ROW()),"-",INDIRECT(SUBSTITUTE(ADDRESS(1,MATCH("Env",1:1,),4),1,)&amp;ROW()),"-",PrimaryRegionTag))</f>
        <v>ehns-yazy-adap-prd-eus</v>
      </c>
      <c r="B2" s="244" t="s">
        <v>29</v>
      </c>
      <c r="C2" s="244" t="s">
        <v>29</v>
      </c>
      <c r="D2" s="244" t="s">
        <v>658</v>
      </c>
      <c r="E2" s="247" t="str">
        <f ca="1">LOWER(_xlfn.CONCAT(VLOOKUP(INDIRECT(LEFT(ADDRESS(1,COLUMN(),2),1+(COLUMN()&gt;26))&amp;1),NamingKeys!$A$3:$F$85,2,FALSE),"-",Company_Tag,"-",INDIRECT(SUBSTITUTE(ADDRESS(1,MATCH("ApplicationName",1:1,),4),1,)&amp;ROW()),"-",INDIRECT(SUBSTITUTE(ADDRESS(1,MATCH("Env",1:1,),4),1,)&amp;ROW()),"-",PrimaryRegionTag))</f>
        <v>rg-yazy-adap-prd-eus</v>
      </c>
      <c r="F2" s="222" t="s">
        <v>820</v>
      </c>
      <c r="G2" s="223" t="s">
        <v>1482</v>
      </c>
      <c r="H2" s="224" t="s">
        <v>1520</v>
      </c>
      <c r="I2" s="222" t="s">
        <v>824</v>
      </c>
      <c r="J2" s="222" t="s">
        <v>1478</v>
      </c>
      <c r="K2" s="222" t="s">
        <v>1479</v>
      </c>
      <c r="L2" s="222" t="s">
        <v>1518</v>
      </c>
      <c r="M2" s="222" t="s">
        <v>2038</v>
      </c>
      <c r="N2" s="223" t="s">
        <v>1480</v>
      </c>
      <c r="O2" s="223" t="s">
        <v>1481</v>
      </c>
      <c r="P2" s="222" t="s">
        <v>1483</v>
      </c>
      <c r="Q2" s="222" t="s">
        <v>1519</v>
      </c>
    </row>
  </sheetData>
  <phoneticPr fontId="17" type="noConversion"/>
  <dataValidations count="4">
    <dataValidation type="list" allowBlank="1" showInputMessage="1" showErrorMessage="1" sqref="K2" xr:uid="{295D53BC-E910-4B16-A784-107F61ABB804}">
      <formula1>DisasterRecovery</formula1>
    </dataValidation>
    <dataValidation type="list" allowBlank="1" showInputMessage="1" showErrorMessage="1" sqref="I2" xr:uid="{B2B6681F-FE1C-45FE-9697-6032B457F795}">
      <formula1>BusinessUnit</formula1>
    </dataValidation>
    <dataValidation type="list" allowBlank="1" showInputMessage="1" showErrorMessage="1" sqref="P2" xr:uid="{E1B98BF3-2B34-4EB5-B787-9DE48B56699F}">
      <formula1>ServiceClass</formula1>
    </dataValidation>
    <dataValidation type="list" allowBlank="1" showInputMessage="1" showErrorMessage="1" sqref="M2" xr:uid="{C9E12DAE-934A-4232-A157-61158FCA0860}">
      <formula1>Environment</formula1>
    </dataValidation>
  </dataValidations>
  <hyperlinks>
    <hyperlink ref="G2" r:id="rId1" xr:uid="{1322733A-ED6C-4B22-A811-80A9E5E98A6E}"/>
    <hyperlink ref="N2" r:id="rId2" xr:uid="{07A4BD32-9FCD-47C9-8F9D-615EB8E9C34C}"/>
    <hyperlink ref="O2" r:id="rId3" xr:uid="{4A7E29D1-77F5-4BAE-843E-879C726F7636}"/>
  </hyperlinks>
  <pageMargins left="0.7" right="0.7" top="0.75" bottom="0.75" header="0.3" footer="0.3"/>
  <pageSetup orientation="portrait" horizontalDpi="4294967295" verticalDpi="4294967295" r:id="rId4"/>
  <tableParts count="1">
    <tablePart r:id="rId5"/>
  </tablePart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5F8FCC-297B-4D15-9884-E8EA7E853B31}">
  <sheetPr codeName="Sheet64">
    <tabColor rgb="FF00B0F0"/>
  </sheetPr>
  <dimension ref="A1:Q2"/>
  <sheetViews>
    <sheetView zoomScaleNormal="100" workbookViewId="0">
      <pane xSplit="1" ySplit="1" topLeftCell="B2" activePane="bottomRight" state="frozen"/>
      <selection activeCell="I24" sqref="I24"/>
      <selection pane="topRight" activeCell="I24" sqref="I24"/>
      <selection pane="bottomLeft" activeCell="I24" sqref="I24"/>
      <selection pane="bottomRight" activeCell="M3" sqref="M3"/>
    </sheetView>
  </sheetViews>
  <sheetFormatPr defaultColWidth="9.140625" defaultRowHeight="12.75" x14ac:dyDescent="0.2"/>
  <cols>
    <col min="1" max="1" width="28.85546875" style="247" customWidth="1"/>
    <col min="2" max="2" width="39" style="247" customWidth="1"/>
    <col min="3" max="3" width="5.5703125" style="244" bestFit="1" customWidth="1"/>
    <col min="4" max="4" width="4" style="244" bestFit="1" customWidth="1"/>
    <col min="5" max="5" width="17.85546875" style="247" bestFit="1" customWidth="1"/>
    <col min="6" max="6" width="5.7109375" style="244" bestFit="1" customWidth="1"/>
    <col min="7" max="7" width="24" style="244" bestFit="1" customWidth="1"/>
    <col min="8" max="8" width="10.7109375" style="244" bestFit="1" customWidth="1"/>
    <col min="9" max="9" width="5.7109375" style="244" bestFit="1" customWidth="1"/>
    <col min="10" max="10" width="8.5703125" style="244" bestFit="1" customWidth="1"/>
    <col min="11" max="11" width="13.7109375" style="244" bestFit="1" customWidth="1"/>
    <col min="12" max="12" width="10.140625" style="244" bestFit="1" customWidth="1"/>
    <col min="13" max="13" width="4.140625" style="244" bestFit="1" customWidth="1"/>
    <col min="14" max="14" width="21.5703125" style="244" bestFit="1" customWidth="1"/>
    <col min="15" max="15" width="24.85546875" style="244" bestFit="1" customWidth="1"/>
    <col min="16" max="16" width="4.7109375" style="244" bestFit="1" customWidth="1"/>
    <col min="17" max="17" width="8.140625" style="244" bestFit="1" customWidth="1"/>
    <col min="18" max="16384" width="9.140625" style="244"/>
  </cols>
  <sheetData>
    <row r="1" spans="1:17" s="228" customFormat="1" ht="156.75" customHeight="1" x14ac:dyDescent="0.25">
      <c r="A1" s="248" t="s">
        <v>1878</v>
      </c>
      <c r="B1" s="248" t="s">
        <v>1873</v>
      </c>
      <c r="C1" s="248" t="s">
        <v>1880</v>
      </c>
      <c r="D1" s="248" t="s">
        <v>1879</v>
      </c>
      <c r="E1" s="248" t="s">
        <v>1511</v>
      </c>
      <c r="F1" s="259" t="s">
        <v>940</v>
      </c>
      <c r="G1" s="259" t="s">
        <v>1443</v>
      </c>
      <c r="H1" s="259" t="s">
        <v>1447</v>
      </c>
      <c r="I1" s="259" t="s">
        <v>1451</v>
      </c>
      <c r="J1" s="259" t="s">
        <v>1455</v>
      </c>
      <c r="K1" s="259" t="s">
        <v>1459</v>
      </c>
      <c r="L1" s="259" t="s">
        <v>1463</v>
      </c>
      <c r="M1" s="259" t="s">
        <v>1467</v>
      </c>
      <c r="N1" s="259" t="s">
        <v>8</v>
      </c>
      <c r="O1" s="259" t="s">
        <v>1869</v>
      </c>
      <c r="P1" s="259" t="s">
        <v>1474</v>
      </c>
      <c r="Q1" s="259" t="s">
        <v>1477</v>
      </c>
    </row>
    <row r="2" spans="1:17" ht="15" x14ac:dyDescent="0.25">
      <c r="A2" s="247" t="str">
        <f ca="1">LOWER(_xlfn.CONCAT(VLOOKUP(INDIRECT(LEFT(ADDRESS(1,COLUMN(),2),1+(COLUMN()&gt;26))&amp;1),NamingKeys!$A$3:$F$85,2,FALSE),"-",Company_Tag,"-",INDIRECT(SUBSTITUTE(ADDRESS(1,MATCH("ApplicationName",1:1,),4),1,)&amp;ROW()),"-",INDIRECT(SUBSTITUTE(ADDRESS(1,MATCH("Env",1:1,),4),1,)&amp;ROW()),"-",PrimaryRegionTag))</f>
        <v>eh-yazy-adap-prd-eus</v>
      </c>
      <c r="B2" s="247" t="str">
        <f ca="1">LOWER(_xlfn.CONCAT(VLOOKUP(INDIRECT(LEFT(ADDRESS(1,COLUMN(),2),1+(COLUMN()&gt;26))&amp;1),NamingKeys!$A$3:$F$85,2,FALSE),"-",Company_Tag,"-",INDIRECT(SUBSTITUTE(ADDRESS(1,MATCH("ApplicationName",1:1,),4),1,)&amp;ROW()),"-",INDIRECT(SUBSTITUTE(ADDRESS(1,MATCH("Env",1:1,),4),1,)&amp;ROW()),"-",PrimaryRegionTag))</f>
        <v>ehns-yazy-adap-prd-eus</v>
      </c>
      <c r="C2" s="247" t="s">
        <v>1898</v>
      </c>
      <c r="D2" s="247" t="s">
        <v>658</v>
      </c>
      <c r="E2" s="247" t="str">
        <f ca="1">LOWER(_xlfn.CONCAT(VLOOKUP(INDIRECT(LEFT(ADDRESS(1,COLUMN(),2),1+(COLUMN()&gt;26))&amp;1),NamingKeys!$A$3:$F$85,2,FALSE),"-",Company_Tag,"-",INDIRECT(SUBSTITUTE(ADDRESS(1,MATCH("ApplicationName",1:1,),4),1,)&amp;ROW()),"-",INDIRECT(SUBSTITUTE(ADDRESS(1,MATCH("Env",1:1,),4),1,)&amp;ROW()),"-",PrimaryRegionTag))</f>
        <v>rg-yazy-adap-prd-eus</v>
      </c>
      <c r="F2" s="252" t="s">
        <v>820</v>
      </c>
      <c r="G2" s="260" t="s">
        <v>1482</v>
      </c>
      <c r="H2" s="261" t="s">
        <v>1520</v>
      </c>
      <c r="I2" s="252" t="s">
        <v>824</v>
      </c>
      <c r="J2" s="252" t="s">
        <v>1478</v>
      </c>
      <c r="K2" s="252" t="s">
        <v>1479</v>
      </c>
      <c r="L2" s="252" t="s">
        <v>1518</v>
      </c>
      <c r="M2" s="252" t="s">
        <v>2038</v>
      </c>
      <c r="N2" s="260" t="s">
        <v>1480</v>
      </c>
      <c r="O2" s="260" t="s">
        <v>1481</v>
      </c>
      <c r="P2" s="252" t="s">
        <v>1483</v>
      </c>
      <c r="Q2" s="252" t="s">
        <v>1519</v>
      </c>
    </row>
  </sheetData>
  <hyperlinks>
    <hyperlink ref="G2" r:id="rId1" xr:uid="{18ADDBF5-DD2B-4B6A-BF3A-2737C3B52C6C}"/>
    <hyperlink ref="N2" r:id="rId2" xr:uid="{4C604637-39BC-4DBB-8294-6462665B0CCA}"/>
    <hyperlink ref="O2" r:id="rId3" xr:uid="{519493BB-1331-4CEC-8618-B91E65D3F72A}"/>
  </hyperlinks>
  <pageMargins left="0.7" right="0.7" top="0.75" bottom="0.75" header="0.3" footer="0.3"/>
  <pageSetup orientation="portrait" horizontalDpi="4294967295" verticalDpi="4294967295" r:id="rId4"/>
  <tableParts count="1">
    <tablePart r:id="rId5"/>
  </tablePart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2B6D6C-D77D-4BEC-86DD-2A60DBED2E15}">
  <sheetPr codeName="Sheet8">
    <tabColor rgb="FF00B0F0"/>
  </sheetPr>
  <dimension ref="A1:O2"/>
  <sheetViews>
    <sheetView zoomScaleNormal="100" workbookViewId="0">
      <pane xSplit="1" ySplit="1" topLeftCell="B2" activePane="bottomRight" state="frozen"/>
      <selection activeCell="I24" sqref="I24"/>
      <selection pane="topRight" activeCell="I24" sqref="I24"/>
      <selection pane="bottomLeft" activeCell="I24" sqref="I24"/>
      <selection pane="bottomRight" activeCell="K2" sqref="K2"/>
    </sheetView>
  </sheetViews>
  <sheetFormatPr defaultColWidth="9.140625" defaultRowHeight="12.75" x14ac:dyDescent="0.2"/>
  <cols>
    <col min="1" max="1" width="30.7109375" style="247" customWidth="1"/>
    <col min="2" max="2" width="24.28515625" style="247" customWidth="1"/>
    <col min="3" max="3" width="21" style="247" customWidth="1"/>
    <col min="4" max="4" width="6.28515625" style="244" bestFit="1" customWidth="1"/>
    <col min="5" max="5" width="25.140625" style="244" bestFit="1" customWidth="1"/>
    <col min="6" max="6" width="16.7109375" style="244" customWidth="1"/>
    <col min="7" max="7" width="6.42578125" style="244" bestFit="1" customWidth="1"/>
    <col min="8" max="8" width="9.28515625" style="244" bestFit="1" customWidth="1"/>
    <col min="9" max="9" width="15.5703125" style="244" bestFit="1" customWidth="1"/>
    <col min="10" max="10" width="10.85546875" style="244" bestFit="1" customWidth="1"/>
    <col min="11" max="11" width="5.28515625" style="244" bestFit="1" customWidth="1"/>
    <col min="12" max="12" width="22.28515625" style="244" bestFit="1" customWidth="1"/>
    <col min="13" max="13" width="25.5703125" style="244" bestFit="1" customWidth="1"/>
    <col min="14" max="14" width="5.28515625" style="244" bestFit="1" customWidth="1"/>
    <col min="15" max="15" width="10.85546875" style="244" bestFit="1" customWidth="1"/>
    <col min="16" max="16384" width="9.140625" style="244"/>
  </cols>
  <sheetData>
    <row r="1" spans="1:15" s="228" customFormat="1" ht="163.5" customHeight="1" x14ac:dyDescent="0.25">
      <c r="A1" s="248" t="s">
        <v>1887</v>
      </c>
      <c r="B1" s="248" t="s">
        <v>1888</v>
      </c>
      <c r="C1" s="248" t="s">
        <v>1511</v>
      </c>
      <c r="D1" s="242" t="s">
        <v>940</v>
      </c>
      <c r="E1" s="242" t="s">
        <v>1443</v>
      </c>
      <c r="F1" s="242" t="s">
        <v>1447</v>
      </c>
      <c r="G1" s="242" t="s">
        <v>1451</v>
      </c>
      <c r="H1" s="242" t="s">
        <v>1455</v>
      </c>
      <c r="I1" s="242" t="s">
        <v>1459</v>
      </c>
      <c r="J1" s="242" t="s">
        <v>1463</v>
      </c>
      <c r="K1" s="242" t="s">
        <v>1467</v>
      </c>
      <c r="L1" s="242" t="s">
        <v>8</v>
      </c>
      <c r="M1" s="242" t="s">
        <v>1869</v>
      </c>
      <c r="N1" s="242" t="s">
        <v>1474</v>
      </c>
      <c r="O1" s="242" t="s">
        <v>1477</v>
      </c>
    </row>
    <row r="2" spans="1:15" ht="15" x14ac:dyDescent="0.25">
      <c r="A2" s="247" t="str">
        <f ca="1">LOWER(_xlfn.CONCAT(VLOOKUP($A$1,NamingKeys!$A$3:$F$87,2,FALSE),"-",Company_Tag,"-",INDIRECT(SUBSTITUTE(ADDRESS(1,MATCH("ApplicationName",1:1,),4),1,)&amp;ROW()),"-",INDIRECT(SUBSTITUTE(ADDRESS(1,MATCH("Env",1:1,),4),1,)&amp;ROW()),"-",PrimaryRegionTag))</f>
        <v>sb-yazy-adap-prd-eus</v>
      </c>
      <c r="B2" s="247" t="s">
        <v>30</v>
      </c>
      <c r="C2" s="247" t="str">
        <f ca="1">LOWER(_xlfn.CONCAT(VLOOKUP($C$1,NamingKeys!$A$3:$F$87,2,FALSE),"-",Company_Tag,"-",INDIRECT(SUBSTITUTE(ADDRESS(1,MATCH("ApplicationName",1:1,),4),1,)&amp;ROW()),"-",INDIRECT(SUBSTITUTE(ADDRESS(1,MATCH("Env",1:1,),4),1,)&amp;ROW()),"-",PrimaryRegionTag))</f>
        <v>rg-yazy-adap-prd-eus</v>
      </c>
      <c r="D2" s="222" t="s">
        <v>820</v>
      </c>
      <c r="E2" s="223" t="s">
        <v>1482</v>
      </c>
      <c r="F2" s="224" t="s">
        <v>1520</v>
      </c>
      <c r="G2" s="222" t="s">
        <v>824</v>
      </c>
      <c r="H2" s="222" t="s">
        <v>1478</v>
      </c>
      <c r="I2" s="222" t="s">
        <v>1479</v>
      </c>
      <c r="J2" s="222" t="s">
        <v>1518</v>
      </c>
      <c r="K2" s="222" t="s">
        <v>2038</v>
      </c>
      <c r="L2" s="223" t="s">
        <v>1480</v>
      </c>
      <c r="M2" s="223" t="s">
        <v>1481</v>
      </c>
      <c r="N2" s="222" t="s">
        <v>1483</v>
      </c>
      <c r="O2" s="222" t="s">
        <v>1519</v>
      </c>
    </row>
  </sheetData>
  <dataValidations count="5">
    <dataValidation type="list" allowBlank="1" showInputMessage="1" showErrorMessage="1" sqref="K2" xr:uid="{F3916DD5-E8D1-4393-BE99-9EEBD2F77F8D}">
      <formula1>Environment</formula1>
    </dataValidation>
    <dataValidation type="list" allowBlank="1" showInputMessage="1" showErrorMessage="1" sqref="N2" xr:uid="{FB0E3F10-3BE4-4731-9651-F007F8B4CF72}">
      <formula1>ServiceClass</formula1>
    </dataValidation>
    <dataValidation type="list" allowBlank="1" showInputMessage="1" showErrorMessage="1" sqref="G2" xr:uid="{9807D3FD-BADA-491C-853C-70CA98910745}">
      <formula1>BusinessUnit</formula1>
    </dataValidation>
    <dataValidation type="list" allowBlank="1" showInputMessage="1" showErrorMessage="1" sqref="I2" xr:uid="{C72BF226-2909-4A30-8072-3C50DA4993C6}">
      <formula1>DisasterRecovery</formula1>
    </dataValidation>
    <dataValidation type="list" allowBlank="1" showInputMessage="1" showErrorMessage="1" sqref="B2" xr:uid="{103B0970-CC3B-4B6C-A902-E769D284AE20}">
      <formula1>ServiceBusSku</formula1>
    </dataValidation>
  </dataValidations>
  <hyperlinks>
    <hyperlink ref="E2" r:id="rId1" xr:uid="{BDC36E84-61E7-4131-AA9F-FBE45F272854}"/>
    <hyperlink ref="L2" r:id="rId2" xr:uid="{724BDDF8-3CBD-446B-AF8F-4FD5D9A7DF2A}"/>
    <hyperlink ref="M2" r:id="rId3" xr:uid="{4F02340D-C3FA-4D9D-B318-30315546BC9B}"/>
  </hyperlinks>
  <pageMargins left="0.7" right="0.7" top="0.75" bottom="0.75" header="0.3" footer="0.3"/>
  <pageSetup orientation="portrait" horizontalDpi="4294967295" verticalDpi="4294967295" r:id="rId4"/>
  <tableParts count="1">
    <tablePart r:id="rId5"/>
  </tableParts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18F314-EF29-4D8F-92F5-AC49F59B9FC0}">
  <sheetPr codeName="Sheet25">
    <tabColor rgb="FF00B0F0"/>
  </sheetPr>
  <dimension ref="A1:Q2"/>
  <sheetViews>
    <sheetView zoomScaleNormal="100" workbookViewId="0">
      <pane xSplit="2" ySplit="1" topLeftCell="C2" activePane="bottomRight" state="frozen"/>
      <selection activeCell="I24" sqref="I24"/>
      <selection pane="topRight" activeCell="I24" sqref="I24"/>
      <selection pane="bottomLeft" activeCell="I24" sqref="I24"/>
      <selection pane="bottomRight" activeCell="M2" sqref="M2"/>
    </sheetView>
  </sheetViews>
  <sheetFormatPr defaultColWidth="9.140625" defaultRowHeight="12.75" x14ac:dyDescent="0.2"/>
  <cols>
    <col min="1" max="1" width="32.28515625" style="250" customWidth="1"/>
    <col min="2" max="3" width="24.28515625" style="247" customWidth="1"/>
    <col min="4" max="4" width="24.28515625" style="244" customWidth="1"/>
    <col min="5" max="5" width="25.85546875" style="247" customWidth="1"/>
    <col min="6" max="6" width="6.28515625" style="244" bestFit="1" customWidth="1"/>
    <col min="7" max="7" width="25.140625" style="244" bestFit="1" customWidth="1"/>
    <col min="8" max="8" width="16.7109375" style="244" customWidth="1"/>
    <col min="9" max="9" width="6.42578125" style="244" bestFit="1" customWidth="1"/>
    <col min="10" max="10" width="9.28515625" style="244" bestFit="1" customWidth="1"/>
    <col min="11" max="11" width="15.5703125" style="244" bestFit="1" customWidth="1"/>
    <col min="12" max="12" width="10.85546875" style="244" bestFit="1" customWidth="1"/>
    <col min="13" max="13" width="5.28515625" style="244" bestFit="1" customWidth="1"/>
    <col min="14" max="14" width="22.28515625" style="244" bestFit="1" customWidth="1"/>
    <col min="15" max="15" width="25.5703125" style="244" bestFit="1" customWidth="1"/>
    <col min="16" max="16" width="5.28515625" style="244" bestFit="1" customWidth="1"/>
    <col min="17" max="17" width="10.85546875" style="244" bestFit="1" customWidth="1"/>
    <col min="18" max="16384" width="9.140625" style="244"/>
  </cols>
  <sheetData>
    <row r="1" spans="1:17" s="228" customFormat="1" ht="163.5" customHeight="1" x14ac:dyDescent="0.25">
      <c r="A1" s="249" t="s">
        <v>1889</v>
      </c>
      <c r="B1" s="248" t="s">
        <v>1887</v>
      </c>
      <c r="C1" s="248" t="s">
        <v>1890</v>
      </c>
      <c r="D1" s="241" t="s">
        <v>1891</v>
      </c>
      <c r="E1" s="248" t="s">
        <v>1511</v>
      </c>
      <c r="F1" s="242" t="s">
        <v>940</v>
      </c>
      <c r="G1" s="242" t="s">
        <v>1443</v>
      </c>
      <c r="H1" s="242" t="s">
        <v>1447</v>
      </c>
      <c r="I1" s="242" t="s">
        <v>1451</v>
      </c>
      <c r="J1" s="242" t="s">
        <v>1455</v>
      </c>
      <c r="K1" s="242" t="s">
        <v>1459</v>
      </c>
      <c r="L1" s="242" t="s">
        <v>1463</v>
      </c>
      <c r="M1" s="242" t="s">
        <v>1467</v>
      </c>
      <c r="N1" s="242" t="s">
        <v>8</v>
      </c>
      <c r="O1" s="242" t="s">
        <v>1869</v>
      </c>
      <c r="P1" s="242" t="s">
        <v>1474</v>
      </c>
      <c r="Q1" s="242" t="s">
        <v>1477</v>
      </c>
    </row>
    <row r="2" spans="1:17" ht="15" x14ac:dyDescent="0.25">
      <c r="A2" s="250" t="str">
        <f ca="1">LOWER(_xlfn.CONCAT(VLOOKUP(INDIRECT(LEFT(ADDRESS(1,COLUMN(),2),1+(COLUMN()&gt;26))&amp;1),NamingKeys!$A$3:$F$86,2,FALSE),"-",Company_Tag,"-",INDIRECT(SUBSTITUTE(ADDRESS(1,MATCH("ApplicationName",1:1,),4),1,)&amp;ROW()),"-",INDIRECT(SUBSTITUTE(ADDRESS(1,MATCH("Env",1:1,),4),1,)&amp;ROW()),"-",PrimaryRegionTag))</f>
        <v>sbt-yazy-adap-prd-eus</v>
      </c>
      <c r="B2" s="247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sb-yazy-adap-prd-eus</v>
      </c>
      <c r="C2" s="247" t="s">
        <v>1892</v>
      </c>
      <c r="D2" s="244" t="s">
        <v>1893</v>
      </c>
      <c r="E2" s="247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rg-yazy-adap-prd-eus</v>
      </c>
      <c r="F2" s="222" t="s">
        <v>820</v>
      </c>
      <c r="G2" s="223" t="s">
        <v>1482</v>
      </c>
      <c r="H2" s="224" t="s">
        <v>1520</v>
      </c>
      <c r="I2" s="222" t="s">
        <v>824</v>
      </c>
      <c r="J2" s="222" t="s">
        <v>1478</v>
      </c>
      <c r="K2" s="222" t="s">
        <v>1479</v>
      </c>
      <c r="L2" s="222" t="s">
        <v>1518</v>
      </c>
      <c r="M2" s="222" t="s">
        <v>2038</v>
      </c>
      <c r="N2" s="223" t="s">
        <v>1480</v>
      </c>
      <c r="O2" s="223" t="s">
        <v>1481</v>
      </c>
      <c r="P2" s="222" t="s">
        <v>1483</v>
      </c>
      <c r="Q2" s="222" t="s">
        <v>1519</v>
      </c>
    </row>
  </sheetData>
  <dataValidations count="4">
    <dataValidation type="list" allowBlank="1" showInputMessage="1" showErrorMessage="1" sqref="K2" xr:uid="{982EB357-3D4B-47CB-A8DC-BBDB81D99283}">
      <formula1>DisasterRecovery</formula1>
    </dataValidation>
    <dataValidation type="list" allowBlank="1" showInputMessage="1" showErrorMessage="1" sqref="I2" xr:uid="{CA2C1B15-17AB-45A8-9173-6C64A1FFAF47}">
      <formula1>BusinessUnit</formula1>
    </dataValidation>
    <dataValidation type="list" allowBlank="1" showInputMessage="1" showErrorMessage="1" sqref="P2" xr:uid="{039FCC3D-2B2C-4B32-97C9-8937856B6782}">
      <formula1>ServiceClass</formula1>
    </dataValidation>
    <dataValidation type="list" allowBlank="1" showInputMessage="1" showErrorMessage="1" sqref="M2" xr:uid="{7A7A6D55-A8BD-41DD-9BC4-EAEDC0203B9E}">
      <formula1>Environment</formula1>
    </dataValidation>
  </dataValidations>
  <hyperlinks>
    <hyperlink ref="G2" r:id="rId1" xr:uid="{1347E63C-0B2B-40D4-AA15-03E89CF8871D}"/>
    <hyperlink ref="N2" r:id="rId2" xr:uid="{5D0D89AB-4C78-437C-85AA-0E28A38808E8}"/>
    <hyperlink ref="O2" r:id="rId3" xr:uid="{2D119365-FFC6-4805-8A2A-03E6EC1B1D6F}"/>
  </hyperlinks>
  <pageMargins left="0.7" right="0.7" top="0.75" bottom="0.75" header="0.3" footer="0.3"/>
  <pageSetup orientation="portrait" horizontalDpi="4294967295" verticalDpi="4294967295" r:id="rId4"/>
  <tableParts count="1">
    <tablePart r:id="rId5"/>
  </tableParts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6C9935-9235-4A93-A3C7-4196AA0D7B6D}">
  <sheetPr codeName="Sheet65">
    <tabColor rgb="FF00B0F0"/>
  </sheetPr>
  <dimension ref="A1:P2"/>
  <sheetViews>
    <sheetView zoomScaleNormal="100" workbookViewId="0">
      <pane xSplit="3" ySplit="1" topLeftCell="D2" activePane="bottomRight" state="frozen"/>
      <selection activeCell="I24" sqref="I24"/>
      <selection pane="topRight" activeCell="I24" sqref="I24"/>
      <selection pane="bottomLeft" activeCell="I24" sqref="I24"/>
      <selection pane="bottomRight" activeCell="B2" sqref="B2"/>
    </sheetView>
  </sheetViews>
  <sheetFormatPr defaultColWidth="9.140625" defaultRowHeight="12.75" x14ac:dyDescent="0.2"/>
  <cols>
    <col min="1" max="1" width="24" style="247" customWidth="1"/>
    <col min="2" max="2" width="32.28515625" style="247" customWidth="1"/>
    <col min="3" max="3" width="24.28515625" style="247" customWidth="1"/>
    <col min="4" max="4" width="22.7109375" style="247" customWidth="1"/>
    <col min="5" max="5" width="6.28515625" style="244" bestFit="1" customWidth="1"/>
    <col min="6" max="6" width="25.140625" style="244" bestFit="1" customWidth="1"/>
    <col min="7" max="7" width="16.7109375" style="244" customWidth="1"/>
    <col min="8" max="8" width="6.42578125" style="244" bestFit="1" customWidth="1"/>
    <col min="9" max="9" width="9.28515625" style="244" bestFit="1" customWidth="1"/>
    <col min="10" max="10" width="15.5703125" style="244" bestFit="1" customWidth="1"/>
    <col min="11" max="11" width="10.85546875" style="244" bestFit="1" customWidth="1"/>
    <col min="12" max="12" width="5.28515625" style="244" bestFit="1" customWidth="1"/>
    <col min="13" max="13" width="22.28515625" style="244" bestFit="1" customWidth="1"/>
    <col min="14" max="14" width="25.5703125" style="244" bestFit="1" customWidth="1"/>
    <col min="15" max="15" width="5.28515625" style="244" bestFit="1" customWidth="1"/>
    <col min="16" max="16" width="10.85546875" style="244" bestFit="1" customWidth="1"/>
    <col min="17" max="16384" width="9.140625" style="244"/>
  </cols>
  <sheetData>
    <row r="1" spans="1:16" s="228" customFormat="1" ht="163.5" customHeight="1" x14ac:dyDescent="0.25">
      <c r="A1" s="248" t="s">
        <v>1897</v>
      </c>
      <c r="B1" s="248" t="s">
        <v>1889</v>
      </c>
      <c r="C1" s="248" t="s">
        <v>1887</v>
      </c>
      <c r="D1" s="248" t="s">
        <v>1511</v>
      </c>
      <c r="E1" s="242" t="s">
        <v>940</v>
      </c>
      <c r="F1" s="242" t="s">
        <v>1443</v>
      </c>
      <c r="G1" s="242" t="s">
        <v>1447</v>
      </c>
      <c r="H1" s="242" t="s">
        <v>1451</v>
      </c>
      <c r="I1" s="242" t="s">
        <v>1455</v>
      </c>
      <c r="J1" s="242" t="s">
        <v>1459</v>
      </c>
      <c r="K1" s="242" t="s">
        <v>1463</v>
      </c>
      <c r="L1" s="242" t="s">
        <v>1467</v>
      </c>
      <c r="M1" s="242" t="s">
        <v>8</v>
      </c>
      <c r="N1" s="242" t="s">
        <v>1869</v>
      </c>
      <c r="O1" s="242" t="s">
        <v>1474</v>
      </c>
      <c r="P1" s="242" t="s">
        <v>1477</v>
      </c>
    </row>
    <row r="2" spans="1:16" ht="15" x14ac:dyDescent="0.25">
      <c r="A2" s="256" t="str">
        <f ca="1">LOWER(_xlfn.CONCAT(VLOOKUP(INDIRECT(LEFT(ADDRESS(1,COLUMN(),2),1+(COLUMN()&gt;26))&amp;1),NamingKeys!$A$3:$F$86,2,FALSE),"-",Company_Tag,"-",INDIRECT(SUBSTITUTE(ADDRESS(1,MATCH("ApplicationName",1:1,),4),1,)&amp;ROW()),"-",INDIRECT(SUBSTITUTE(ADDRESS(1,MATCH("Env",1:1,),4),1,)&amp;ROW()),"-",PrimaryRegionTag))</f>
        <v>sbts-yazy-adap-prd-eus</v>
      </c>
      <c r="B2" s="247" t="str">
        <f ca="1">LOWER(_xlfn.CONCAT(VLOOKUP(INDIRECT(LEFT(ADDRESS(1,COLUMN(),2),1+(COLUMN()&gt;26))&amp;1),NamingKeys!$A$3:$F$86,2,FALSE),"-",Company_Tag,"-",INDIRECT(SUBSTITUTE(ADDRESS(1,MATCH("ApplicationName",1:1,),4),1,)&amp;ROW()),"-",INDIRECT(SUBSTITUTE(ADDRESS(1,MATCH("Env",1:1,),4),1,)&amp;ROW()),"-",PrimaryRegionTag))</f>
        <v>sbt-yazy-adap-prd-eus</v>
      </c>
      <c r="C2" s="247" t="str">
        <f ca="1">LOWER(_xlfn.CONCAT(VLOOKUP(INDIRECT(LEFT(ADDRESS(1,COLUMN(),2),1+(COLUMN()&gt;26))&amp;1),NamingKeys!$A$3:$F$86,2,FALSE),"-",Company_Tag,"-",INDIRECT(SUBSTITUTE(ADDRESS(1,MATCH("ApplicationName",1:1,),4),1,)&amp;ROW()),"-",INDIRECT(SUBSTITUTE(ADDRESS(1,MATCH("Env",1:1,),4),1,)&amp;ROW()),"-",PrimaryRegionTag))</f>
        <v>sb-yazy-adap-prd-eus</v>
      </c>
      <c r="D2" s="247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rg-yazy-adap-prd-eus</v>
      </c>
      <c r="E2" s="222" t="s">
        <v>820</v>
      </c>
      <c r="F2" s="223" t="s">
        <v>1482</v>
      </c>
      <c r="G2" s="224" t="s">
        <v>1520</v>
      </c>
      <c r="H2" s="222" t="s">
        <v>824</v>
      </c>
      <c r="I2" s="222" t="s">
        <v>1478</v>
      </c>
      <c r="J2" s="222" t="s">
        <v>1479</v>
      </c>
      <c r="K2" s="222" t="s">
        <v>1518</v>
      </c>
      <c r="L2" s="222" t="s">
        <v>2038</v>
      </c>
      <c r="M2" s="223" t="s">
        <v>1480</v>
      </c>
      <c r="N2" s="223" t="s">
        <v>1481</v>
      </c>
      <c r="O2" s="222" t="s">
        <v>1483</v>
      </c>
      <c r="P2" s="222" t="s">
        <v>1519</v>
      </c>
    </row>
  </sheetData>
  <dataValidations count="4">
    <dataValidation type="list" allowBlank="1" showInputMessage="1" showErrorMessage="1" sqref="L2" xr:uid="{85490A32-2372-4906-B826-21773DDEF339}">
      <formula1>Environment</formula1>
    </dataValidation>
    <dataValidation type="list" allowBlank="1" showInputMessage="1" showErrorMessage="1" sqref="O2" xr:uid="{B77CE8B2-871E-4E90-BF44-07244E742DEE}">
      <formula1>ServiceClass</formula1>
    </dataValidation>
    <dataValidation type="list" allowBlank="1" showInputMessage="1" showErrorMessage="1" sqref="H2" xr:uid="{A96F2B75-F4C7-400D-A9E4-2B0A4B275D9B}">
      <formula1>BusinessUnit</formula1>
    </dataValidation>
    <dataValidation type="list" allowBlank="1" showInputMessage="1" showErrorMessage="1" sqref="J2" xr:uid="{519A986A-8027-4011-9375-688500CD122B}">
      <formula1>DisasterRecovery</formula1>
    </dataValidation>
  </dataValidations>
  <hyperlinks>
    <hyperlink ref="F2" r:id="rId1" xr:uid="{01E66C89-153B-46CA-8985-9FBF914D4538}"/>
    <hyperlink ref="M2" r:id="rId2" xr:uid="{5CB7EEC5-3B5E-4DFF-80E5-E49D468D929B}"/>
    <hyperlink ref="N2" r:id="rId3" xr:uid="{83FDCE73-E9EB-40A3-BC13-2197E7CE14E1}"/>
  </hyperlinks>
  <pageMargins left="0.7" right="0.7" top="0.75" bottom="0.75" header="0.3" footer="0.3"/>
  <pageSetup orientation="portrait" horizontalDpi="4294967295" verticalDpi="4294967295" r:id="rId4"/>
  <tableParts count="1">
    <tablePart r:id="rId5"/>
  </tablePart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6B13AE-9702-4644-83BD-C7CEC7B7A53F}">
  <sheetPr codeName="Sheet66">
    <tabColor rgb="FF00B0F0"/>
  </sheetPr>
  <dimension ref="A1:Q2"/>
  <sheetViews>
    <sheetView zoomScaleNormal="100" workbookViewId="0">
      <pane xSplit="3" ySplit="1" topLeftCell="D2" activePane="bottomRight" state="frozen"/>
      <selection activeCell="I24" sqref="I24"/>
      <selection pane="topRight" activeCell="I24" sqref="I24"/>
      <selection pane="bottomLeft" activeCell="I24" sqref="I24"/>
      <selection pane="bottomRight" activeCell="A2" sqref="A2"/>
    </sheetView>
  </sheetViews>
  <sheetFormatPr defaultColWidth="9.140625" defaultRowHeight="12.75" x14ac:dyDescent="0.2"/>
  <cols>
    <col min="1" max="2" width="32.28515625" style="247" customWidth="1"/>
    <col min="3" max="4" width="24.28515625" style="247" customWidth="1"/>
    <col min="5" max="5" width="18.7109375" style="247" customWidth="1"/>
    <col min="6" max="6" width="6.28515625" style="244" bestFit="1" customWidth="1"/>
    <col min="7" max="7" width="25.140625" style="244" bestFit="1" customWidth="1"/>
    <col min="8" max="8" width="16.7109375" style="244" customWidth="1"/>
    <col min="9" max="9" width="6.42578125" style="244" bestFit="1" customWidth="1"/>
    <col min="10" max="10" width="9.28515625" style="244" bestFit="1" customWidth="1"/>
    <col min="11" max="11" width="15.5703125" style="244" bestFit="1" customWidth="1"/>
    <col min="12" max="12" width="10.85546875" style="244" bestFit="1" customWidth="1"/>
    <col min="13" max="13" width="5.28515625" style="244" bestFit="1" customWidth="1"/>
    <col min="14" max="14" width="22.28515625" style="244" bestFit="1" customWidth="1"/>
    <col min="15" max="15" width="25.5703125" style="244" bestFit="1" customWidth="1"/>
    <col min="16" max="16" width="5.28515625" style="244" bestFit="1" customWidth="1"/>
    <col min="17" max="17" width="10.85546875" style="244" bestFit="1" customWidth="1"/>
    <col min="18" max="16384" width="9.140625" style="244"/>
  </cols>
  <sheetData>
    <row r="1" spans="1:17" s="228" customFormat="1" ht="173.25" customHeight="1" x14ac:dyDescent="0.25">
      <c r="A1" s="248" t="s">
        <v>1899</v>
      </c>
      <c r="B1" s="248" t="s">
        <v>1889</v>
      </c>
      <c r="C1" s="248" t="s">
        <v>1887</v>
      </c>
      <c r="D1" s="248" t="s">
        <v>1900</v>
      </c>
      <c r="E1" s="248" t="s">
        <v>1511</v>
      </c>
      <c r="F1" s="242" t="s">
        <v>940</v>
      </c>
      <c r="G1" s="242" t="s">
        <v>1443</v>
      </c>
      <c r="H1" s="242" t="s">
        <v>1447</v>
      </c>
      <c r="I1" s="242" t="s">
        <v>1451</v>
      </c>
      <c r="J1" s="242" t="s">
        <v>1455</v>
      </c>
      <c r="K1" s="242" t="s">
        <v>1459</v>
      </c>
      <c r="L1" s="242" t="s">
        <v>1463</v>
      </c>
      <c r="M1" s="242" t="s">
        <v>1467</v>
      </c>
      <c r="N1" s="242" t="s">
        <v>8</v>
      </c>
      <c r="O1" s="242" t="s">
        <v>1869</v>
      </c>
      <c r="P1" s="242" t="s">
        <v>1474</v>
      </c>
      <c r="Q1" s="242" t="s">
        <v>1477</v>
      </c>
    </row>
    <row r="2" spans="1:17" ht="15" x14ac:dyDescent="0.25">
      <c r="A2" s="247" t="str">
        <f ca="1">LOWER(_xlfn.CONCAT(VLOOKUP(INDIRECT(LEFT(ADDRESS(1,COLUMN(),2),1+(COLUMN()&gt;26))&amp;1),NamingKeys!$A$3:$F$85,2,FALSE),"-",Company_Tag,"-",INDIRECT(SUBSTITUTE(ADDRESS(1,MATCH("ApplicationName",1:1,),4),1,)&amp;ROW()),"-",INDIRECT(SUBSTITUTE(ADDRESS(1,MATCH("Env",1:1,),4),1,)&amp;ROW()),"-",PrimaryRegionTag))</f>
        <v>sbtar-yazy-adap-prd-eus</v>
      </c>
      <c r="B2" s="247" t="str">
        <f ca="1">LOWER(_xlfn.CONCAT(VLOOKUP(INDIRECT(LEFT(ADDRESS(1,COLUMN(),2),1+(COLUMN()&gt;26))&amp;1),NamingKeys!$A$3:$F$85,2,FALSE),"-",Company_Tag,"-",INDIRECT(SUBSTITUTE(ADDRESS(1,MATCH("ApplicationName",1:1,),4),1,)&amp;ROW()),"-",INDIRECT(SUBSTITUTE(ADDRESS(1,MATCH("Env",1:1,),4),1,)&amp;ROW()),"-",PrimaryRegionTag))</f>
        <v>sbt-yazy-adap-prd-eus</v>
      </c>
      <c r="C2" s="247" t="str">
        <f ca="1">LOWER(_xlfn.CONCAT(VLOOKUP(INDIRECT(LEFT(ADDRESS(1,COLUMN(),2),1+(COLUMN()&gt;26))&amp;1),NamingKeys!$A$3:$F$85,2,FALSE),"-",Company_Tag,"-",INDIRECT(SUBSTITUTE(ADDRESS(1,MATCH("ApplicationName",1:1,),4),1,)&amp;ROW()),"-",INDIRECT(SUBSTITUTE(ADDRESS(1,MATCH("Env",1:1,),4),1,)&amp;ROW()),"-",PrimaryRegionTag))</f>
        <v>sb-yazy-adap-prd-eus</v>
      </c>
      <c r="D2" s="247" t="s">
        <v>1901</v>
      </c>
      <c r="E2" s="247" t="str">
        <f ca="1">LOWER(_xlfn.CONCAT(VLOOKUP(INDIRECT(LEFT(ADDRESS(1,COLUMN(),2),1+(COLUMN()&gt;26))&amp;1),NamingKeys!$A$3:$F$85,2,FALSE),"-",Company_Tag,"-",INDIRECT(SUBSTITUTE(ADDRESS(1,MATCH("ApplicationName",1:1,),4),1,)&amp;ROW()),"-",INDIRECT(SUBSTITUTE(ADDRESS(1,MATCH("Env",1:1,),4),1,)&amp;ROW()),"-",PrimaryRegionTag))</f>
        <v>rg-yazy-adap-prd-eus</v>
      </c>
      <c r="F2" s="222" t="s">
        <v>820</v>
      </c>
      <c r="G2" s="223" t="s">
        <v>1482</v>
      </c>
      <c r="H2" s="224" t="s">
        <v>1520</v>
      </c>
      <c r="I2" s="222" t="s">
        <v>824</v>
      </c>
      <c r="J2" s="222" t="s">
        <v>1478</v>
      </c>
      <c r="K2" s="222" t="s">
        <v>1479</v>
      </c>
      <c r="L2" s="222" t="s">
        <v>1518</v>
      </c>
      <c r="M2" s="222" t="s">
        <v>2038</v>
      </c>
      <c r="N2" s="223" t="s">
        <v>1480</v>
      </c>
      <c r="O2" s="223" t="s">
        <v>1481</v>
      </c>
      <c r="P2" s="222" t="s">
        <v>1483</v>
      </c>
      <c r="Q2" s="222" t="s">
        <v>1519</v>
      </c>
    </row>
  </sheetData>
  <dataValidations count="4">
    <dataValidation type="list" allowBlank="1" showInputMessage="1" showErrorMessage="1" sqref="M2" xr:uid="{84C30D20-1129-4533-8A18-5F207D4A1E15}">
      <formula1>Environment</formula1>
    </dataValidation>
    <dataValidation type="list" allowBlank="1" showInputMessage="1" showErrorMessage="1" sqref="P2" xr:uid="{76F3CC07-6873-4E78-899B-93845F70E34D}">
      <formula1>ServiceClass</formula1>
    </dataValidation>
    <dataValidation type="list" allowBlank="1" showInputMessage="1" showErrorMessage="1" sqref="I2" xr:uid="{E745370D-8188-4DC9-BC0E-516DF921F0A6}">
      <formula1>BusinessUnit</formula1>
    </dataValidation>
    <dataValidation type="list" allowBlank="1" showInputMessage="1" showErrorMessage="1" sqref="K2" xr:uid="{86D394E4-5D61-467E-A727-75C212C5F857}">
      <formula1>DisasterRecovery</formula1>
    </dataValidation>
  </dataValidations>
  <hyperlinks>
    <hyperlink ref="G2" r:id="rId1" xr:uid="{8D364061-BBEB-4792-B223-3C1B01D1DFAB}"/>
    <hyperlink ref="N2" r:id="rId2" xr:uid="{E7F25B68-7E4E-467C-8582-2EE64E523C5F}"/>
    <hyperlink ref="O2" r:id="rId3" xr:uid="{3C688230-E413-49DC-BA32-9211445ED91E}"/>
  </hyperlinks>
  <pageMargins left="0.7" right="0.7" top="0.75" bottom="0.75" header="0.3" footer="0.3"/>
  <pageSetup orientation="portrait" horizontalDpi="4294967295" verticalDpi="4294967295" r:id="rId4"/>
  <tableParts count="1">
    <tablePart r:id="rId5"/>
  </tablePart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E34800-E42D-4EBC-8DEE-C648E0C4AECE}">
  <sheetPr codeName="Sheet58"/>
  <dimension ref="A1:M56"/>
  <sheetViews>
    <sheetView zoomScaleNormal="100" workbookViewId="0">
      <pane ySplit="1" topLeftCell="A2" activePane="bottomLeft" state="frozen"/>
      <selection pane="bottomLeft" activeCell="A13" sqref="A13"/>
    </sheetView>
  </sheetViews>
  <sheetFormatPr defaultColWidth="20.140625" defaultRowHeight="12.75" x14ac:dyDescent="0.2"/>
  <cols>
    <col min="1" max="1" width="32.42578125" style="179" customWidth="1"/>
    <col min="2" max="2" width="20.140625" style="179"/>
    <col min="3" max="3" width="21.7109375" style="179" customWidth="1"/>
    <col min="4" max="4" width="20.140625" style="179"/>
    <col min="5" max="5" width="43.140625" style="173" bestFit="1" customWidth="1"/>
    <col min="6" max="6" width="8" style="174" bestFit="1" customWidth="1"/>
    <col min="7" max="7" width="17.28515625" style="173" bestFit="1" customWidth="1"/>
    <col min="8" max="11" width="5.42578125" style="173" customWidth="1"/>
    <col min="12" max="12" width="13.140625" style="173" bestFit="1" customWidth="1"/>
    <col min="13" max="16384" width="20.140625" style="179"/>
  </cols>
  <sheetData>
    <row r="1" spans="1:13" ht="90.75" x14ac:dyDescent="0.2">
      <c r="A1" s="181" t="s">
        <v>7</v>
      </c>
      <c r="B1" s="181" t="s">
        <v>890</v>
      </c>
      <c r="C1" s="181" t="s">
        <v>218</v>
      </c>
      <c r="D1" s="181" t="s">
        <v>436</v>
      </c>
      <c r="E1" s="176" t="s">
        <v>1283</v>
      </c>
      <c r="F1" s="176" t="s">
        <v>1285</v>
      </c>
      <c r="G1" s="176" t="s">
        <v>1286</v>
      </c>
      <c r="H1" s="176" t="s">
        <v>812</v>
      </c>
      <c r="I1" s="176" t="s">
        <v>813</v>
      </c>
      <c r="J1" s="176" t="s">
        <v>592</v>
      </c>
      <c r="K1" s="176" t="s">
        <v>814</v>
      </c>
      <c r="L1" s="176" t="s">
        <v>815</v>
      </c>
      <c r="M1" s="176" t="s">
        <v>899</v>
      </c>
    </row>
    <row r="2" spans="1:13" x14ac:dyDescent="0.2">
      <c r="A2" s="179" t="s">
        <v>444</v>
      </c>
      <c r="C2" t="s">
        <v>880</v>
      </c>
      <c r="D2" s="179" t="b">
        <v>1</v>
      </c>
      <c r="E2" t="str">
        <f>_xlfn.CONCAT($A$1,": ",$A2)</f>
        <v>Name: ADAssessment</v>
      </c>
      <c r="F2" s="1" t="str">
        <f t="shared" ref="F2:F33" si="0">Bill_To</f>
        <v>867-5309</v>
      </c>
      <c r="G2" t="s">
        <v>786</v>
      </c>
      <c r="H2" t="str">
        <f t="shared" ref="H2:H33" si="1">Project</f>
        <v>ADAP</v>
      </c>
      <c r="I2" t="str">
        <f t="shared" ref="I2:I33" si="2">ProjectVersion</f>
        <v>1.0</v>
      </c>
      <c r="J2" t="s">
        <v>827</v>
      </c>
      <c r="K2" t="s">
        <v>27</v>
      </c>
      <c r="L2" t="s">
        <v>828</v>
      </c>
    </row>
    <row r="3" spans="1:13" x14ac:dyDescent="0.2">
      <c r="A3" s="179" t="s">
        <v>445</v>
      </c>
      <c r="C3"/>
      <c r="D3" s="179" t="b">
        <v>1</v>
      </c>
      <c r="E3" t="str">
        <f t="shared" ref="E3:E56" si="3">_xlfn.CONCAT($A$1,": ",$A3)</f>
        <v>Name: ADReplication</v>
      </c>
      <c r="F3" s="1" t="str">
        <f t="shared" si="0"/>
        <v>867-5309</v>
      </c>
      <c r="G3" t="s">
        <v>786</v>
      </c>
      <c r="H3" t="str">
        <f t="shared" si="1"/>
        <v>ADAP</v>
      </c>
      <c r="I3" t="str">
        <f t="shared" si="2"/>
        <v>1.0</v>
      </c>
      <c r="J3" t="s">
        <v>827</v>
      </c>
      <c r="K3" t="s">
        <v>27</v>
      </c>
      <c r="L3" t="s">
        <v>828</v>
      </c>
    </row>
    <row r="4" spans="1:13" x14ac:dyDescent="0.2">
      <c r="A4" s="179" t="s">
        <v>446</v>
      </c>
      <c r="C4"/>
      <c r="D4" s="179" t="b">
        <v>1</v>
      </c>
      <c r="E4" t="str">
        <f t="shared" si="3"/>
        <v>Name: AgentHealthAssessment</v>
      </c>
      <c r="F4" s="1" t="str">
        <f t="shared" si="0"/>
        <v>867-5309</v>
      </c>
      <c r="G4" t="s">
        <v>786</v>
      </c>
      <c r="H4" t="str">
        <f t="shared" si="1"/>
        <v>ADAP</v>
      </c>
      <c r="I4" t="str">
        <f t="shared" si="2"/>
        <v>1.0</v>
      </c>
      <c r="J4" t="s">
        <v>827</v>
      </c>
      <c r="K4" t="s">
        <v>27</v>
      </c>
      <c r="L4" t="s">
        <v>828</v>
      </c>
    </row>
    <row r="5" spans="1:13" x14ac:dyDescent="0.2">
      <c r="A5" s="179" t="s">
        <v>447</v>
      </c>
      <c r="C5"/>
      <c r="D5" s="179" t="b">
        <v>1</v>
      </c>
      <c r="E5" t="str">
        <f t="shared" si="3"/>
        <v>Name: AlertManagement</v>
      </c>
      <c r="F5" s="1" t="str">
        <f t="shared" si="0"/>
        <v>867-5309</v>
      </c>
      <c r="G5" t="s">
        <v>786</v>
      </c>
      <c r="H5" t="str">
        <f t="shared" si="1"/>
        <v>ADAP</v>
      </c>
      <c r="I5" t="str">
        <f t="shared" si="2"/>
        <v>1.0</v>
      </c>
      <c r="J5" t="s">
        <v>827</v>
      </c>
      <c r="K5" t="s">
        <v>27</v>
      </c>
      <c r="L5" t="s">
        <v>828</v>
      </c>
    </row>
    <row r="6" spans="1:13" x14ac:dyDescent="0.2">
      <c r="A6" s="179" t="s">
        <v>448</v>
      </c>
      <c r="C6"/>
      <c r="D6" s="179" t="b">
        <v>0</v>
      </c>
      <c r="E6" t="str">
        <f t="shared" si="3"/>
        <v>Name: AntiMalware</v>
      </c>
      <c r="F6" s="1" t="str">
        <f t="shared" si="0"/>
        <v>867-5309</v>
      </c>
      <c r="G6" t="s">
        <v>786</v>
      </c>
      <c r="H6" t="str">
        <f t="shared" si="1"/>
        <v>ADAP</v>
      </c>
      <c r="I6" t="str">
        <f t="shared" si="2"/>
        <v>1.0</v>
      </c>
      <c r="J6" t="s">
        <v>827</v>
      </c>
      <c r="K6" t="s">
        <v>27</v>
      </c>
      <c r="L6" t="s">
        <v>828</v>
      </c>
    </row>
    <row r="7" spans="1:13" x14ac:dyDescent="0.2">
      <c r="A7" s="179" t="s">
        <v>437</v>
      </c>
      <c r="C7"/>
      <c r="D7" s="179" t="b">
        <v>0</v>
      </c>
      <c r="E7" t="str">
        <f t="shared" si="3"/>
        <v>Name: AppDependencyMonitor</v>
      </c>
      <c r="F7" s="1" t="str">
        <f t="shared" si="0"/>
        <v>867-5309</v>
      </c>
      <c r="G7" t="s">
        <v>786</v>
      </c>
      <c r="H7" t="str">
        <f t="shared" si="1"/>
        <v>ADAP</v>
      </c>
      <c r="I7" t="str">
        <f t="shared" si="2"/>
        <v>1.0</v>
      </c>
      <c r="J7" t="s">
        <v>827</v>
      </c>
      <c r="K7" t="s">
        <v>27</v>
      </c>
      <c r="L7" t="s">
        <v>828</v>
      </c>
    </row>
    <row r="8" spans="1:13" x14ac:dyDescent="0.2">
      <c r="A8" s="179" t="s">
        <v>449</v>
      </c>
      <c r="C8"/>
      <c r="D8" s="179" t="b">
        <v>0</v>
      </c>
      <c r="E8" t="str">
        <f t="shared" si="3"/>
        <v>Name: ApplicationInsights</v>
      </c>
      <c r="F8" s="1" t="str">
        <f t="shared" si="0"/>
        <v>867-5309</v>
      </c>
      <c r="G8" t="s">
        <v>786</v>
      </c>
      <c r="H8" t="str">
        <f t="shared" si="1"/>
        <v>ADAP</v>
      </c>
      <c r="I8" t="str">
        <f t="shared" si="2"/>
        <v>1.0</v>
      </c>
      <c r="J8" t="s">
        <v>827</v>
      </c>
      <c r="K8" t="s">
        <v>27</v>
      </c>
      <c r="L8" t="s">
        <v>828</v>
      </c>
    </row>
    <row r="9" spans="1:13" x14ac:dyDescent="0.2">
      <c r="A9" s="179" t="s">
        <v>450</v>
      </c>
      <c r="C9"/>
      <c r="D9" s="179" t="b">
        <v>1</v>
      </c>
      <c r="E9" t="str">
        <f t="shared" si="3"/>
        <v>Name: AzureActivity</v>
      </c>
      <c r="F9" s="1" t="str">
        <f t="shared" si="0"/>
        <v>867-5309</v>
      </c>
      <c r="G9" t="s">
        <v>786</v>
      </c>
      <c r="H9" t="str">
        <f t="shared" si="1"/>
        <v>ADAP</v>
      </c>
      <c r="I9" t="str">
        <f t="shared" si="2"/>
        <v>1.0</v>
      </c>
      <c r="J9" t="s">
        <v>827</v>
      </c>
      <c r="K9" t="s">
        <v>27</v>
      </c>
      <c r="L9" t="s">
        <v>828</v>
      </c>
    </row>
    <row r="10" spans="1:13" x14ac:dyDescent="0.2">
      <c r="A10" s="179" t="s">
        <v>438</v>
      </c>
      <c r="C10"/>
      <c r="D10" s="179" t="b">
        <v>0</v>
      </c>
      <c r="E10" t="str">
        <f t="shared" si="3"/>
        <v>Name: AzureAppGatewayAnalytics</v>
      </c>
      <c r="F10" s="1" t="str">
        <f t="shared" si="0"/>
        <v>867-5309</v>
      </c>
      <c r="G10" t="s">
        <v>786</v>
      </c>
      <c r="H10" t="str">
        <f t="shared" si="1"/>
        <v>ADAP</v>
      </c>
      <c r="I10" t="str">
        <f t="shared" si="2"/>
        <v>1.0</v>
      </c>
      <c r="J10" t="s">
        <v>827</v>
      </c>
      <c r="K10" t="s">
        <v>27</v>
      </c>
      <c r="L10" t="s">
        <v>828</v>
      </c>
    </row>
    <row r="11" spans="1:13" x14ac:dyDescent="0.2">
      <c r="A11" s="179" t="s">
        <v>451</v>
      </c>
      <c r="C11"/>
      <c r="D11" s="179" t="b">
        <v>1</v>
      </c>
      <c r="E11" t="str">
        <f t="shared" si="3"/>
        <v>Name: AzureAutomation</v>
      </c>
      <c r="F11" s="1" t="str">
        <f t="shared" si="0"/>
        <v>867-5309</v>
      </c>
      <c r="G11" t="s">
        <v>786</v>
      </c>
      <c r="H11" t="str">
        <f t="shared" si="1"/>
        <v>ADAP</v>
      </c>
      <c r="I11" t="str">
        <f t="shared" si="2"/>
        <v>1.0</v>
      </c>
      <c r="J11" t="s">
        <v>827</v>
      </c>
      <c r="K11" t="s">
        <v>27</v>
      </c>
      <c r="L11" t="s">
        <v>828</v>
      </c>
    </row>
    <row r="12" spans="1:13" x14ac:dyDescent="0.2">
      <c r="A12" s="179" t="s">
        <v>452</v>
      </c>
      <c r="C12"/>
      <c r="D12" s="179" t="b">
        <v>0</v>
      </c>
      <c r="E12" t="str">
        <f t="shared" si="3"/>
        <v>Name: AzureCdnCoreAnalytics</v>
      </c>
      <c r="F12" s="1" t="str">
        <f t="shared" si="0"/>
        <v>867-5309</v>
      </c>
      <c r="G12" t="s">
        <v>786</v>
      </c>
      <c r="H12" t="str">
        <f t="shared" si="1"/>
        <v>ADAP</v>
      </c>
      <c r="I12" t="str">
        <f t="shared" si="2"/>
        <v>1.0</v>
      </c>
      <c r="J12" t="s">
        <v>827</v>
      </c>
      <c r="K12" t="s">
        <v>27</v>
      </c>
      <c r="L12" t="s">
        <v>828</v>
      </c>
    </row>
    <row r="13" spans="1:13" x14ac:dyDescent="0.2">
      <c r="A13" s="179" t="s">
        <v>490</v>
      </c>
      <c r="C13"/>
      <c r="D13" s="179" t="b">
        <v>0</v>
      </c>
      <c r="E13" t="str">
        <f t="shared" si="3"/>
        <v>Name: AzureDataFactoryAnalytics</v>
      </c>
      <c r="F13" s="1" t="str">
        <f t="shared" si="0"/>
        <v>867-5309</v>
      </c>
      <c r="G13" t="s">
        <v>786</v>
      </c>
      <c r="H13" t="str">
        <f t="shared" si="1"/>
        <v>ADAP</v>
      </c>
      <c r="I13" t="str">
        <f t="shared" si="2"/>
        <v>1.0</v>
      </c>
      <c r="J13" t="s">
        <v>827</v>
      </c>
      <c r="K13" t="s">
        <v>27</v>
      </c>
      <c r="L13" t="s">
        <v>828</v>
      </c>
    </row>
    <row r="14" spans="1:13" x14ac:dyDescent="0.2">
      <c r="A14" s="179" t="s">
        <v>453</v>
      </c>
      <c r="C14"/>
      <c r="D14" s="179" t="b">
        <v>0</v>
      </c>
      <c r="E14" t="str">
        <f t="shared" si="3"/>
        <v>Name: AzureNetworking</v>
      </c>
      <c r="F14" s="1" t="str">
        <f t="shared" si="0"/>
        <v>867-5309</v>
      </c>
      <c r="G14" t="s">
        <v>786</v>
      </c>
      <c r="H14" t="str">
        <f t="shared" si="1"/>
        <v>ADAP</v>
      </c>
      <c r="I14" t="str">
        <f t="shared" si="2"/>
        <v>1.0</v>
      </c>
      <c r="J14" t="s">
        <v>827</v>
      </c>
      <c r="K14" t="s">
        <v>27</v>
      </c>
      <c r="L14" t="s">
        <v>828</v>
      </c>
    </row>
    <row r="15" spans="1:13" x14ac:dyDescent="0.2">
      <c r="A15" s="179" t="s">
        <v>454</v>
      </c>
      <c r="C15"/>
      <c r="D15" s="179" t="b">
        <v>1</v>
      </c>
      <c r="E15" t="str">
        <f t="shared" si="3"/>
        <v>Name: AzureNSGAnalytics</v>
      </c>
      <c r="F15" s="1" t="str">
        <f t="shared" si="0"/>
        <v>867-5309</v>
      </c>
      <c r="G15" t="s">
        <v>786</v>
      </c>
      <c r="H15" t="str">
        <f t="shared" si="1"/>
        <v>ADAP</v>
      </c>
      <c r="I15" t="str">
        <f t="shared" si="2"/>
        <v>1.0</v>
      </c>
      <c r="J15" t="s">
        <v>827</v>
      </c>
      <c r="K15" t="s">
        <v>27</v>
      </c>
      <c r="L15" t="s">
        <v>828</v>
      </c>
    </row>
    <row r="16" spans="1:13" x14ac:dyDescent="0.2">
      <c r="A16" s="179" t="s">
        <v>455</v>
      </c>
      <c r="C16"/>
      <c r="D16" s="179" t="b">
        <v>1</v>
      </c>
      <c r="E16" t="str">
        <f t="shared" si="3"/>
        <v>Name: AzureSQLAnalytics</v>
      </c>
      <c r="F16" s="1" t="str">
        <f t="shared" si="0"/>
        <v>867-5309</v>
      </c>
      <c r="G16" t="s">
        <v>786</v>
      </c>
      <c r="H16" t="str">
        <f t="shared" si="1"/>
        <v>ADAP</v>
      </c>
      <c r="I16" t="str">
        <f t="shared" si="2"/>
        <v>1.0</v>
      </c>
      <c r="J16" t="s">
        <v>827</v>
      </c>
      <c r="K16" t="s">
        <v>27</v>
      </c>
      <c r="L16" t="s">
        <v>828</v>
      </c>
    </row>
    <row r="17" spans="1:12" x14ac:dyDescent="0.2">
      <c r="A17" s="179" t="s">
        <v>456</v>
      </c>
      <c r="D17" s="179" t="b">
        <v>1</v>
      </c>
      <c r="E17" t="str">
        <f t="shared" si="3"/>
        <v>Name: AzureWebAppsAnalytics</v>
      </c>
      <c r="F17" s="1" t="str">
        <f t="shared" si="0"/>
        <v>867-5309</v>
      </c>
      <c r="G17" t="s">
        <v>786</v>
      </c>
      <c r="H17" t="str">
        <f t="shared" si="1"/>
        <v>ADAP</v>
      </c>
      <c r="I17" t="str">
        <f t="shared" si="2"/>
        <v>1.0</v>
      </c>
      <c r="J17" t="s">
        <v>827</v>
      </c>
      <c r="K17" t="s">
        <v>27</v>
      </c>
      <c r="L17" t="s">
        <v>828</v>
      </c>
    </row>
    <row r="18" spans="1:12" x14ac:dyDescent="0.2">
      <c r="A18" s="179" t="s">
        <v>457</v>
      </c>
      <c r="D18" s="179" t="b">
        <v>0</v>
      </c>
      <c r="E18" t="str">
        <f t="shared" si="3"/>
        <v>Name: Backup</v>
      </c>
      <c r="F18" s="1" t="str">
        <f t="shared" si="0"/>
        <v>867-5309</v>
      </c>
      <c r="G18" t="s">
        <v>786</v>
      </c>
      <c r="H18" t="str">
        <f t="shared" si="1"/>
        <v>ADAP</v>
      </c>
      <c r="I18" t="str">
        <f t="shared" si="2"/>
        <v>1.0</v>
      </c>
      <c r="J18" t="s">
        <v>827</v>
      </c>
      <c r="K18" t="s">
        <v>27</v>
      </c>
      <c r="L18" t="s">
        <v>828</v>
      </c>
    </row>
    <row r="19" spans="1:12" x14ac:dyDescent="0.2">
      <c r="A19" s="179" t="s">
        <v>458</v>
      </c>
      <c r="D19" s="179" t="b">
        <v>1</v>
      </c>
      <c r="E19" t="str">
        <f t="shared" si="3"/>
        <v>Name: CapacityPerformance</v>
      </c>
      <c r="F19" s="1" t="str">
        <f t="shared" si="0"/>
        <v>867-5309</v>
      </c>
      <c r="G19" t="s">
        <v>786</v>
      </c>
      <c r="H19" t="str">
        <f t="shared" si="1"/>
        <v>ADAP</v>
      </c>
      <c r="I19" t="str">
        <f t="shared" si="2"/>
        <v>1.0</v>
      </c>
      <c r="J19" t="s">
        <v>827</v>
      </c>
      <c r="K19" t="s">
        <v>27</v>
      </c>
      <c r="L19" t="s">
        <v>828</v>
      </c>
    </row>
    <row r="20" spans="1:12" x14ac:dyDescent="0.2">
      <c r="A20" s="179" t="s">
        <v>459</v>
      </c>
      <c r="D20" s="179" t="b">
        <v>1</v>
      </c>
      <c r="E20" t="str">
        <f t="shared" si="3"/>
        <v>Name: ChangeTracking</v>
      </c>
      <c r="F20" s="1" t="str">
        <f t="shared" si="0"/>
        <v>867-5309</v>
      </c>
      <c r="G20" t="s">
        <v>786</v>
      </c>
      <c r="H20" t="str">
        <f t="shared" si="1"/>
        <v>ADAP</v>
      </c>
      <c r="I20" t="str">
        <f t="shared" si="2"/>
        <v>1.0</v>
      </c>
      <c r="J20" t="s">
        <v>827</v>
      </c>
      <c r="K20" t="s">
        <v>27</v>
      </c>
      <c r="L20" t="s">
        <v>828</v>
      </c>
    </row>
    <row r="21" spans="1:12" x14ac:dyDescent="0.2">
      <c r="A21" s="179" t="s">
        <v>460</v>
      </c>
      <c r="D21" s="179" t="b">
        <v>1</v>
      </c>
      <c r="E21" t="str">
        <f t="shared" si="3"/>
        <v>Name: CompatibilityAssessment</v>
      </c>
      <c r="F21" s="1" t="str">
        <f t="shared" si="0"/>
        <v>867-5309</v>
      </c>
      <c r="G21" t="s">
        <v>786</v>
      </c>
      <c r="H21" t="str">
        <f t="shared" si="1"/>
        <v>ADAP</v>
      </c>
      <c r="I21" t="str">
        <f t="shared" si="2"/>
        <v>1.0</v>
      </c>
      <c r="J21" t="s">
        <v>827</v>
      </c>
      <c r="K21" t="s">
        <v>27</v>
      </c>
      <c r="L21" t="s">
        <v>828</v>
      </c>
    </row>
    <row r="22" spans="1:12" x14ac:dyDescent="0.2">
      <c r="A22" s="179" t="s">
        <v>461</v>
      </c>
      <c r="D22" s="179" t="b">
        <v>0</v>
      </c>
      <c r="E22" t="str">
        <f t="shared" si="3"/>
        <v>Name: ContainerInsights</v>
      </c>
      <c r="F22" s="1" t="str">
        <f t="shared" si="0"/>
        <v>867-5309</v>
      </c>
      <c r="G22" t="s">
        <v>786</v>
      </c>
      <c r="H22" t="str">
        <f t="shared" si="1"/>
        <v>ADAP</v>
      </c>
      <c r="I22" t="str">
        <f t="shared" si="2"/>
        <v>1.0</v>
      </c>
      <c r="J22" t="s">
        <v>827</v>
      </c>
      <c r="K22" t="s">
        <v>27</v>
      </c>
      <c r="L22" t="s">
        <v>828</v>
      </c>
    </row>
    <row r="23" spans="1:12" x14ac:dyDescent="0.2">
      <c r="A23" s="179" t="s">
        <v>462</v>
      </c>
      <c r="D23" s="179" t="b">
        <v>0</v>
      </c>
      <c r="E23" t="str">
        <f t="shared" si="3"/>
        <v>Name: Containers</v>
      </c>
      <c r="F23" s="1" t="str">
        <f t="shared" si="0"/>
        <v>867-5309</v>
      </c>
      <c r="G23" t="s">
        <v>786</v>
      </c>
      <c r="H23" t="str">
        <f t="shared" si="1"/>
        <v>ADAP</v>
      </c>
      <c r="I23" t="str">
        <f t="shared" si="2"/>
        <v>1.0</v>
      </c>
      <c r="J23" t="s">
        <v>827</v>
      </c>
      <c r="K23" t="s">
        <v>27</v>
      </c>
      <c r="L23" t="s">
        <v>828</v>
      </c>
    </row>
    <row r="24" spans="1:12" x14ac:dyDescent="0.2">
      <c r="A24" s="179" t="s">
        <v>1894</v>
      </c>
      <c r="D24" s="179" t="b">
        <v>1</v>
      </c>
      <c r="E24" t="str">
        <f t="shared" si="3"/>
        <v>Name: deviceHealthProd</v>
      </c>
      <c r="F24" s="1" t="str">
        <f t="shared" si="0"/>
        <v>867-5309</v>
      </c>
      <c r="G24" t="s">
        <v>786</v>
      </c>
      <c r="H24" t="str">
        <f t="shared" si="1"/>
        <v>ADAP</v>
      </c>
      <c r="I24" t="str">
        <f t="shared" si="2"/>
        <v>1.0</v>
      </c>
      <c r="J24" t="s">
        <v>827</v>
      </c>
      <c r="K24" t="s">
        <v>27</v>
      </c>
      <c r="L24" t="s">
        <v>828</v>
      </c>
    </row>
    <row r="25" spans="1:12" x14ac:dyDescent="0.2">
      <c r="A25" s="179" t="s">
        <v>463</v>
      </c>
      <c r="D25" s="179" t="b">
        <v>0</v>
      </c>
      <c r="E25" t="str">
        <f t="shared" si="3"/>
        <v>Name: DnsAnalytics</v>
      </c>
      <c r="F25" s="1" t="str">
        <f t="shared" si="0"/>
        <v>867-5309</v>
      </c>
      <c r="G25" t="s">
        <v>786</v>
      </c>
      <c r="H25" t="str">
        <f t="shared" si="1"/>
        <v>ADAP</v>
      </c>
      <c r="I25" t="str">
        <f t="shared" si="2"/>
        <v>1.0</v>
      </c>
      <c r="J25" t="s">
        <v>827</v>
      </c>
      <c r="K25" t="s">
        <v>27</v>
      </c>
      <c r="L25" t="s">
        <v>828</v>
      </c>
    </row>
    <row r="26" spans="1:12" x14ac:dyDescent="0.2">
      <c r="A26" s="179" t="s">
        <v>464</v>
      </c>
      <c r="D26" s="179" t="b">
        <v>0</v>
      </c>
      <c r="E26" t="str">
        <f t="shared" si="3"/>
        <v>Name: HDInsight</v>
      </c>
      <c r="F26" s="1" t="str">
        <f t="shared" si="0"/>
        <v>867-5309</v>
      </c>
      <c r="G26" t="s">
        <v>786</v>
      </c>
      <c r="H26" t="str">
        <f t="shared" si="1"/>
        <v>ADAP</v>
      </c>
      <c r="I26" t="str">
        <f t="shared" si="2"/>
        <v>1.0</v>
      </c>
      <c r="J26" t="s">
        <v>827</v>
      </c>
      <c r="K26" t="s">
        <v>27</v>
      </c>
      <c r="L26" t="s">
        <v>828</v>
      </c>
    </row>
    <row r="27" spans="1:12" x14ac:dyDescent="0.2">
      <c r="A27" s="179" t="s">
        <v>465</v>
      </c>
      <c r="D27" s="179" t="b">
        <v>0</v>
      </c>
      <c r="E27" t="str">
        <f t="shared" si="3"/>
        <v>Name: HDInsightHadoop</v>
      </c>
      <c r="F27" s="1" t="str">
        <f t="shared" si="0"/>
        <v>867-5309</v>
      </c>
      <c r="G27" t="s">
        <v>786</v>
      </c>
      <c r="H27" t="str">
        <f t="shared" si="1"/>
        <v>ADAP</v>
      </c>
      <c r="I27" t="str">
        <f t="shared" si="2"/>
        <v>1.0</v>
      </c>
      <c r="J27" t="s">
        <v>827</v>
      </c>
      <c r="K27" t="s">
        <v>27</v>
      </c>
      <c r="L27" t="s">
        <v>828</v>
      </c>
    </row>
    <row r="28" spans="1:12" x14ac:dyDescent="0.2">
      <c r="A28" s="179" t="s">
        <v>439</v>
      </c>
      <c r="D28" s="179" t="b">
        <v>0</v>
      </c>
      <c r="E28" t="str">
        <f t="shared" si="3"/>
        <v>Name: HDInsightInteractiveQuery</v>
      </c>
      <c r="F28" s="1" t="str">
        <f t="shared" si="0"/>
        <v>867-5309</v>
      </c>
      <c r="G28" t="s">
        <v>786</v>
      </c>
      <c r="H28" t="str">
        <f t="shared" si="1"/>
        <v>ADAP</v>
      </c>
      <c r="I28" t="str">
        <f t="shared" si="2"/>
        <v>1.0</v>
      </c>
      <c r="J28" t="s">
        <v>827</v>
      </c>
      <c r="K28" t="s">
        <v>27</v>
      </c>
      <c r="L28" t="s">
        <v>828</v>
      </c>
    </row>
    <row r="29" spans="1:12" x14ac:dyDescent="0.2">
      <c r="A29" s="179" t="s">
        <v>466</v>
      </c>
      <c r="D29" s="179" t="b">
        <v>0</v>
      </c>
      <c r="E29" t="str">
        <f t="shared" si="3"/>
        <v>Name: HDInsightKafka</v>
      </c>
      <c r="F29" s="1" t="str">
        <f t="shared" si="0"/>
        <v>867-5309</v>
      </c>
      <c r="G29" t="s">
        <v>786</v>
      </c>
      <c r="H29" t="str">
        <f t="shared" si="1"/>
        <v>ADAP</v>
      </c>
      <c r="I29" t="str">
        <f t="shared" si="2"/>
        <v>1.0</v>
      </c>
      <c r="J29" t="s">
        <v>827</v>
      </c>
      <c r="K29" t="s">
        <v>27</v>
      </c>
      <c r="L29" t="s">
        <v>828</v>
      </c>
    </row>
    <row r="30" spans="1:12" x14ac:dyDescent="0.2">
      <c r="A30" s="179" t="s">
        <v>467</v>
      </c>
      <c r="D30" s="179" t="b">
        <v>0</v>
      </c>
      <c r="E30" t="str">
        <f t="shared" si="3"/>
        <v>Name: HDInsightSpark</v>
      </c>
      <c r="F30" s="1" t="str">
        <f t="shared" si="0"/>
        <v>867-5309</v>
      </c>
      <c r="G30" t="s">
        <v>786</v>
      </c>
      <c r="H30" t="str">
        <f t="shared" si="1"/>
        <v>ADAP</v>
      </c>
      <c r="I30" t="str">
        <f t="shared" si="2"/>
        <v>1.0</v>
      </c>
      <c r="J30" t="s">
        <v>827</v>
      </c>
      <c r="K30" t="s">
        <v>27</v>
      </c>
      <c r="L30" t="s">
        <v>828</v>
      </c>
    </row>
    <row r="31" spans="1:12" x14ac:dyDescent="0.2">
      <c r="A31" s="179" t="s">
        <v>468</v>
      </c>
      <c r="D31" s="179" t="b">
        <v>0</v>
      </c>
      <c r="E31" t="str">
        <f t="shared" si="3"/>
        <v>Name: HDInsightStorm</v>
      </c>
      <c r="F31" s="1" t="str">
        <f t="shared" si="0"/>
        <v>867-5309</v>
      </c>
      <c r="G31" t="s">
        <v>786</v>
      </c>
      <c r="H31" t="str">
        <f t="shared" si="1"/>
        <v>ADAP</v>
      </c>
      <c r="I31" t="str">
        <f t="shared" si="2"/>
        <v>1.0</v>
      </c>
      <c r="J31" t="s">
        <v>827</v>
      </c>
      <c r="K31" t="s">
        <v>27</v>
      </c>
      <c r="L31" t="s">
        <v>828</v>
      </c>
    </row>
    <row r="32" spans="1:12" x14ac:dyDescent="0.2">
      <c r="A32" s="179" t="s">
        <v>440</v>
      </c>
      <c r="D32" s="179" t="b">
        <v>0</v>
      </c>
      <c r="E32" t="str">
        <f t="shared" si="3"/>
        <v>Name: InfrastructureInsights</v>
      </c>
      <c r="F32" s="1" t="str">
        <f t="shared" si="0"/>
        <v>867-5309</v>
      </c>
      <c r="G32" t="s">
        <v>786</v>
      </c>
      <c r="H32" t="str">
        <f t="shared" si="1"/>
        <v>ADAP</v>
      </c>
      <c r="I32" t="str">
        <f t="shared" si="2"/>
        <v>1.0</v>
      </c>
      <c r="J32" t="s">
        <v>827</v>
      </c>
      <c r="K32" t="s">
        <v>27</v>
      </c>
      <c r="L32" t="s">
        <v>828</v>
      </c>
    </row>
    <row r="33" spans="1:12" x14ac:dyDescent="0.2">
      <c r="A33" s="179" t="s">
        <v>469</v>
      </c>
      <c r="D33" s="179" t="b">
        <v>0</v>
      </c>
      <c r="E33" t="str">
        <f t="shared" si="3"/>
        <v>Name: KeyVault</v>
      </c>
      <c r="F33" s="1" t="str">
        <f t="shared" si="0"/>
        <v>867-5309</v>
      </c>
      <c r="G33" t="s">
        <v>786</v>
      </c>
      <c r="H33" t="str">
        <f t="shared" si="1"/>
        <v>ADAP</v>
      </c>
      <c r="I33" t="str">
        <f t="shared" si="2"/>
        <v>1.0</v>
      </c>
      <c r="J33" t="s">
        <v>827</v>
      </c>
      <c r="K33" t="s">
        <v>27</v>
      </c>
      <c r="L33" t="s">
        <v>828</v>
      </c>
    </row>
    <row r="34" spans="1:12" x14ac:dyDescent="0.2">
      <c r="A34" s="179" t="s">
        <v>470</v>
      </c>
      <c r="D34" s="179" t="b">
        <v>1</v>
      </c>
      <c r="E34" t="str">
        <f t="shared" si="3"/>
        <v>Name: KeyVaultAnalytics</v>
      </c>
      <c r="F34" s="1" t="str">
        <f t="shared" ref="F34:F56" si="4">Bill_To</f>
        <v>867-5309</v>
      </c>
      <c r="G34" t="s">
        <v>786</v>
      </c>
      <c r="H34" t="str">
        <f t="shared" ref="H34:H56" si="5">Project</f>
        <v>ADAP</v>
      </c>
      <c r="I34" t="str">
        <f t="shared" ref="I34:I56" si="6">ProjectVersion</f>
        <v>1.0</v>
      </c>
      <c r="J34" t="s">
        <v>827</v>
      </c>
      <c r="K34" t="s">
        <v>27</v>
      </c>
      <c r="L34" t="s">
        <v>828</v>
      </c>
    </row>
    <row r="35" spans="1:12" x14ac:dyDescent="0.2">
      <c r="A35" s="179" t="s">
        <v>471</v>
      </c>
      <c r="D35" s="179" t="b">
        <v>0</v>
      </c>
      <c r="E35" t="str">
        <f t="shared" si="3"/>
        <v>Name: LogicAppB2B</v>
      </c>
      <c r="F35" s="1" t="str">
        <f t="shared" si="4"/>
        <v>867-5309</v>
      </c>
      <c r="G35" t="s">
        <v>786</v>
      </c>
      <c r="H35" t="str">
        <f t="shared" si="5"/>
        <v>ADAP</v>
      </c>
      <c r="I35" t="str">
        <f t="shared" si="6"/>
        <v>1.0</v>
      </c>
      <c r="J35" t="s">
        <v>827</v>
      </c>
      <c r="K35" t="s">
        <v>27</v>
      </c>
      <c r="L35" t="s">
        <v>828</v>
      </c>
    </row>
    <row r="36" spans="1:12" x14ac:dyDescent="0.2">
      <c r="A36" s="179" t="s">
        <v>441</v>
      </c>
      <c r="D36" s="179" t="b">
        <v>1</v>
      </c>
      <c r="E36" t="str">
        <f t="shared" si="3"/>
        <v>Name: LogicAppsManagement</v>
      </c>
      <c r="F36" s="1" t="str">
        <f t="shared" si="4"/>
        <v>867-5309</v>
      </c>
      <c r="G36" t="s">
        <v>786</v>
      </c>
      <c r="H36" t="str">
        <f t="shared" si="5"/>
        <v>ADAP</v>
      </c>
      <c r="I36" t="str">
        <f t="shared" si="6"/>
        <v>1.0</v>
      </c>
      <c r="J36" t="s">
        <v>827</v>
      </c>
      <c r="K36" t="s">
        <v>27</v>
      </c>
      <c r="L36" t="s">
        <v>828</v>
      </c>
    </row>
    <row r="37" spans="1:12" x14ac:dyDescent="0.2">
      <c r="A37" s="179" t="s">
        <v>472</v>
      </c>
      <c r="D37" s="179" t="b">
        <v>0</v>
      </c>
      <c r="E37" t="str">
        <f t="shared" si="3"/>
        <v>Name: LogManagement</v>
      </c>
      <c r="F37" s="1" t="str">
        <f t="shared" si="4"/>
        <v>867-5309</v>
      </c>
      <c r="G37" t="s">
        <v>786</v>
      </c>
      <c r="H37" t="str">
        <f t="shared" si="5"/>
        <v>ADAP</v>
      </c>
      <c r="I37" t="str">
        <f t="shared" si="6"/>
        <v>1.0</v>
      </c>
      <c r="J37" t="s">
        <v>827</v>
      </c>
      <c r="K37" t="s">
        <v>27</v>
      </c>
      <c r="L37" t="s">
        <v>828</v>
      </c>
    </row>
    <row r="38" spans="1:12" x14ac:dyDescent="0.2">
      <c r="A38" s="179" t="s">
        <v>442</v>
      </c>
      <c r="D38" s="179" t="b">
        <v>0</v>
      </c>
      <c r="E38" t="str">
        <f t="shared" si="3"/>
        <v>Name: Microsoft365Analytics</v>
      </c>
      <c r="F38" s="1" t="str">
        <f t="shared" si="4"/>
        <v>867-5309</v>
      </c>
      <c r="G38" t="s">
        <v>786</v>
      </c>
      <c r="H38" t="str">
        <f t="shared" si="5"/>
        <v>ADAP</v>
      </c>
      <c r="I38" t="str">
        <f t="shared" si="6"/>
        <v>1.0</v>
      </c>
      <c r="J38" t="s">
        <v>827</v>
      </c>
      <c r="K38" t="s">
        <v>27</v>
      </c>
      <c r="L38" t="s">
        <v>828</v>
      </c>
    </row>
    <row r="39" spans="1:12" x14ac:dyDescent="0.2">
      <c r="A39" s="179" t="s">
        <v>473</v>
      </c>
      <c r="D39" s="179" t="b">
        <v>1</v>
      </c>
      <c r="E39" t="str">
        <f t="shared" si="3"/>
        <v>Name: NetworkMonitoring</v>
      </c>
      <c r="F39" s="1" t="str">
        <f t="shared" si="4"/>
        <v>867-5309</v>
      </c>
      <c r="G39" t="s">
        <v>786</v>
      </c>
      <c r="H39" t="str">
        <f t="shared" si="5"/>
        <v>ADAP</v>
      </c>
      <c r="I39" t="str">
        <f t="shared" si="6"/>
        <v>1.0</v>
      </c>
      <c r="J39" t="s">
        <v>827</v>
      </c>
      <c r="K39" t="s">
        <v>27</v>
      </c>
      <c r="L39" t="s">
        <v>828</v>
      </c>
    </row>
    <row r="40" spans="1:12" x14ac:dyDescent="0.2">
      <c r="A40" s="179" t="s">
        <v>474</v>
      </c>
      <c r="D40" s="179" t="b">
        <v>0</v>
      </c>
      <c r="E40" t="str">
        <f t="shared" si="3"/>
        <v>Name: Office365</v>
      </c>
      <c r="F40" s="1" t="str">
        <f t="shared" si="4"/>
        <v>867-5309</v>
      </c>
      <c r="G40" t="s">
        <v>786</v>
      </c>
      <c r="H40" t="str">
        <f t="shared" si="5"/>
        <v>ADAP</v>
      </c>
      <c r="I40" t="str">
        <f t="shared" si="6"/>
        <v>1.0</v>
      </c>
      <c r="J40" t="s">
        <v>827</v>
      </c>
      <c r="K40" t="s">
        <v>27</v>
      </c>
      <c r="L40" t="s">
        <v>828</v>
      </c>
    </row>
    <row r="41" spans="1:12" x14ac:dyDescent="0.2">
      <c r="A41" s="179" t="s">
        <v>443</v>
      </c>
      <c r="D41" s="179" t="b">
        <v>0</v>
      </c>
      <c r="E41" t="str">
        <f t="shared" si="3"/>
        <v>Name: ProcessInvestigator</v>
      </c>
      <c r="F41" s="1" t="str">
        <f t="shared" si="4"/>
        <v>867-5309</v>
      </c>
      <c r="G41" t="s">
        <v>786</v>
      </c>
      <c r="H41" t="str">
        <f t="shared" si="5"/>
        <v>ADAP</v>
      </c>
      <c r="I41" t="str">
        <f t="shared" si="6"/>
        <v>1.0</v>
      </c>
      <c r="J41" t="s">
        <v>827</v>
      </c>
      <c r="K41" t="s">
        <v>27</v>
      </c>
      <c r="L41" t="s">
        <v>828</v>
      </c>
    </row>
    <row r="42" spans="1:12" x14ac:dyDescent="0.2">
      <c r="A42" s="179" t="s">
        <v>475</v>
      </c>
      <c r="D42" s="179" t="b">
        <v>0</v>
      </c>
      <c r="E42" t="str">
        <f t="shared" si="3"/>
        <v>Name: SCOMAssessment</v>
      </c>
      <c r="F42" s="1" t="str">
        <f t="shared" si="4"/>
        <v>867-5309</v>
      </c>
      <c r="G42" t="s">
        <v>786</v>
      </c>
      <c r="H42" t="str">
        <f t="shared" si="5"/>
        <v>ADAP</v>
      </c>
      <c r="I42" t="str">
        <f t="shared" si="6"/>
        <v>1.0</v>
      </c>
      <c r="J42" t="s">
        <v>827</v>
      </c>
      <c r="K42" t="s">
        <v>27</v>
      </c>
      <c r="L42" t="s">
        <v>828</v>
      </c>
    </row>
    <row r="43" spans="1:12" x14ac:dyDescent="0.2">
      <c r="A43" s="179" t="s">
        <v>476</v>
      </c>
      <c r="D43" s="179" t="b">
        <v>1</v>
      </c>
      <c r="E43" t="str">
        <f t="shared" si="3"/>
        <v>Name: Security</v>
      </c>
      <c r="F43" s="1" t="str">
        <f t="shared" si="4"/>
        <v>867-5309</v>
      </c>
      <c r="G43" t="s">
        <v>786</v>
      </c>
      <c r="H43" t="str">
        <f t="shared" si="5"/>
        <v>ADAP</v>
      </c>
      <c r="I43" t="str">
        <f t="shared" si="6"/>
        <v>1.0</v>
      </c>
      <c r="J43" t="s">
        <v>827</v>
      </c>
      <c r="K43" t="s">
        <v>27</v>
      </c>
      <c r="L43" t="s">
        <v>828</v>
      </c>
    </row>
    <row r="44" spans="1:12" x14ac:dyDescent="0.2">
      <c r="A44" s="179" t="s">
        <v>477</v>
      </c>
      <c r="D44" s="179" t="b">
        <v>0</v>
      </c>
      <c r="E44" t="str">
        <f t="shared" si="3"/>
        <v>Name: SecurityCenterFree</v>
      </c>
      <c r="F44" s="1" t="str">
        <f t="shared" si="4"/>
        <v>867-5309</v>
      </c>
      <c r="G44" t="s">
        <v>786</v>
      </c>
      <c r="H44" t="str">
        <f t="shared" si="5"/>
        <v>ADAP</v>
      </c>
      <c r="I44" t="str">
        <f t="shared" si="6"/>
        <v>1.0</v>
      </c>
      <c r="J44" t="s">
        <v>827</v>
      </c>
      <c r="K44" t="s">
        <v>27</v>
      </c>
      <c r="L44" t="s">
        <v>828</v>
      </c>
    </row>
    <row r="45" spans="1:12" x14ac:dyDescent="0.2">
      <c r="A45" s="179" t="s">
        <v>478</v>
      </c>
      <c r="D45" s="179" t="b">
        <v>0</v>
      </c>
      <c r="E45" t="str">
        <f t="shared" si="3"/>
        <v>Name: ServiceDesk</v>
      </c>
      <c r="F45" s="1" t="str">
        <f t="shared" si="4"/>
        <v>867-5309</v>
      </c>
      <c r="G45" t="s">
        <v>786</v>
      </c>
      <c r="H45" t="str">
        <f t="shared" si="5"/>
        <v>ADAP</v>
      </c>
      <c r="I45" t="str">
        <f t="shared" si="6"/>
        <v>1.0</v>
      </c>
      <c r="J45" t="s">
        <v>827</v>
      </c>
      <c r="K45" t="s">
        <v>27</v>
      </c>
      <c r="L45" t="s">
        <v>828</v>
      </c>
    </row>
    <row r="46" spans="1:12" x14ac:dyDescent="0.2">
      <c r="A46" s="179" t="s">
        <v>479</v>
      </c>
      <c r="D46" s="179" t="b">
        <v>0</v>
      </c>
      <c r="E46" t="str">
        <f t="shared" si="3"/>
        <v>Name: ServiceFabric</v>
      </c>
      <c r="F46" s="1" t="str">
        <f t="shared" si="4"/>
        <v>867-5309</v>
      </c>
      <c r="G46" t="s">
        <v>786</v>
      </c>
      <c r="H46" t="str">
        <f t="shared" si="5"/>
        <v>ADAP</v>
      </c>
      <c r="I46" t="str">
        <f t="shared" si="6"/>
        <v>1.0</v>
      </c>
      <c r="J46" t="s">
        <v>827</v>
      </c>
      <c r="K46" t="s">
        <v>27</v>
      </c>
      <c r="L46" t="s">
        <v>828</v>
      </c>
    </row>
    <row r="47" spans="1:12" x14ac:dyDescent="0.2">
      <c r="A47" s="179" t="s">
        <v>480</v>
      </c>
      <c r="D47" s="179" t="b">
        <v>1</v>
      </c>
      <c r="E47" t="str">
        <f t="shared" si="3"/>
        <v>Name: ServiceMap</v>
      </c>
      <c r="F47" s="1" t="str">
        <f t="shared" si="4"/>
        <v>867-5309</v>
      </c>
      <c r="G47" t="s">
        <v>786</v>
      </c>
      <c r="H47" t="str">
        <f t="shared" si="5"/>
        <v>ADAP</v>
      </c>
      <c r="I47" t="str">
        <f t="shared" si="6"/>
        <v>1.0</v>
      </c>
      <c r="J47" t="s">
        <v>827</v>
      </c>
      <c r="K47" t="s">
        <v>27</v>
      </c>
      <c r="L47" t="s">
        <v>828</v>
      </c>
    </row>
    <row r="48" spans="1:12" x14ac:dyDescent="0.2">
      <c r="A48" s="179" t="s">
        <v>481</v>
      </c>
      <c r="D48" s="179" t="b">
        <v>0</v>
      </c>
      <c r="E48" t="str">
        <f t="shared" si="3"/>
        <v>Name: SiteRecovery</v>
      </c>
      <c r="F48" s="1" t="str">
        <f t="shared" si="4"/>
        <v>867-5309</v>
      </c>
      <c r="G48" t="s">
        <v>786</v>
      </c>
      <c r="H48" t="str">
        <f t="shared" si="5"/>
        <v>ADAP</v>
      </c>
      <c r="I48" t="str">
        <f t="shared" si="6"/>
        <v>1.0</v>
      </c>
      <c r="J48" t="s">
        <v>827</v>
      </c>
      <c r="K48" t="s">
        <v>27</v>
      </c>
      <c r="L48" t="s">
        <v>828</v>
      </c>
    </row>
    <row r="49" spans="1:12" x14ac:dyDescent="0.2">
      <c r="A49" s="179" t="s">
        <v>482</v>
      </c>
      <c r="D49" s="179" t="b">
        <v>1</v>
      </c>
      <c r="E49" t="str">
        <f t="shared" si="3"/>
        <v>Name: SQLAssessment</v>
      </c>
      <c r="F49" s="1" t="str">
        <f t="shared" si="4"/>
        <v>867-5309</v>
      </c>
      <c r="G49" t="s">
        <v>786</v>
      </c>
      <c r="H49" t="str">
        <f t="shared" si="5"/>
        <v>ADAP</v>
      </c>
      <c r="I49" t="str">
        <f t="shared" si="6"/>
        <v>1.0</v>
      </c>
      <c r="J49" t="s">
        <v>827</v>
      </c>
      <c r="K49" t="s">
        <v>27</v>
      </c>
      <c r="L49" t="s">
        <v>828</v>
      </c>
    </row>
    <row r="50" spans="1:12" x14ac:dyDescent="0.2">
      <c r="A50" s="179" t="s">
        <v>483</v>
      </c>
      <c r="D50" s="179" t="b">
        <v>0</v>
      </c>
      <c r="E50" t="str">
        <f t="shared" si="3"/>
        <v>Name: SurfaceHub</v>
      </c>
      <c r="F50" s="1" t="str">
        <f t="shared" si="4"/>
        <v>867-5309</v>
      </c>
      <c r="G50" t="s">
        <v>786</v>
      </c>
      <c r="H50" t="str">
        <f t="shared" si="5"/>
        <v>ADAP</v>
      </c>
      <c r="I50" t="str">
        <f t="shared" si="6"/>
        <v>1.0</v>
      </c>
      <c r="J50" t="s">
        <v>827</v>
      </c>
      <c r="K50" t="s">
        <v>27</v>
      </c>
      <c r="L50" t="s">
        <v>828</v>
      </c>
    </row>
    <row r="51" spans="1:12" x14ac:dyDescent="0.2">
      <c r="A51" s="179" t="s">
        <v>484</v>
      </c>
      <c r="D51" s="179" t="b">
        <v>1</v>
      </c>
      <c r="E51" t="str">
        <f t="shared" si="3"/>
        <v>Name: Updates</v>
      </c>
      <c r="F51" s="1" t="str">
        <f t="shared" si="4"/>
        <v>867-5309</v>
      </c>
      <c r="G51" t="s">
        <v>786</v>
      </c>
      <c r="H51" t="str">
        <f t="shared" si="5"/>
        <v>ADAP</v>
      </c>
      <c r="I51" t="str">
        <f t="shared" si="6"/>
        <v>1.0</v>
      </c>
      <c r="J51" t="s">
        <v>827</v>
      </c>
      <c r="K51" t="s">
        <v>27</v>
      </c>
      <c r="L51" t="s">
        <v>828</v>
      </c>
    </row>
    <row r="52" spans="1:12" x14ac:dyDescent="0.2">
      <c r="A52" s="179" t="s">
        <v>485</v>
      </c>
      <c r="D52" s="179" t="b">
        <v>0</v>
      </c>
      <c r="E52" t="str">
        <f t="shared" si="3"/>
        <v>Name: VMware</v>
      </c>
      <c r="F52" s="1" t="str">
        <f t="shared" si="4"/>
        <v>867-5309</v>
      </c>
      <c r="G52" t="s">
        <v>786</v>
      </c>
      <c r="H52" t="str">
        <f t="shared" si="5"/>
        <v>ADAP</v>
      </c>
      <c r="I52" t="str">
        <f t="shared" si="6"/>
        <v>1.0</v>
      </c>
      <c r="J52" t="s">
        <v>827</v>
      </c>
      <c r="K52" t="s">
        <v>27</v>
      </c>
      <c r="L52" t="s">
        <v>828</v>
      </c>
    </row>
    <row r="53" spans="1:12" x14ac:dyDescent="0.2">
      <c r="A53" s="179" t="s">
        <v>486</v>
      </c>
      <c r="D53" s="179" t="b">
        <v>1</v>
      </c>
      <c r="E53" t="str">
        <f t="shared" si="3"/>
        <v>Name: WaaSUpdateInsights</v>
      </c>
      <c r="F53" s="1" t="str">
        <f t="shared" si="4"/>
        <v>867-5309</v>
      </c>
      <c r="G53" t="s">
        <v>786</v>
      </c>
      <c r="H53" t="str">
        <f t="shared" si="5"/>
        <v>ADAP</v>
      </c>
      <c r="I53" t="str">
        <f t="shared" si="6"/>
        <v>1.0</v>
      </c>
      <c r="J53" t="s">
        <v>827</v>
      </c>
      <c r="K53" t="s">
        <v>27</v>
      </c>
      <c r="L53" t="s">
        <v>828</v>
      </c>
    </row>
    <row r="54" spans="1:12" x14ac:dyDescent="0.2">
      <c r="A54" s="179" t="s">
        <v>487</v>
      </c>
      <c r="D54" s="179" t="b">
        <v>0</v>
      </c>
      <c r="E54" t="str">
        <f t="shared" si="3"/>
        <v>Name: WindowsDefenderATP</v>
      </c>
      <c r="F54" s="1" t="str">
        <f t="shared" si="4"/>
        <v>867-5309</v>
      </c>
      <c r="G54" t="s">
        <v>786</v>
      </c>
      <c r="H54" t="str">
        <f t="shared" si="5"/>
        <v>ADAP</v>
      </c>
      <c r="I54" t="str">
        <f t="shared" si="6"/>
        <v>1.0</v>
      </c>
      <c r="J54" t="s">
        <v>827</v>
      </c>
      <c r="K54" t="s">
        <v>27</v>
      </c>
      <c r="L54" t="s">
        <v>828</v>
      </c>
    </row>
    <row r="55" spans="1:12" x14ac:dyDescent="0.2">
      <c r="A55" s="179" t="s">
        <v>488</v>
      </c>
      <c r="D55" s="179" t="b">
        <v>0</v>
      </c>
      <c r="E55" t="str">
        <f t="shared" si="3"/>
        <v>Name: WireData</v>
      </c>
      <c r="F55" s="1" t="str">
        <f t="shared" si="4"/>
        <v>867-5309</v>
      </c>
      <c r="G55" t="s">
        <v>786</v>
      </c>
      <c r="H55" t="str">
        <f t="shared" si="5"/>
        <v>ADAP</v>
      </c>
      <c r="I55" t="str">
        <f t="shared" si="6"/>
        <v>1.0</v>
      </c>
      <c r="J55" t="s">
        <v>827</v>
      </c>
      <c r="K55" t="s">
        <v>27</v>
      </c>
      <c r="L55" t="s">
        <v>828</v>
      </c>
    </row>
    <row r="56" spans="1:12" x14ac:dyDescent="0.2">
      <c r="A56" s="179" t="s">
        <v>489</v>
      </c>
      <c r="D56" s="179" t="b">
        <v>1</v>
      </c>
      <c r="E56" t="str">
        <f t="shared" si="3"/>
        <v>Name: WireData2</v>
      </c>
      <c r="F56" s="1" t="str">
        <f t="shared" si="4"/>
        <v>867-5309</v>
      </c>
      <c r="G56" t="s">
        <v>786</v>
      </c>
      <c r="H56" t="str">
        <f t="shared" si="5"/>
        <v>ADAP</v>
      </c>
      <c r="I56" t="str">
        <f t="shared" si="6"/>
        <v>1.0</v>
      </c>
      <c r="J56" t="s">
        <v>827</v>
      </c>
      <c r="K56" t="s">
        <v>27</v>
      </c>
      <c r="L56" t="s">
        <v>828</v>
      </c>
    </row>
  </sheetData>
  <dataValidations count="4">
    <dataValidation type="list" allowBlank="1" showInputMessage="1" showErrorMessage="1" sqref="K2:L56" xr:uid="{75B591FD-90F0-4694-8C7C-9A4DEC3EFBCA}">
      <formula1>Data_Profile</formula1>
    </dataValidation>
    <dataValidation type="list" allowBlank="1" showInputMessage="1" showErrorMessage="1" sqref="G2:G56" xr:uid="{323D48DA-6E24-477C-A358-1FBC70D48897}">
      <formula1>(DRI)</formula1>
    </dataValidation>
    <dataValidation type="list" allowBlank="1" showInputMessage="1" showErrorMessage="1" sqref="C2" xr:uid="{5644430D-8F66-43D9-A9B6-96B9A4006DD0}">
      <formula1>resource_Group_Name</formula1>
    </dataValidation>
    <dataValidation type="list" allowBlank="1" showInputMessage="1" showErrorMessage="1" sqref="C3:C16" xr:uid="{C003013F-DD01-46A6-9882-A59A177E2C31}">
      <formula1>Resource_Group</formula1>
    </dataValidation>
  </dataValidations>
  <hyperlinks>
    <hyperlink ref="M1" location="TOC!A1" display="TABLE OF CONTENTS" xr:uid="{87A18B39-3C80-40A9-8773-9EB51CD51502}"/>
  </hyperlinks>
  <pageMargins left="0.7" right="0.7" top="0.75" bottom="0.75" header="0.3" footer="0.3"/>
  <pageSetup orientation="portrait" verticalDpi="0" r:id="rId1"/>
  <tableParts count="1">
    <tablePart r:id="rId2"/>
  </tablePart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7381D5-3CB3-4184-AF81-79444ADC2C8F}">
  <sheetPr codeName="Sheet59">
    <tabColor theme="1"/>
  </sheetPr>
  <dimension ref="A1:R78"/>
  <sheetViews>
    <sheetView zoomScaleNormal="100" workbookViewId="0">
      <pane ySplit="1" topLeftCell="A2" activePane="bottomLeft" state="frozen"/>
      <selection pane="bottomLeft" activeCell="C9" sqref="C9"/>
    </sheetView>
  </sheetViews>
  <sheetFormatPr defaultRowHeight="12.75" x14ac:dyDescent="0.2"/>
  <cols>
    <col min="1" max="1" width="7.7109375" customWidth="1"/>
    <col min="2" max="2" width="55.85546875" customWidth="1"/>
    <col min="3" max="3" width="38.5703125" customWidth="1"/>
    <col min="4" max="4" width="95.28515625" style="84" customWidth="1"/>
    <col min="5" max="5" width="57.42578125" style="84" customWidth="1"/>
    <col min="6" max="6" width="19.28515625" style="84" customWidth="1"/>
    <col min="7" max="7" width="30.42578125" style="84" customWidth="1"/>
    <col min="8" max="8" width="18.85546875" style="84" customWidth="1"/>
    <col min="9" max="9" width="12.85546875" style="84" customWidth="1"/>
    <col min="10" max="10" width="43.140625" style="173" bestFit="1" customWidth="1"/>
    <col min="11" max="11" width="8" style="174" bestFit="1" customWidth="1"/>
    <col min="12" max="12" width="17.28515625" style="173" bestFit="1" customWidth="1"/>
    <col min="13" max="16" width="6.140625" style="173" customWidth="1"/>
    <col min="17" max="17" width="13.140625" style="173" bestFit="1" customWidth="1"/>
  </cols>
  <sheetData>
    <row r="1" spans="1:18" ht="125.1" customHeight="1" x14ac:dyDescent="0.2">
      <c r="A1" s="181" t="s">
        <v>5</v>
      </c>
      <c r="B1" s="181" t="s">
        <v>276</v>
      </c>
      <c r="C1" s="181" t="s">
        <v>209</v>
      </c>
      <c r="D1" s="181" t="s">
        <v>6</v>
      </c>
      <c r="E1" s="181" t="s">
        <v>221</v>
      </c>
      <c r="F1" s="181" t="s">
        <v>216</v>
      </c>
      <c r="G1" s="181" t="s">
        <v>377</v>
      </c>
      <c r="H1" s="181" t="s">
        <v>218</v>
      </c>
      <c r="I1" s="181" t="s">
        <v>433</v>
      </c>
      <c r="J1" s="176" t="s">
        <v>1284</v>
      </c>
      <c r="K1" s="176" t="s">
        <v>1285</v>
      </c>
      <c r="L1" s="176" t="s">
        <v>1286</v>
      </c>
      <c r="M1" s="176" t="s">
        <v>812</v>
      </c>
      <c r="N1" s="176" t="s">
        <v>813</v>
      </c>
      <c r="O1" s="176" t="s">
        <v>592</v>
      </c>
      <c r="P1" s="176" t="s">
        <v>814</v>
      </c>
      <c r="Q1" s="176" t="s">
        <v>815</v>
      </c>
      <c r="R1" s="176" t="s">
        <v>899</v>
      </c>
    </row>
    <row r="2" spans="1:18" x14ac:dyDescent="0.2">
      <c r="A2" t="s">
        <v>351</v>
      </c>
      <c r="B2" t="s">
        <v>277</v>
      </c>
      <c r="C2" s="84" t="s">
        <v>222</v>
      </c>
      <c r="D2" s="84" t="s">
        <v>356</v>
      </c>
      <c r="E2" s="84" t="s">
        <v>379</v>
      </c>
      <c r="F2" s="84" t="s">
        <v>218</v>
      </c>
      <c r="G2" s="84" t="s">
        <v>378</v>
      </c>
      <c r="H2" t="s">
        <v>880</v>
      </c>
      <c r="I2" t="s">
        <v>434</v>
      </c>
      <c r="J2" t="str">
        <f>_xlfn.CONCAT($C$1,": ",$B2)</f>
        <v>Policy: Allowed Role Definitions</v>
      </c>
      <c r="K2" s="1" t="str">
        <f t="shared" ref="K2:K33" si="0">Bill_To</f>
        <v>867-5309</v>
      </c>
      <c r="L2" t="s">
        <v>786</v>
      </c>
      <c r="M2" t="str">
        <f t="shared" ref="M2:M33" si="1">Project</f>
        <v>ADAP</v>
      </c>
      <c r="N2" t="str">
        <f t="shared" ref="N2:N33" si="2">ProjectVersion</f>
        <v>1.0</v>
      </c>
      <c r="O2" t="s">
        <v>827</v>
      </c>
      <c r="P2" t="s">
        <v>27</v>
      </c>
      <c r="Q2" t="s">
        <v>828</v>
      </c>
    </row>
    <row r="3" spans="1:18" ht="25.5" x14ac:dyDescent="0.2">
      <c r="A3" t="s">
        <v>351</v>
      </c>
      <c r="B3" t="s">
        <v>278</v>
      </c>
      <c r="C3" s="84" t="s">
        <v>223</v>
      </c>
      <c r="D3" s="84" t="s">
        <v>435</v>
      </c>
      <c r="E3" s="84" t="s">
        <v>380</v>
      </c>
      <c r="F3" s="84" t="s">
        <v>218</v>
      </c>
      <c r="G3" s="84" t="s">
        <v>378</v>
      </c>
      <c r="H3" t="s">
        <v>880</v>
      </c>
      <c r="I3" t="s">
        <v>434</v>
      </c>
      <c r="J3" t="str">
        <f t="shared" ref="J3:J66" si="3">_xlfn.CONCAT($C$1,": ",$B3)</f>
        <v>Policy: Allowed locations</v>
      </c>
      <c r="K3" s="1" t="str">
        <f t="shared" si="0"/>
        <v>867-5309</v>
      </c>
      <c r="L3" t="s">
        <v>786</v>
      </c>
      <c r="M3" t="str">
        <f t="shared" si="1"/>
        <v>ADAP</v>
      </c>
      <c r="N3" t="str">
        <f t="shared" si="2"/>
        <v>1.0</v>
      </c>
      <c r="O3" t="s">
        <v>827</v>
      </c>
      <c r="P3" t="s">
        <v>27</v>
      </c>
      <c r="Q3" t="s">
        <v>828</v>
      </c>
    </row>
    <row r="4" spans="1:18" x14ac:dyDescent="0.2">
      <c r="A4" t="s">
        <v>351</v>
      </c>
      <c r="B4" t="s">
        <v>280</v>
      </c>
      <c r="C4" s="84" t="s">
        <v>224</v>
      </c>
      <c r="D4" s="84" t="s">
        <v>279</v>
      </c>
      <c r="E4" s="84" t="s">
        <v>381</v>
      </c>
      <c r="F4" s="84" t="s">
        <v>218</v>
      </c>
      <c r="G4" s="84" t="s">
        <v>378</v>
      </c>
      <c r="H4" t="s">
        <v>880</v>
      </c>
      <c r="I4" t="s">
        <v>434</v>
      </c>
      <c r="J4" t="str">
        <f t="shared" si="3"/>
        <v>Policy: Allowed resource types</v>
      </c>
      <c r="K4" s="1" t="str">
        <f t="shared" si="0"/>
        <v>867-5309</v>
      </c>
      <c r="L4" t="s">
        <v>786</v>
      </c>
      <c r="M4" t="str">
        <f t="shared" si="1"/>
        <v>ADAP</v>
      </c>
      <c r="N4" t="str">
        <f t="shared" si="2"/>
        <v>1.0</v>
      </c>
      <c r="O4" t="s">
        <v>827</v>
      </c>
      <c r="P4" t="s">
        <v>27</v>
      </c>
      <c r="Q4" t="s">
        <v>828</v>
      </c>
    </row>
    <row r="5" spans="1:18" ht="25.5" x14ac:dyDescent="0.2">
      <c r="A5" t="s">
        <v>351</v>
      </c>
      <c r="B5" t="s">
        <v>281</v>
      </c>
      <c r="C5" s="84" t="s">
        <v>225</v>
      </c>
      <c r="D5" s="84" t="s">
        <v>282</v>
      </c>
      <c r="E5" s="84" t="s">
        <v>382</v>
      </c>
      <c r="F5" s="84" t="s">
        <v>218</v>
      </c>
      <c r="G5" s="84" t="s">
        <v>378</v>
      </c>
      <c r="H5" t="s">
        <v>880</v>
      </c>
      <c r="I5" t="s">
        <v>434</v>
      </c>
      <c r="J5" t="str">
        <f t="shared" si="3"/>
        <v>Policy: Allowed storage account SKUs</v>
      </c>
      <c r="K5" s="1" t="str">
        <f t="shared" si="0"/>
        <v>867-5309</v>
      </c>
      <c r="L5" t="s">
        <v>786</v>
      </c>
      <c r="M5" t="str">
        <f t="shared" si="1"/>
        <v>ADAP</v>
      </c>
      <c r="N5" t="str">
        <f t="shared" si="2"/>
        <v>1.0</v>
      </c>
      <c r="O5" t="s">
        <v>827</v>
      </c>
      <c r="P5" t="s">
        <v>27</v>
      </c>
      <c r="Q5" t="s">
        <v>828</v>
      </c>
    </row>
    <row r="6" spans="1:18" x14ac:dyDescent="0.2">
      <c r="A6" t="s">
        <v>351</v>
      </c>
      <c r="B6" t="s">
        <v>283</v>
      </c>
      <c r="C6" s="84" t="s">
        <v>226</v>
      </c>
      <c r="D6" s="84" t="s">
        <v>284</v>
      </c>
      <c r="E6" s="84" t="s">
        <v>383</v>
      </c>
      <c r="F6" s="84" t="s">
        <v>218</v>
      </c>
      <c r="G6" s="84" t="s">
        <v>378</v>
      </c>
      <c r="H6" t="s">
        <v>880</v>
      </c>
      <c r="I6" t="s">
        <v>434</v>
      </c>
      <c r="J6" t="str">
        <f t="shared" si="3"/>
        <v>Policy: Apply tag and its default value</v>
      </c>
      <c r="K6" s="1" t="str">
        <f t="shared" si="0"/>
        <v>867-5309</v>
      </c>
      <c r="L6" t="s">
        <v>786</v>
      </c>
      <c r="M6" t="str">
        <f t="shared" si="1"/>
        <v>ADAP</v>
      </c>
      <c r="N6" t="str">
        <f t="shared" si="2"/>
        <v>1.0</v>
      </c>
      <c r="O6" t="s">
        <v>827</v>
      </c>
      <c r="P6" t="s">
        <v>27</v>
      </c>
      <c r="Q6" t="s">
        <v>828</v>
      </c>
    </row>
    <row r="7" spans="1:18" x14ac:dyDescent="0.2">
      <c r="A7" t="s">
        <v>351</v>
      </c>
      <c r="B7" t="s">
        <v>285</v>
      </c>
      <c r="C7" s="84" t="s">
        <v>227</v>
      </c>
      <c r="D7" s="84" t="s">
        <v>286</v>
      </c>
      <c r="E7" s="84" t="s">
        <v>384</v>
      </c>
      <c r="F7" s="84" t="s">
        <v>218</v>
      </c>
      <c r="G7" s="84" t="s">
        <v>378</v>
      </c>
      <c r="H7" t="s">
        <v>880</v>
      </c>
      <c r="I7" t="s">
        <v>434</v>
      </c>
      <c r="J7" t="str">
        <f t="shared" si="3"/>
        <v>Policy: Apply Diagnostic Settings for Network Security Groups</v>
      </c>
      <c r="K7" s="1" t="str">
        <f t="shared" si="0"/>
        <v>867-5309</v>
      </c>
      <c r="L7" t="s">
        <v>786</v>
      </c>
      <c r="M7" t="str">
        <f t="shared" si="1"/>
        <v>ADAP</v>
      </c>
      <c r="N7" t="str">
        <f t="shared" si="2"/>
        <v>1.0</v>
      </c>
      <c r="O7" t="s">
        <v>827</v>
      </c>
      <c r="P7" t="s">
        <v>27</v>
      </c>
      <c r="Q7" t="s">
        <v>828</v>
      </c>
    </row>
    <row r="8" spans="1:18" ht="25.5" x14ac:dyDescent="0.2">
      <c r="A8" t="s">
        <v>351</v>
      </c>
      <c r="B8" t="s">
        <v>352</v>
      </c>
      <c r="C8" s="84" t="s">
        <v>897</v>
      </c>
      <c r="D8" s="84" t="s">
        <v>1291</v>
      </c>
      <c r="E8" s="84" t="s">
        <v>898</v>
      </c>
      <c r="F8" s="84" t="s">
        <v>218</v>
      </c>
      <c r="G8" s="84" t="s">
        <v>378</v>
      </c>
      <c r="H8" t="s">
        <v>880</v>
      </c>
      <c r="I8" t="s">
        <v>434</v>
      </c>
      <c r="J8" t="str">
        <f t="shared" si="3"/>
        <v>Policy: Deploy network watcher when virtual networks are created</v>
      </c>
      <c r="K8" s="1" t="str">
        <f t="shared" si="0"/>
        <v>867-5309</v>
      </c>
      <c r="L8" t="s">
        <v>786</v>
      </c>
      <c r="M8" t="str">
        <f t="shared" si="1"/>
        <v>ADAP</v>
      </c>
      <c r="N8" t="str">
        <f t="shared" si="2"/>
        <v>1.0</v>
      </c>
      <c r="O8" t="s">
        <v>827</v>
      </c>
      <c r="P8" t="s">
        <v>27</v>
      </c>
      <c r="Q8" t="s">
        <v>828</v>
      </c>
    </row>
    <row r="9" spans="1:18" x14ac:dyDescent="0.2">
      <c r="A9" t="s">
        <v>351</v>
      </c>
      <c r="B9" t="s">
        <v>287</v>
      </c>
      <c r="C9" s="84" t="s">
        <v>228</v>
      </c>
      <c r="D9" s="84" t="s">
        <v>288</v>
      </c>
      <c r="E9" s="84" t="s">
        <v>385</v>
      </c>
      <c r="F9" s="84" t="s">
        <v>218</v>
      </c>
      <c r="G9" s="84" t="s">
        <v>378</v>
      </c>
      <c r="H9" t="s">
        <v>880</v>
      </c>
      <c r="I9" t="s">
        <v>434</v>
      </c>
      <c r="J9" t="str">
        <f t="shared" si="3"/>
        <v>Policy: Enforce tag and its value</v>
      </c>
      <c r="K9" s="1" t="str">
        <f t="shared" si="0"/>
        <v>867-5309</v>
      </c>
      <c r="L9" t="s">
        <v>786</v>
      </c>
      <c r="M9" t="str">
        <f t="shared" si="1"/>
        <v>ADAP</v>
      </c>
      <c r="N9" t="str">
        <f t="shared" si="2"/>
        <v>1.0</v>
      </c>
      <c r="O9" t="s">
        <v>827</v>
      </c>
      <c r="P9" t="s">
        <v>27</v>
      </c>
      <c r="Q9" t="s">
        <v>828</v>
      </c>
    </row>
    <row r="10" spans="1:18" x14ac:dyDescent="0.2">
      <c r="A10" t="s">
        <v>351</v>
      </c>
      <c r="B10" t="s">
        <v>289</v>
      </c>
      <c r="C10" s="84" t="s">
        <v>229</v>
      </c>
      <c r="D10" s="84" t="s">
        <v>290</v>
      </c>
      <c r="E10" s="84" t="s">
        <v>386</v>
      </c>
      <c r="F10" s="84" t="s">
        <v>218</v>
      </c>
      <c r="G10" s="84" t="s">
        <v>378</v>
      </c>
      <c r="H10" t="s">
        <v>880</v>
      </c>
      <c r="I10" t="s">
        <v>434</v>
      </c>
      <c r="J10" t="str">
        <f t="shared" si="3"/>
        <v>Policy: Not allowed resource types</v>
      </c>
      <c r="K10" s="1" t="str">
        <f t="shared" si="0"/>
        <v>867-5309</v>
      </c>
      <c r="L10" t="s">
        <v>786</v>
      </c>
      <c r="M10" t="str">
        <f t="shared" si="1"/>
        <v>ADAP</v>
      </c>
      <c r="N10" t="str">
        <f t="shared" si="2"/>
        <v>1.0</v>
      </c>
      <c r="O10" t="s">
        <v>827</v>
      </c>
      <c r="P10" t="s">
        <v>27</v>
      </c>
      <c r="Q10" t="s">
        <v>828</v>
      </c>
    </row>
    <row r="11" spans="1:18" x14ac:dyDescent="0.2">
      <c r="A11" t="s">
        <v>351</v>
      </c>
      <c r="B11" t="s">
        <v>291</v>
      </c>
      <c r="C11" s="84" t="s">
        <v>230</v>
      </c>
      <c r="D11" s="84" t="s">
        <v>292</v>
      </c>
      <c r="E11" s="84" t="s">
        <v>387</v>
      </c>
      <c r="F11" s="84" t="s">
        <v>218</v>
      </c>
      <c r="G11" s="84" t="s">
        <v>378</v>
      </c>
      <c r="H11" t="s">
        <v>880</v>
      </c>
      <c r="I11" t="s">
        <v>434</v>
      </c>
      <c r="J11" t="str">
        <f t="shared" si="3"/>
        <v>Policy: Require SQL Server version 12.0</v>
      </c>
      <c r="K11" s="1" t="str">
        <f t="shared" si="0"/>
        <v>867-5309</v>
      </c>
      <c r="L11" t="s">
        <v>786</v>
      </c>
      <c r="M11" t="str">
        <f t="shared" si="1"/>
        <v>ADAP</v>
      </c>
      <c r="N11" t="str">
        <f t="shared" si="2"/>
        <v>1.0</v>
      </c>
      <c r="O11" t="s">
        <v>827</v>
      </c>
      <c r="P11" t="s">
        <v>27</v>
      </c>
      <c r="Q11" t="s">
        <v>828</v>
      </c>
    </row>
    <row r="12" spans="1:18" x14ac:dyDescent="0.2">
      <c r="A12" t="s">
        <v>351</v>
      </c>
      <c r="B12" t="s">
        <v>293</v>
      </c>
      <c r="C12" s="84" t="s">
        <v>231</v>
      </c>
      <c r="D12" s="84" t="s">
        <v>294</v>
      </c>
      <c r="E12" s="84" t="s">
        <v>388</v>
      </c>
      <c r="F12" s="84" t="s">
        <v>218</v>
      </c>
      <c r="G12" s="84" t="s">
        <v>378</v>
      </c>
      <c r="H12" t="s">
        <v>880</v>
      </c>
      <c r="I12" t="s">
        <v>434</v>
      </c>
      <c r="J12" t="str">
        <f t="shared" si="3"/>
        <v>Policy: Require storage account encryption</v>
      </c>
      <c r="K12" s="1" t="str">
        <f t="shared" si="0"/>
        <v>867-5309</v>
      </c>
      <c r="L12" t="s">
        <v>786</v>
      </c>
      <c r="M12" t="str">
        <f t="shared" si="1"/>
        <v>ADAP</v>
      </c>
      <c r="N12" t="str">
        <f t="shared" si="2"/>
        <v>1.0</v>
      </c>
      <c r="O12" t="s">
        <v>827</v>
      </c>
      <c r="P12" t="s">
        <v>27</v>
      </c>
      <c r="Q12" t="s">
        <v>828</v>
      </c>
    </row>
    <row r="13" spans="1:18" x14ac:dyDescent="0.2">
      <c r="A13" t="s">
        <v>351</v>
      </c>
      <c r="B13" t="s">
        <v>295</v>
      </c>
      <c r="C13" s="84" t="s">
        <v>232</v>
      </c>
      <c r="D13" s="84" t="s">
        <v>357</v>
      </c>
      <c r="E13" s="84" t="s">
        <v>389</v>
      </c>
      <c r="F13" s="84" t="s">
        <v>218</v>
      </c>
      <c r="G13" s="84" t="s">
        <v>378</v>
      </c>
      <c r="H13" t="s">
        <v>880</v>
      </c>
      <c r="I13" t="s">
        <v>434</v>
      </c>
      <c r="J13" t="str">
        <f t="shared" si="3"/>
        <v>Policy: Approved VM images</v>
      </c>
      <c r="K13" s="1" t="str">
        <f t="shared" si="0"/>
        <v>867-5309</v>
      </c>
      <c r="L13" t="s">
        <v>786</v>
      </c>
      <c r="M13" t="str">
        <f t="shared" si="1"/>
        <v>ADAP</v>
      </c>
      <c r="N13" t="str">
        <f t="shared" si="2"/>
        <v>1.0</v>
      </c>
      <c r="O13" t="s">
        <v>827</v>
      </c>
      <c r="P13" t="s">
        <v>27</v>
      </c>
      <c r="Q13" t="s">
        <v>828</v>
      </c>
    </row>
    <row r="14" spans="1:18" x14ac:dyDescent="0.2">
      <c r="A14" t="s">
        <v>351</v>
      </c>
      <c r="B14" t="s">
        <v>296</v>
      </c>
      <c r="C14" s="84" t="s">
        <v>233</v>
      </c>
      <c r="D14" s="84" t="s">
        <v>358</v>
      </c>
      <c r="E14" s="84" t="s">
        <v>390</v>
      </c>
      <c r="F14" s="84" t="s">
        <v>218</v>
      </c>
      <c r="G14" s="84" t="s">
        <v>378</v>
      </c>
      <c r="H14" t="s">
        <v>880</v>
      </c>
      <c r="I14" t="s">
        <v>434</v>
      </c>
      <c r="J14" t="str">
        <f t="shared" si="3"/>
        <v>Policy: Create VM using Managed Disk</v>
      </c>
      <c r="K14" s="1" t="str">
        <f t="shared" si="0"/>
        <v>867-5309</v>
      </c>
      <c r="L14" t="s">
        <v>786</v>
      </c>
      <c r="M14" t="str">
        <f t="shared" si="1"/>
        <v>ADAP</v>
      </c>
      <c r="N14" t="str">
        <f t="shared" si="2"/>
        <v>1.0</v>
      </c>
      <c r="O14" t="s">
        <v>827</v>
      </c>
      <c r="P14" t="s">
        <v>27</v>
      </c>
      <c r="Q14" t="s">
        <v>828</v>
      </c>
    </row>
    <row r="15" spans="1:18" x14ac:dyDescent="0.2">
      <c r="A15" t="s">
        <v>351</v>
      </c>
      <c r="B15" t="s">
        <v>297</v>
      </c>
      <c r="C15" s="84" t="s">
        <v>234</v>
      </c>
      <c r="D15" s="84" t="s">
        <v>298</v>
      </c>
      <c r="E15" s="85" t="s">
        <v>391</v>
      </c>
      <c r="F15" s="84" t="s">
        <v>218</v>
      </c>
      <c r="G15" s="84" t="s">
        <v>378</v>
      </c>
      <c r="H15" t="s">
        <v>880</v>
      </c>
      <c r="I15" t="s">
        <v>434</v>
      </c>
      <c r="J15" t="str">
        <f t="shared" si="3"/>
        <v>Policy: Audit if extension does not exist</v>
      </c>
      <c r="K15" s="1" t="str">
        <f t="shared" si="0"/>
        <v>867-5309</v>
      </c>
      <c r="L15" t="s">
        <v>786</v>
      </c>
      <c r="M15" t="str">
        <f t="shared" si="1"/>
        <v>ADAP</v>
      </c>
      <c r="N15" t="str">
        <f t="shared" si="2"/>
        <v>1.0</v>
      </c>
      <c r="O15" t="s">
        <v>827</v>
      </c>
      <c r="P15" t="s">
        <v>27</v>
      </c>
      <c r="Q15" t="s">
        <v>828</v>
      </c>
    </row>
    <row r="16" spans="1:18" x14ac:dyDescent="0.2">
      <c r="A16" t="s">
        <v>351</v>
      </c>
      <c r="B16" t="s">
        <v>299</v>
      </c>
      <c r="C16" s="84" t="s">
        <v>235</v>
      </c>
      <c r="D16" s="84" t="s">
        <v>1881</v>
      </c>
      <c r="E16" s="84" t="s">
        <v>392</v>
      </c>
      <c r="F16" s="84" t="s">
        <v>218</v>
      </c>
      <c r="G16" s="84" t="s">
        <v>378</v>
      </c>
      <c r="H16" t="s">
        <v>880</v>
      </c>
      <c r="I16" t="s">
        <v>434</v>
      </c>
      <c r="J16" t="str">
        <f t="shared" si="3"/>
        <v>Policy: Allow custom VM image from a Resoruce Group</v>
      </c>
      <c r="K16" s="1" t="str">
        <f t="shared" si="0"/>
        <v>867-5309</v>
      </c>
      <c r="L16" t="s">
        <v>786</v>
      </c>
      <c r="M16" t="str">
        <f t="shared" si="1"/>
        <v>ADAP</v>
      </c>
      <c r="N16" t="str">
        <f t="shared" si="2"/>
        <v>1.0</v>
      </c>
      <c r="O16" t="s">
        <v>827</v>
      </c>
      <c r="P16" t="s">
        <v>27</v>
      </c>
      <c r="Q16" t="s">
        <v>828</v>
      </c>
    </row>
    <row r="17" spans="1:17" x14ac:dyDescent="0.2">
      <c r="A17" t="s">
        <v>351</v>
      </c>
      <c r="B17" t="s">
        <v>300</v>
      </c>
      <c r="C17" s="84" t="s">
        <v>236</v>
      </c>
      <c r="D17" s="84" t="s">
        <v>301</v>
      </c>
      <c r="E17" s="84" t="s">
        <v>393</v>
      </c>
      <c r="F17" s="84" t="s">
        <v>218</v>
      </c>
      <c r="G17" s="84" t="s">
        <v>378</v>
      </c>
      <c r="H17" t="s">
        <v>880</v>
      </c>
      <c r="I17" t="s">
        <v>434</v>
      </c>
      <c r="J17" t="str">
        <f t="shared" si="3"/>
        <v>Policy: Deny hybrid use benefit</v>
      </c>
      <c r="K17" s="1" t="str">
        <f t="shared" si="0"/>
        <v>867-5309</v>
      </c>
      <c r="L17" t="s">
        <v>786</v>
      </c>
      <c r="M17" t="str">
        <f t="shared" si="1"/>
        <v>ADAP</v>
      </c>
      <c r="N17" t="str">
        <f t="shared" si="2"/>
        <v>1.0</v>
      </c>
      <c r="O17" t="s">
        <v>827</v>
      </c>
      <c r="P17" t="s">
        <v>27</v>
      </c>
      <c r="Q17" t="s">
        <v>828</v>
      </c>
    </row>
    <row r="18" spans="1:17" x14ac:dyDescent="0.2">
      <c r="A18" t="s">
        <v>351</v>
      </c>
      <c r="B18" t="s">
        <v>302</v>
      </c>
      <c r="C18" s="84" t="s">
        <v>237</v>
      </c>
      <c r="D18" s="84" t="s">
        <v>303</v>
      </c>
      <c r="E18" s="84" t="s">
        <v>394</v>
      </c>
      <c r="F18" s="84" t="s">
        <v>218</v>
      </c>
      <c r="G18" s="84" t="s">
        <v>378</v>
      </c>
      <c r="H18" t="s">
        <v>880</v>
      </c>
      <c r="I18" t="s">
        <v>434</v>
      </c>
      <c r="J18" t="str">
        <f t="shared" si="3"/>
        <v>Policy: Enforce hybrid use benefit</v>
      </c>
      <c r="K18" s="1" t="str">
        <f t="shared" si="0"/>
        <v>867-5309</v>
      </c>
      <c r="L18" t="s">
        <v>786</v>
      </c>
      <c r="M18" t="str">
        <f t="shared" si="1"/>
        <v>ADAP</v>
      </c>
      <c r="N18" t="str">
        <f t="shared" si="2"/>
        <v>1.0</v>
      </c>
      <c r="O18" t="s">
        <v>827</v>
      </c>
      <c r="P18" t="s">
        <v>27</v>
      </c>
      <c r="Q18" t="s">
        <v>828</v>
      </c>
    </row>
    <row r="19" spans="1:17" x14ac:dyDescent="0.2">
      <c r="A19" t="s">
        <v>351</v>
      </c>
      <c r="B19" t="s">
        <v>304</v>
      </c>
      <c r="C19" s="84" t="s">
        <v>238</v>
      </c>
      <c r="D19" s="84" t="s">
        <v>305</v>
      </c>
      <c r="E19" s="84" t="s">
        <v>395</v>
      </c>
      <c r="F19" s="84" t="s">
        <v>218</v>
      </c>
      <c r="G19" s="84" t="s">
        <v>378</v>
      </c>
      <c r="H19" t="s">
        <v>880</v>
      </c>
      <c r="I19" t="s">
        <v>434</v>
      </c>
      <c r="J19" t="str">
        <f t="shared" si="3"/>
        <v>Policy: Not allowed VM Extensions</v>
      </c>
      <c r="K19" s="1" t="str">
        <f t="shared" si="0"/>
        <v>867-5309</v>
      </c>
      <c r="L19" t="s">
        <v>786</v>
      </c>
      <c r="M19" t="str">
        <f t="shared" si="1"/>
        <v>ADAP</v>
      </c>
      <c r="N19" t="str">
        <f t="shared" si="2"/>
        <v>1.0</v>
      </c>
      <c r="O19" t="s">
        <v>827</v>
      </c>
      <c r="P19" t="s">
        <v>27</v>
      </c>
      <c r="Q19" t="s">
        <v>828</v>
      </c>
    </row>
    <row r="20" spans="1:17" x14ac:dyDescent="0.2">
      <c r="A20" t="s">
        <v>351</v>
      </c>
      <c r="B20" t="s">
        <v>306</v>
      </c>
      <c r="C20" s="84" t="s">
        <v>239</v>
      </c>
      <c r="D20" s="84" t="s">
        <v>359</v>
      </c>
      <c r="E20" s="84" t="s">
        <v>396</v>
      </c>
      <c r="F20" s="84" t="s">
        <v>218</v>
      </c>
      <c r="G20" s="84" t="s">
        <v>378</v>
      </c>
      <c r="H20" t="s">
        <v>880</v>
      </c>
      <c r="I20" t="s">
        <v>434</v>
      </c>
      <c r="J20" t="str">
        <f t="shared" si="3"/>
        <v>Policy: Only allow a certain VM platform image</v>
      </c>
      <c r="K20" s="1" t="str">
        <f t="shared" si="0"/>
        <v>867-5309</v>
      </c>
      <c r="L20" t="s">
        <v>786</v>
      </c>
      <c r="M20" t="str">
        <f t="shared" si="1"/>
        <v>ADAP</v>
      </c>
      <c r="N20" t="str">
        <f t="shared" si="2"/>
        <v>1.0</v>
      </c>
      <c r="O20" t="s">
        <v>827</v>
      </c>
      <c r="P20" t="s">
        <v>27</v>
      </c>
      <c r="Q20" t="s">
        <v>828</v>
      </c>
    </row>
    <row r="21" spans="1:17" x14ac:dyDescent="0.2">
      <c r="A21" t="s">
        <v>351</v>
      </c>
      <c r="B21" t="s">
        <v>296</v>
      </c>
      <c r="C21" s="84" t="s">
        <v>240</v>
      </c>
      <c r="D21" s="84" t="s">
        <v>307</v>
      </c>
      <c r="E21" s="84" t="s">
        <v>397</v>
      </c>
      <c r="F21" s="84" t="s">
        <v>218</v>
      </c>
      <c r="G21" s="84" t="s">
        <v>378</v>
      </c>
      <c r="H21" t="s">
        <v>880</v>
      </c>
      <c r="I21" t="s">
        <v>434</v>
      </c>
      <c r="J21" t="str">
        <f t="shared" si="3"/>
        <v>Policy: Create VM using Managed Disk</v>
      </c>
      <c r="K21" s="1" t="str">
        <f t="shared" si="0"/>
        <v>867-5309</v>
      </c>
      <c r="L21" t="s">
        <v>786</v>
      </c>
      <c r="M21" t="str">
        <f t="shared" si="1"/>
        <v>ADAP</v>
      </c>
      <c r="N21" t="str">
        <f t="shared" si="2"/>
        <v>1.0</v>
      </c>
      <c r="O21" t="s">
        <v>827</v>
      </c>
      <c r="P21" t="s">
        <v>27</v>
      </c>
      <c r="Q21" t="s">
        <v>828</v>
      </c>
    </row>
    <row r="22" spans="1:17" x14ac:dyDescent="0.2">
      <c r="A22" t="s">
        <v>351</v>
      </c>
      <c r="B22" t="s">
        <v>308</v>
      </c>
      <c r="C22" s="84" t="s">
        <v>241</v>
      </c>
      <c r="D22" s="84" t="s">
        <v>353</v>
      </c>
      <c r="E22" s="84" t="s">
        <v>398</v>
      </c>
      <c r="F22" s="84" t="s">
        <v>218</v>
      </c>
      <c r="G22" s="84" t="s">
        <v>378</v>
      </c>
      <c r="H22" t="s">
        <v>880</v>
      </c>
      <c r="I22" t="s">
        <v>434</v>
      </c>
      <c r="J22" t="str">
        <f t="shared" si="3"/>
        <v>Policy: Audit for allowed locations</v>
      </c>
      <c r="K22" s="1" t="str">
        <f t="shared" si="0"/>
        <v>867-5309</v>
      </c>
      <c r="L22" t="s">
        <v>786</v>
      </c>
      <c r="M22" t="str">
        <f t="shared" si="1"/>
        <v>ADAP</v>
      </c>
      <c r="N22" t="str">
        <f t="shared" si="2"/>
        <v>1.0</v>
      </c>
      <c r="O22" t="s">
        <v>827</v>
      </c>
      <c r="P22" t="s">
        <v>27</v>
      </c>
      <c r="Q22" t="s">
        <v>828</v>
      </c>
    </row>
    <row r="23" spans="1:17" x14ac:dyDescent="0.2">
      <c r="A23" t="s">
        <v>351</v>
      </c>
      <c r="B23" t="s">
        <v>309</v>
      </c>
      <c r="C23" s="84" t="s">
        <v>242</v>
      </c>
      <c r="D23" s="84" t="s">
        <v>360</v>
      </c>
      <c r="E23" s="84" t="s">
        <v>399</v>
      </c>
      <c r="F23" s="84" t="s">
        <v>218</v>
      </c>
      <c r="G23" s="84" t="s">
        <v>378</v>
      </c>
      <c r="H23" t="s">
        <v>880</v>
      </c>
      <c r="I23" t="s">
        <v>434</v>
      </c>
      <c r="J23" t="str">
        <f t="shared" si="3"/>
        <v>Policy: Audit diagnostic setting</v>
      </c>
      <c r="K23" s="1" t="str">
        <f t="shared" si="0"/>
        <v>867-5309</v>
      </c>
      <c r="L23" t="s">
        <v>786</v>
      </c>
      <c r="M23" t="str">
        <f t="shared" si="1"/>
        <v>ADAP</v>
      </c>
      <c r="N23" t="str">
        <f t="shared" si="2"/>
        <v>1.0</v>
      </c>
      <c r="O23" t="s">
        <v>827</v>
      </c>
      <c r="P23" t="s">
        <v>27</v>
      </c>
      <c r="Q23" t="s">
        <v>828</v>
      </c>
    </row>
    <row r="24" spans="1:17" ht="25.5" x14ac:dyDescent="0.2">
      <c r="A24" t="s">
        <v>351</v>
      </c>
      <c r="B24" t="s">
        <v>310</v>
      </c>
      <c r="C24" s="84" t="s">
        <v>243</v>
      </c>
      <c r="D24" s="84" t="s">
        <v>311</v>
      </c>
      <c r="E24" s="84" t="s">
        <v>400</v>
      </c>
      <c r="F24" s="84" t="s">
        <v>218</v>
      </c>
      <c r="G24" s="84" t="s">
        <v>378</v>
      </c>
      <c r="H24" t="s">
        <v>880</v>
      </c>
      <c r="I24" t="s">
        <v>434</v>
      </c>
      <c r="J24" t="str">
        <f t="shared" si="3"/>
        <v>Policy: Allowed Application Gateway SKUs</v>
      </c>
      <c r="K24" s="1" t="str">
        <f t="shared" si="0"/>
        <v>867-5309</v>
      </c>
      <c r="L24" t="s">
        <v>786</v>
      </c>
      <c r="M24" t="str">
        <f t="shared" si="1"/>
        <v>ADAP</v>
      </c>
      <c r="N24" t="str">
        <f t="shared" si="2"/>
        <v>1.0</v>
      </c>
      <c r="O24" t="s">
        <v>827</v>
      </c>
      <c r="P24" t="s">
        <v>27</v>
      </c>
      <c r="Q24" t="s">
        <v>828</v>
      </c>
    </row>
    <row r="25" spans="1:17" x14ac:dyDescent="0.2">
      <c r="A25" t="s">
        <v>351</v>
      </c>
      <c r="B25" t="s">
        <v>1292</v>
      </c>
      <c r="C25" s="84" t="s">
        <v>244</v>
      </c>
      <c r="D25" s="84" t="s">
        <v>1293</v>
      </c>
      <c r="E25" s="84" t="s">
        <v>401</v>
      </c>
      <c r="F25" s="84" t="s">
        <v>218</v>
      </c>
      <c r="G25" s="84" t="s">
        <v>378</v>
      </c>
      <c r="H25" t="s">
        <v>880</v>
      </c>
      <c r="I25" t="s">
        <v>434</v>
      </c>
      <c r="J25" t="str">
        <f t="shared" si="3"/>
        <v>Policy: Audit if Network Watcher is not enabled forregionName</v>
      </c>
      <c r="K25" s="1" t="str">
        <f t="shared" si="0"/>
        <v>867-5309</v>
      </c>
      <c r="L25" t="s">
        <v>786</v>
      </c>
      <c r="M25" t="str">
        <f t="shared" si="1"/>
        <v>ADAP</v>
      </c>
      <c r="N25" t="str">
        <f t="shared" si="2"/>
        <v>1.0</v>
      </c>
      <c r="O25" t="s">
        <v>827</v>
      </c>
      <c r="P25" t="s">
        <v>27</v>
      </c>
      <c r="Q25" t="s">
        <v>828</v>
      </c>
    </row>
    <row r="26" spans="1:17" x14ac:dyDescent="0.2">
      <c r="A26" t="s">
        <v>351</v>
      </c>
      <c r="B26" t="s">
        <v>312</v>
      </c>
      <c r="C26" s="84" t="s">
        <v>245</v>
      </c>
      <c r="D26" s="84" t="s">
        <v>361</v>
      </c>
      <c r="E26" s="84" t="s">
        <v>402</v>
      </c>
      <c r="F26" s="84" t="s">
        <v>218</v>
      </c>
      <c r="G26" s="84" t="s">
        <v>378</v>
      </c>
      <c r="H26" t="s">
        <v>880</v>
      </c>
      <c r="I26" t="s">
        <v>434</v>
      </c>
      <c r="J26" t="str">
        <f t="shared" si="3"/>
        <v>Policy: NSG X on every nic</v>
      </c>
      <c r="K26" s="1" t="str">
        <f t="shared" si="0"/>
        <v>867-5309</v>
      </c>
      <c r="L26" t="s">
        <v>786</v>
      </c>
      <c r="M26" t="str">
        <f t="shared" si="1"/>
        <v>ADAP</v>
      </c>
      <c r="N26" t="str">
        <f t="shared" si="2"/>
        <v>1.0</v>
      </c>
      <c r="O26" t="s">
        <v>827</v>
      </c>
      <c r="P26" t="s">
        <v>27</v>
      </c>
      <c r="Q26" t="s">
        <v>828</v>
      </c>
    </row>
    <row r="27" spans="1:17" x14ac:dyDescent="0.2">
      <c r="A27" t="s">
        <v>351</v>
      </c>
      <c r="B27" t="s">
        <v>313</v>
      </c>
      <c r="C27" s="84" t="s">
        <v>246</v>
      </c>
      <c r="D27" s="84" t="s">
        <v>362</v>
      </c>
      <c r="E27" s="84" t="s">
        <v>403</v>
      </c>
      <c r="F27" s="84" t="s">
        <v>218</v>
      </c>
      <c r="G27" s="84" t="s">
        <v>378</v>
      </c>
      <c r="H27" t="s">
        <v>880</v>
      </c>
      <c r="I27" t="s">
        <v>434</v>
      </c>
      <c r="J27" t="str">
        <f t="shared" si="3"/>
        <v>Policy: NSG X on every subnet</v>
      </c>
      <c r="K27" s="1" t="str">
        <f t="shared" si="0"/>
        <v>867-5309</v>
      </c>
      <c r="L27" t="s">
        <v>786</v>
      </c>
      <c r="M27" t="str">
        <f t="shared" si="1"/>
        <v>ADAP</v>
      </c>
      <c r="N27" t="str">
        <f t="shared" si="2"/>
        <v>1.0</v>
      </c>
      <c r="O27" t="s">
        <v>827</v>
      </c>
      <c r="P27" t="s">
        <v>27</v>
      </c>
      <c r="Q27" t="s">
        <v>828</v>
      </c>
    </row>
    <row r="28" spans="1:17" ht="25.5" x14ac:dyDescent="0.2">
      <c r="A28" t="s">
        <v>351</v>
      </c>
      <c r="B28" t="s">
        <v>314</v>
      </c>
      <c r="C28" s="84" t="s">
        <v>247</v>
      </c>
      <c r="D28" s="84" t="s">
        <v>315</v>
      </c>
      <c r="E28" s="84" t="s">
        <v>404</v>
      </c>
      <c r="F28" s="84" t="s">
        <v>218</v>
      </c>
      <c r="G28" s="84" t="s">
        <v>378</v>
      </c>
      <c r="H28" t="s">
        <v>880</v>
      </c>
      <c r="I28" t="s">
        <v>434</v>
      </c>
      <c r="J28" t="str">
        <f t="shared" si="3"/>
        <v>Policy: Allowed Express Route bandwidth</v>
      </c>
      <c r="K28" s="1" t="str">
        <f t="shared" si="0"/>
        <v>867-5309</v>
      </c>
      <c r="L28" t="s">
        <v>786</v>
      </c>
      <c r="M28" t="str">
        <f t="shared" si="1"/>
        <v>ADAP</v>
      </c>
      <c r="N28" t="str">
        <f t="shared" si="2"/>
        <v>1.0</v>
      </c>
      <c r="O28" t="s">
        <v>827</v>
      </c>
      <c r="P28" t="s">
        <v>27</v>
      </c>
      <c r="Q28" t="s">
        <v>828</v>
      </c>
    </row>
    <row r="29" spans="1:17" x14ac:dyDescent="0.2">
      <c r="A29" t="s">
        <v>351</v>
      </c>
      <c r="B29" t="s">
        <v>316</v>
      </c>
      <c r="C29" s="84" t="s">
        <v>248</v>
      </c>
      <c r="D29" s="84" t="s">
        <v>363</v>
      </c>
      <c r="E29" s="84" t="s">
        <v>405</v>
      </c>
      <c r="F29" s="84" t="s">
        <v>218</v>
      </c>
      <c r="G29" s="84" t="s">
        <v>378</v>
      </c>
      <c r="H29" t="s">
        <v>880</v>
      </c>
      <c r="I29" t="s">
        <v>434</v>
      </c>
      <c r="J29" t="str">
        <f t="shared" si="3"/>
        <v>Policy: Allowed Peering Location for Express Route</v>
      </c>
      <c r="K29" s="1" t="str">
        <f t="shared" si="0"/>
        <v>867-5309</v>
      </c>
      <c r="L29" t="s">
        <v>786</v>
      </c>
      <c r="M29" t="str">
        <f t="shared" si="1"/>
        <v>ADAP</v>
      </c>
      <c r="N29" t="str">
        <f t="shared" si="2"/>
        <v>1.0</v>
      </c>
      <c r="O29" t="s">
        <v>827</v>
      </c>
      <c r="P29" t="s">
        <v>27</v>
      </c>
      <c r="Q29" t="s">
        <v>828</v>
      </c>
    </row>
    <row r="30" spans="1:17" ht="25.5" x14ac:dyDescent="0.2">
      <c r="A30" t="s">
        <v>351</v>
      </c>
      <c r="B30" t="s">
        <v>317</v>
      </c>
      <c r="C30" s="84" t="s">
        <v>249</v>
      </c>
      <c r="D30" s="84" t="s">
        <v>318</v>
      </c>
      <c r="E30" s="84" t="s">
        <v>406</v>
      </c>
      <c r="F30" s="84" t="s">
        <v>218</v>
      </c>
      <c r="G30" s="84" t="s">
        <v>378</v>
      </c>
      <c r="H30" t="s">
        <v>880</v>
      </c>
      <c r="I30" t="s">
        <v>434</v>
      </c>
      <c r="J30" t="str">
        <f t="shared" si="3"/>
        <v>Policy: Allowed Express Route SKUs</v>
      </c>
      <c r="K30" s="1" t="str">
        <f t="shared" si="0"/>
        <v>867-5309</v>
      </c>
      <c r="L30" t="s">
        <v>786</v>
      </c>
      <c r="M30" t="str">
        <f t="shared" si="1"/>
        <v>ADAP</v>
      </c>
      <c r="N30" t="str">
        <f t="shared" si="2"/>
        <v>1.0</v>
      </c>
      <c r="O30" t="s">
        <v>827</v>
      </c>
      <c r="P30" t="s">
        <v>27</v>
      </c>
      <c r="Q30" t="s">
        <v>828</v>
      </c>
    </row>
    <row r="31" spans="1:17" ht="25.5" x14ac:dyDescent="0.2">
      <c r="A31" t="s">
        <v>351</v>
      </c>
      <c r="B31" t="s">
        <v>319</v>
      </c>
      <c r="C31" s="84" t="s">
        <v>250</v>
      </c>
      <c r="D31" s="84" t="s">
        <v>320</v>
      </c>
      <c r="E31" s="84" t="s">
        <v>407</v>
      </c>
      <c r="F31" s="84" t="s">
        <v>218</v>
      </c>
      <c r="G31" s="84" t="s">
        <v>378</v>
      </c>
      <c r="H31" t="s">
        <v>880</v>
      </c>
      <c r="I31" t="s">
        <v>434</v>
      </c>
      <c r="J31" t="str">
        <f t="shared" si="3"/>
        <v>Policy: Allowed Load Balancer SKUs</v>
      </c>
      <c r="K31" s="1" t="str">
        <f t="shared" si="0"/>
        <v>867-5309</v>
      </c>
      <c r="L31" t="s">
        <v>786</v>
      </c>
      <c r="M31" t="str">
        <f t="shared" si="1"/>
        <v>ADAP</v>
      </c>
      <c r="N31" t="str">
        <f t="shared" si="2"/>
        <v>1.0</v>
      </c>
      <c r="O31" t="s">
        <v>827</v>
      </c>
      <c r="P31" t="s">
        <v>27</v>
      </c>
      <c r="Q31" t="s">
        <v>828</v>
      </c>
    </row>
    <row r="32" spans="1:17" ht="25.5" x14ac:dyDescent="0.2">
      <c r="A32" t="s">
        <v>351</v>
      </c>
      <c r="B32" t="s">
        <v>321</v>
      </c>
      <c r="C32" s="84" t="s">
        <v>251</v>
      </c>
      <c r="D32" s="84" t="s">
        <v>1882</v>
      </c>
      <c r="E32" s="84" t="s">
        <v>408</v>
      </c>
      <c r="F32" s="84" t="s">
        <v>218</v>
      </c>
      <c r="G32" s="84" t="s">
        <v>378</v>
      </c>
      <c r="H32" t="s">
        <v>880</v>
      </c>
      <c r="I32" t="s">
        <v>434</v>
      </c>
      <c r="J32" t="str">
        <f t="shared" si="3"/>
        <v>Policy: No network peering to ER network</v>
      </c>
      <c r="K32" s="1" t="str">
        <f t="shared" si="0"/>
        <v>867-5309</v>
      </c>
      <c r="L32" t="s">
        <v>786</v>
      </c>
      <c r="M32" t="str">
        <f t="shared" si="1"/>
        <v>ADAP</v>
      </c>
      <c r="N32" t="str">
        <f t="shared" si="2"/>
        <v>1.0</v>
      </c>
      <c r="O32" t="s">
        <v>827</v>
      </c>
      <c r="P32" t="s">
        <v>27</v>
      </c>
      <c r="Q32" t="s">
        <v>828</v>
      </c>
    </row>
    <row r="33" spans="1:17" x14ac:dyDescent="0.2">
      <c r="A33" t="s">
        <v>351</v>
      </c>
      <c r="B33" t="s">
        <v>326</v>
      </c>
      <c r="C33" s="84" t="s">
        <v>252</v>
      </c>
      <c r="D33" s="84" t="s">
        <v>364</v>
      </c>
      <c r="E33" s="84" t="s">
        <v>409</v>
      </c>
      <c r="F33" s="84" t="s">
        <v>218</v>
      </c>
      <c r="G33" s="84" t="s">
        <v>378</v>
      </c>
      <c r="H33" t="s">
        <v>880</v>
      </c>
      <c r="I33" t="s">
        <v>434</v>
      </c>
      <c r="J33" t="str">
        <f t="shared" si="3"/>
        <v>Policy: Only Allow public IP in specific subnets</v>
      </c>
      <c r="K33" s="1" t="str">
        <f t="shared" si="0"/>
        <v>867-5309</v>
      </c>
      <c r="L33" t="s">
        <v>786</v>
      </c>
      <c r="M33" t="str">
        <f t="shared" si="1"/>
        <v>ADAP</v>
      </c>
      <c r="N33" t="str">
        <f t="shared" si="2"/>
        <v>1.0</v>
      </c>
      <c r="O33" t="s">
        <v>827</v>
      </c>
      <c r="P33" t="s">
        <v>27</v>
      </c>
      <c r="Q33" t="s">
        <v>828</v>
      </c>
    </row>
    <row r="34" spans="1:17" x14ac:dyDescent="0.2">
      <c r="A34" t="s">
        <v>351</v>
      </c>
      <c r="B34" t="s">
        <v>322</v>
      </c>
      <c r="C34" s="84" t="s">
        <v>253</v>
      </c>
      <c r="D34" s="84" t="s">
        <v>365</v>
      </c>
      <c r="E34" s="84" t="s">
        <v>410</v>
      </c>
      <c r="F34" s="84" t="s">
        <v>218</v>
      </c>
      <c r="G34" s="84" t="s">
        <v>378</v>
      </c>
      <c r="H34" t="s">
        <v>880</v>
      </c>
      <c r="I34" t="s">
        <v>434</v>
      </c>
      <c r="J34" t="str">
        <f t="shared" si="3"/>
        <v>Policy: No User Defined Route Table</v>
      </c>
      <c r="K34" s="1" t="str">
        <f t="shared" ref="K34:K65" si="4">Bill_To</f>
        <v>867-5309</v>
      </c>
      <c r="L34" t="s">
        <v>786</v>
      </c>
      <c r="M34" t="str">
        <f t="shared" ref="M34:M65" si="5">Project</f>
        <v>ADAP</v>
      </c>
      <c r="N34" t="str">
        <f t="shared" ref="N34:N65" si="6">ProjectVersion</f>
        <v>1.0</v>
      </c>
      <c r="O34" t="s">
        <v>827</v>
      </c>
      <c r="P34" t="s">
        <v>27</v>
      </c>
      <c r="Q34" t="s">
        <v>828</v>
      </c>
    </row>
    <row r="35" spans="1:17" ht="25.5" x14ac:dyDescent="0.2">
      <c r="A35" t="s">
        <v>351</v>
      </c>
      <c r="B35" t="s">
        <v>323</v>
      </c>
      <c r="C35" s="84" t="s">
        <v>254</v>
      </c>
      <c r="D35" s="84" t="s">
        <v>324</v>
      </c>
      <c r="E35" s="84" t="s">
        <v>411</v>
      </c>
      <c r="F35" s="84" t="s">
        <v>218</v>
      </c>
      <c r="G35" s="84" t="s">
        <v>378</v>
      </c>
      <c r="H35" t="s">
        <v>880</v>
      </c>
      <c r="I35" t="s">
        <v>434</v>
      </c>
      <c r="J35" t="str">
        <f t="shared" si="3"/>
        <v>Policy: Allowed Virtual Network Gateway SKUs</v>
      </c>
      <c r="K35" s="1" t="str">
        <f t="shared" si="4"/>
        <v>867-5309</v>
      </c>
      <c r="L35" t="s">
        <v>786</v>
      </c>
      <c r="M35" t="str">
        <f t="shared" si="5"/>
        <v>ADAP</v>
      </c>
      <c r="N35" t="str">
        <f t="shared" si="6"/>
        <v>1.0</v>
      </c>
      <c r="O35" t="s">
        <v>827</v>
      </c>
      <c r="P35" t="s">
        <v>27</v>
      </c>
      <c r="Q35" t="s">
        <v>828</v>
      </c>
    </row>
    <row r="36" spans="1:17" x14ac:dyDescent="0.2">
      <c r="A36" t="s">
        <v>351</v>
      </c>
      <c r="B36" t="s">
        <v>325</v>
      </c>
      <c r="C36" s="84" t="s">
        <v>255</v>
      </c>
      <c r="D36" s="84" t="s">
        <v>366</v>
      </c>
      <c r="E36" s="84" t="s">
        <v>412</v>
      </c>
      <c r="F36" s="84" t="s">
        <v>218</v>
      </c>
      <c r="G36" s="84" t="s">
        <v>378</v>
      </c>
      <c r="H36" t="s">
        <v>880</v>
      </c>
      <c r="I36" t="s">
        <v>434</v>
      </c>
      <c r="J36" t="str">
        <f t="shared" si="3"/>
        <v>Policy: Use approved subnet for VM network interfaces</v>
      </c>
      <c r="K36" s="1" t="str">
        <f t="shared" si="4"/>
        <v>867-5309</v>
      </c>
      <c r="L36" t="s">
        <v>786</v>
      </c>
      <c r="M36" t="str">
        <f t="shared" si="5"/>
        <v>ADAP</v>
      </c>
      <c r="N36" t="str">
        <f t="shared" si="6"/>
        <v>1.0</v>
      </c>
      <c r="O36" t="s">
        <v>827</v>
      </c>
      <c r="P36" t="s">
        <v>27</v>
      </c>
      <c r="Q36" t="s">
        <v>828</v>
      </c>
    </row>
    <row r="37" spans="1:17" x14ac:dyDescent="0.2">
      <c r="A37" t="s">
        <v>351</v>
      </c>
      <c r="B37" t="s">
        <v>329</v>
      </c>
      <c r="C37" s="84" t="s">
        <v>256</v>
      </c>
      <c r="D37" s="84" t="s">
        <v>328</v>
      </c>
      <c r="E37" s="84" t="s">
        <v>413</v>
      </c>
      <c r="F37" s="84" t="s">
        <v>218</v>
      </c>
      <c r="G37" s="84" t="s">
        <v>378</v>
      </c>
      <c r="H37" t="s">
        <v>880</v>
      </c>
      <c r="I37" t="s">
        <v>434</v>
      </c>
      <c r="J37" t="str">
        <f t="shared" si="3"/>
        <v>Policy: Use approved vNet for VM network interfaces</v>
      </c>
      <c r="K37" s="1" t="str">
        <f t="shared" si="4"/>
        <v>867-5309</v>
      </c>
      <c r="L37" t="s">
        <v>786</v>
      </c>
      <c r="M37" t="str">
        <f t="shared" si="5"/>
        <v>ADAP</v>
      </c>
      <c r="N37" t="str">
        <f t="shared" si="6"/>
        <v>1.0</v>
      </c>
      <c r="O37" t="s">
        <v>827</v>
      </c>
      <c r="P37" t="s">
        <v>27</v>
      </c>
      <c r="Q37" t="s">
        <v>828</v>
      </c>
    </row>
    <row r="38" spans="1:17" x14ac:dyDescent="0.2">
      <c r="A38" t="s">
        <v>351</v>
      </c>
      <c r="B38" t="s">
        <v>1883</v>
      </c>
      <c r="C38" s="84" t="s">
        <v>257</v>
      </c>
      <c r="D38" s="84" t="s">
        <v>1884</v>
      </c>
      <c r="E38" s="84" t="s">
        <v>414</v>
      </c>
      <c r="F38" s="84" t="s">
        <v>218</v>
      </c>
      <c r="G38" s="84" t="s">
        <v>378</v>
      </c>
      <c r="H38" t="s">
        <v>880</v>
      </c>
      <c r="I38" t="s">
        <v>434</v>
      </c>
      <c r="J38" t="str">
        <f t="shared" si="3"/>
        <v>Policy: Audit ResourceGroupNames missing tags</v>
      </c>
      <c r="K38" s="1" t="str">
        <f t="shared" si="4"/>
        <v>867-5309</v>
      </c>
      <c r="L38" t="s">
        <v>786</v>
      </c>
      <c r="M38" t="str">
        <f t="shared" si="5"/>
        <v>ADAP</v>
      </c>
      <c r="N38" t="str">
        <f t="shared" si="6"/>
        <v>1.0</v>
      </c>
      <c r="O38" t="s">
        <v>827</v>
      </c>
      <c r="P38" t="s">
        <v>27</v>
      </c>
      <c r="Q38" t="s">
        <v>828</v>
      </c>
    </row>
    <row r="39" spans="1:17" x14ac:dyDescent="0.2">
      <c r="A39" t="s">
        <v>351</v>
      </c>
      <c r="B39" t="s">
        <v>1885</v>
      </c>
      <c r="C39" s="84" t="s">
        <v>258</v>
      </c>
      <c r="D39" s="84" t="s">
        <v>1886</v>
      </c>
      <c r="E39" s="84" t="s">
        <v>415</v>
      </c>
      <c r="F39" s="84" t="s">
        <v>218</v>
      </c>
      <c r="G39" s="84" t="s">
        <v>378</v>
      </c>
      <c r="H39" t="s">
        <v>880</v>
      </c>
      <c r="I39" t="s">
        <v>434</v>
      </c>
      <c r="J39" t="str">
        <f t="shared" si="3"/>
        <v>Policy: Enforce tag and its value on ResourceGroupNames</v>
      </c>
      <c r="K39" s="1" t="str">
        <f t="shared" si="4"/>
        <v>867-5309</v>
      </c>
      <c r="L39" t="s">
        <v>786</v>
      </c>
      <c r="M39" t="str">
        <f t="shared" si="5"/>
        <v>ADAP</v>
      </c>
      <c r="N39" t="str">
        <f t="shared" si="6"/>
        <v>1.0</v>
      </c>
      <c r="O39" t="s">
        <v>827</v>
      </c>
      <c r="P39" t="s">
        <v>27</v>
      </c>
      <c r="Q39" t="s">
        <v>828</v>
      </c>
    </row>
    <row r="40" spans="1:17" ht="25.5" x14ac:dyDescent="0.2">
      <c r="A40" t="s">
        <v>351</v>
      </c>
      <c r="B40" t="s">
        <v>327</v>
      </c>
      <c r="C40" s="84" t="s">
        <v>259</v>
      </c>
      <c r="D40" s="84" t="s">
        <v>367</v>
      </c>
      <c r="E40" s="84" t="s">
        <v>416</v>
      </c>
      <c r="F40" s="84" t="s">
        <v>218</v>
      </c>
      <c r="G40" s="84" t="s">
        <v>378</v>
      </c>
      <c r="H40" t="s">
        <v>880</v>
      </c>
      <c r="I40" t="s">
        <v>434</v>
      </c>
      <c r="J40" t="str">
        <f t="shared" si="3"/>
        <v>Policy: Audit If no AAD Admi</v>
      </c>
      <c r="K40" s="1" t="str">
        <f t="shared" si="4"/>
        <v>867-5309</v>
      </c>
      <c r="L40" t="s">
        <v>786</v>
      </c>
      <c r="M40" t="str">
        <f t="shared" si="5"/>
        <v>ADAP</v>
      </c>
      <c r="N40" t="str">
        <f t="shared" si="6"/>
        <v>1.0</v>
      </c>
      <c r="O40" t="s">
        <v>827</v>
      </c>
      <c r="P40" t="s">
        <v>27</v>
      </c>
      <c r="Q40" t="s">
        <v>828</v>
      </c>
    </row>
    <row r="41" spans="1:17" x14ac:dyDescent="0.2">
      <c r="A41" t="s">
        <v>351</v>
      </c>
      <c r="B41" t="s">
        <v>330</v>
      </c>
      <c r="C41" s="84" t="s">
        <v>260</v>
      </c>
      <c r="D41" s="84" t="s">
        <v>368</v>
      </c>
      <c r="E41" s="84" t="s">
        <v>417</v>
      </c>
      <c r="F41" s="84" t="s">
        <v>218</v>
      </c>
      <c r="G41" s="84" t="s">
        <v>378</v>
      </c>
      <c r="H41" t="s">
        <v>880</v>
      </c>
      <c r="I41" t="s">
        <v>434</v>
      </c>
      <c r="J41" t="str">
        <f t="shared" si="3"/>
        <v>Policy: Audit SQL DB Level Audit Setting</v>
      </c>
      <c r="K41" s="1" t="str">
        <f t="shared" si="4"/>
        <v>867-5309</v>
      </c>
      <c r="L41" t="s">
        <v>786</v>
      </c>
      <c r="M41" t="str">
        <f t="shared" si="5"/>
        <v>ADAP</v>
      </c>
      <c r="N41" t="str">
        <f t="shared" si="6"/>
        <v>1.0</v>
      </c>
      <c r="O41" t="s">
        <v>827</v>
      </c>
      <c r="P41" t="s">
        <v>27</v>
      </c>
      <c r="Q41" t="s">
        <v>828</v>
      </c>
    </row>
    <row r="42" spans="1:17" x14ac:dyDescent="0.2">
      <c r="A42" t="s">
        <v>351</v>
      </c>
      <c r="B42" t="s">
        <v>331</v>
      </c>
      <c r="C42" s="84" t="s">
        <v>261</v>
      </c>
      <c r="D42" s="84" t="s">
        <v>369</v>
      </c>
      <c r="E42" s="84" t="s">
        <v>418</v>
      </c>
      <c r="F42" s="84" t="s">
        <v>218</v>
      </c>
      <c r="G42" s="84" t="s">
        <v>378</v>
      </c>
      <c r="H42" t="s">
        <v>880</v>
      </c>
      <c r="I42" t="s">
        <v>434</v>
      </c>
      <c r="J42" t="str">
        <f t="shared" si="3"/>
        <v>Policy: Audit transparent data encryption status</v>
      </c>
      <c r="K42" s="1" t="str">
        <f t="shared" si="4"/>
        <v>867-5309</v>
      </c>
      <c r="L42" t="s">
        <v>786</v>
      </c>
      <c r="M42" t="str">
        <f t="shared" si="5"/>
        <v>ADAP</v>
      </c>
      <c r="N42" t="str">
        <f t="shared" si="6"/>
        <v>1.0</v>
      </c>
      <c r="O42" t="s">
        <v>827</v>
      </c>
      <c r="P42" t="s">
        <v>27</v>
      </c>
      <c r="Q42" t="s">
        <v>828</v>
      </c>
    </row>
    <row r="43" spans="1:17" x14ac:dyDescent="0.2">
      <c r="A43" t="s">
        <v>351</v>
      </c>
      <c r="B43" t="s">
        <v>332</v>
      </c>
      <c r="C43" s="84" t="s">
        <v>262</v>
      </c>
      <c r="D43" s="84" t="s">
        <v>370</v>
      </c>
      <c r="E43" s="84" t="s">
        <v>419</v>
      </c>
      <c r="F43" s="84" t="s">
        <v>218</v>
      </c>
      <c r="G43" s="84" t="s">
        <v>378</v>
      </c>
      <c r="H43" t="s">
        <v>880</v>
      </c>
      <c r="I43" t="s">
        <v>434</v>
      </c>
      <c r="J43" t="str">
        <f t="shared" si="3"/>
        <v>Policy: Audit DB level threat detection setting</v>
      </c>
      <c r="K43" s="1" t="str">
        <f t="shared" si="4"/>
        <v>867-5309</v>
      </c>
      <c r="L43" t="s">
        <v>786</v>
      </c>
      <c r="M43" t="str">
        <f t="shared" si="5"/>
        <v>ADAP</v>
      </c>
      <c r="N43" t="str">
        <f t="shared" si="6"/>
        <v>1.0</v>
      </c>
      <c r="O43" t="s">
        <v>827</v>
      </c>
      <c r="P43" t="s">
        <v>27</v>
      </c>
      <c r="Q43" t="s">
        <v>828</v>
      </c>
    </row>
    <row r="44" spans="1:17" x14ac:dyDescent="0.2">
      <c r="A44" t="s">
        <v>351</v>
      </c>
      <c r="B44" t="s">
        <v>333</v>
      </c>
      <c r="C44" s="84" t="s">
        <v>263</v>
      </c>
      <c r="D44" s="84" t="s">
        <v>371</v>
      </c>
      <c r="E44" s="84" t="s">
        <v>420</v>
      </c>
      <c r="F44" s="84" t="s">
        <v>218</v>
      </c>
      <c r="G44" s="84" t="s">
        <v>378</v>
      </c>
      <c r="H44" t="s">
        <v>880</v>
      </c>
      <c r="I44" t="s">
        <v>434</v>
      </c>
      <c r="J44" t="str">
        <f t="shared" si="3"/>
        <v>Policy: Audit SQL Server Level Audit Setting</v>
      </c>
      <c r="K44" s="1" t="str">
        <f t="shared" si="4"/>
        <v>867-5309</v>
      </c>
      <c r="L44" t="s">
        <v>786</v>
      </c>
      <c r="M44" t="str">
        <f t="shared" si="5"/>
        <v>ADAP</v>
      </c>
      <c r="N44" t="str">
        <f t="shared" si="6"/>
        <v>1.0</v>
      </c>
      <c r="O44" t="s">
        <v>827</v>
      </c>
      <c r="P44" t="s">
        <v>27</v>
      </c>
      <c r="Q44" t="s">
        <v>828</v>
      </c>
    </row>
    <row r="45" spans="1:17" x14ac:dyDescent="0.2">
      <c r="A45" t="s">
        <v>351</v>
      </c>
      <c r="B45" t="s">
        <v>334</v>
      </c>
      <c r="C45" s="84" t="s">
        <v>264</v>
      </c>
      <c r="D45" s="84" t="s">
        <v>372</v>
      </c>
      <c r="E45" s="84" t="s">
        <v>421</v>
      </c>
      <c r="F45" s="84" t="s">
        <v>218</v>
      </c>
      <c r="G45" s="84" t="s">
        <v>378</v>
      </c>
      <c r="H45" t="s">
        <v>880</v>
      </c>
      <c r="I45" t="s">
        <v>434</v>
      </c>
      <c r="J45" t="str">
        <f t="shared" si="3"/>
        <v>Policy: Audit SQL Server Long Term Retention Setting</v>
      </c>
      <c r="K45" s="1" t="str">
        <f t="shared" si="4"/>
        <v>867-5309</v>
      </c>
      <c r="L45" t="s">
        <v>786</v>
      </c>
      <c r="M45" t="str">
        <f t="shared" si="5"/>
        <v>ADAP</v>
      </c>
      <c r="N45" t="str">
        <f t="shared" si="6"/>
        <v>1.0</v>
      </c>
      <c r="O45" t="s">
        <v>827</v>
      </c>
      <c r="P45" t="s">
        <v>27</v>
      </c>
      <c r="Q45" t="s">
        <v>828</v>
      </c>
    </row>
    <row r="46" spans="1:17" x14ac:dyDescent="0.2">
      <c r="A46" t="s">
        <v>351</v>
      </c>
      <c r="B46" t="s">
        <v>335</v>
      </c>
      <c r="C46" s="84" t="s">
        <v>265</v>
      </c>
      <c r="D46" s="84" t="s">
        <v>373</v>
      </c>
      <c r="E46" s="84" t="s">
        <v>422</v>
      </c>
      <c r="F46" s="84" t="s">
        <v>218</v>
      </c>
      <c r="G46" s="84" t="s">
        <v>378</v>
      </c>
      <c r="H46" t="s">
        <v>880</v>
      </c>
      <c r="I46" t="s">
        <v>434</v>
      </c>
      <c r="J46" t="str">
        <f t="shared" si="3"/>
        <v>Policy: Audit Server level threat detection setting</v>
      </c>
      <c r="K46" s="1" t="str">
        <f t="shared" si="4"/>
        <v>867-5309</v>
      </c>
      <c r="L46" t="s">
        <v>786</v>
      </c>
      <c r="M46" t="str">
        <f t="shared" si="5"/>
        <v>ADAP</v>
      </c>
      <c r="N46" t="str">
        <f t="shared" si="6"/>
        <v>1.0</v>
      </c>
      <c r="O46" t="s">
        <v>827</v>
      </c>
      <c r="P46" t="s">
        <v>27</v>
      </c>
      <c r="Q46" t="s">
        <v>828</v>
      </c>
    </row>
    <row r="47" spans="1:17" x14ac:dyDescent="0.2">
      <c r="A47" t="s">
        <v>351</v>
      </c>
      <c r="B47" t="s">
        <v>336</v>
      </c>
      <c r="C47" s="84" t="s">
        <v>266</v>
      </c>
      <c r="D47" s="84" t="s">
        <v>374</v>
      </c>
      <c r="E47" s="84" t="s">
        <v>423</v>
      </c>
      <c r="F47" s="84" t="s">
        <v>218</v>
      </c>
      <c r="G47" s="84" t="s">
        <v>378</v>
      </c>
      <c r="H47" t="s">
        <v>880</v>
      </c>
      <c r="I47" t="s">
        <v>434</v>
      </c>
      <c r="J47" t="str">
        <f t="shared" si="3"/>
        <v>Policy: Deny SQL database transparent data encryption disablement</v>
      </c>
      <c r="K47" s="1" t="str">
        <f t="shared" si="4"/>
        <v>867-5309</v>
      </c>
      <c r="L47" t="s">
        <v>786</v>
      </c>
      <c r="M47" t="str">
        <f t="shared" si="5"/>
        <v>ADAP</v>
      </c>
      <c r="N47" t="str">
        <f t="shared" si="6"/>
        <v>1.0</v>
      </c>
      <c r="O47" t="s">
        <v>827</v>
      </c>
      <c r="P47" t="s">
        <v>27</v>
      </c>
      <c r="Q47" t="s">
        <v>828</v>
      </c>
    </row>
    <row r="48" spans="1:17" ht="25.5" x14ac:dyDescent="0.2">
      <c r="A48" t="s">
        <v>351</v>
      </c>
      <c r="B48" t="s">
        <v>355</v>
      </c>
      <c r="C48" s="84" t="s">
        <v>267</v>
      </c>
      <c r="D48" s="84" t="s">
        <v>354</v>
      </c>
      <c r="E48" s="84" t="s">
        <v>424</v>
      </c>
      <c r="F48" s="84" t="s">
        <v>218</v>
      </c>
      <c r="G48" s="84" t="s">
        <v>378</v>
      </c>
      <c r="H48" t="s">
        <v>880</v>
      </c>
      <c r="I48" t="s">
        <v>434</v>
      </c>
      <c r="J48" t="str">
        <f t="shared" si="3"/>
        <v>Policy: Deploy Auditing on SQL servers</v>
      </c>
      <c r="K48" s="1" t="str">
        <f t="shared" si="4"/>
        <v>867-5309</v>
      </c>
      <c r="L48" t="s">
        <v>786</v>
      </c>
      <c r="M48" t="str">
        <f t="shared" si="5"/>
        <v>ADAP</v>
      </c>
      <c r="N48" t="str">
        <f t="shared" si="6"/>
        <v>1.0</v>
      </c>
      <c r="O48" t="s">
        <v>827</v>
      </c>
      <c r="P48" t="s">
        <v>27</v>
      </c>
      <c r="Q48" t="s">
        <v>828</v>
      </c>
    </row>
    <row r="49" spans="1:17" x14ac:dyDescent="0.2">
      <c r="A49" t="s">
        <v>351</v>
      </c>
      <c r="B49" t="s">
        <v>337</v>
      </c>
      <c r="C49" s="84" t="s">
        <v>268</v>
      </c>
      <c r="D49" s="84" t="s">
        <v>375</v>
      </c>
      <c r="E49" s="84" t="s">
        <v>425</v>
      </c>
      <c r="F49" s="84" t="s">
        <v>218</v>
      </c>
      <c r="G49" s="84" t="s">
        <v>378</v>
      </c>
      <c r="H49" t="s">
        <v>880</v>
      </c>
      <c r="I49" t="s">
        <v>434</v>
      </c>
      <c r="J49" t="str">
        <f t="shared" si="3"/>
        <v>Policy: Allowed SQL DB SKUs</v>
      </c>
      <c r="K49" s="1" t="str">
        <f t="shared" si="4"/>
        <v>867-5309</v>
      </c>
      <c r="L49" t="s">
        <v>786</v>
      </c>
      <c r="M49" t="str">
        <f t="shared" si="5"/>
        <v>ADAP</v>
      </c>
      <c r="N49" t="str">
        <f t="shared" si="6"/>
        <v>1.0</v>
      </c>
      <c r="O49" t="s">
        <v>827</v>
      </c>
      <c r="P49" t="s">
        <v>27</v>
      </c>
      <c r="Q49" t="s">
        <v>828</v>
      </c>
    </row>
    <row r="50" spans="1:17" x14ac:dyDescent="0.2">
      <c r="A50" t="s">
        <v>351</v>
      </c>
      <c r="B50" t="s">
        <v>338</v>
      </c>
      <c r="C50" s="84" t="s">
        <v>269</v>
      </c>
      <c r="D50" s="84" t="s">
        <v>339</v>
      </c>
      <c r="E50" s="84" t="s">
        <v>426</v>
      </c>
      <c r="F50" s="84" t="s">
        <v>218</v>
      </c>
      <c r="G50" s="84" t="s">
        <v>378</v>
      </c>
      <c r="H50" t="s">
        <v>880</v>
      </c>
      <c r="I50" t="s">
        <v>434</v>
      </c>
      <c r="J50" t="str">
        <f t="shared" si="3"/>
        <v>Policy: Ensure https traffic only for storage account</v>
      </c>
      <c r="K50" s="1" t="str">
        <f t="shared" si="4"/>
        <v>867-5309</v>
      </c>
      <c r="L50" t="s">
        <v>786</v>
      </c>
      <c r="M50" t="str">
        <f t="shared" si="5"/>
        <v>ADAP</v>
      </c>
      <c r="N50" t="str">
        <f t="shared" si="6"/>
        <v>1.0</v>
      </c>
      <c r="O50" t="s">
        <v>827</v>
      </c>
      <c r="P50" t="s">
        <v>27</v>
      </c>
      <c r="Q50" t="s">
        <v>828</v>
      </c>
    </row>
    <row r="51" spans="1:17" x14ac:dyDescent="0.2">
      <c r="A51" t="s">
        <v>351</v>
      </c>
      <c r="B51" t="s">
        <v>340</v>
      </c>
      <c r="C51" s="84" t="s">
        <v>270</v>
      </c>
      <c r="D51" s="84" t="s">
        <v>341</v>
      </c>
      <c r="E51" s="84" t="s">
        <v>427</v>
      </c>
      <c r="F51" s="84" t="s">
        <v>218</v>
      </c>
      <c r="G51" s="84" t="s">
        <v>378</v>
      </c>
      <c r="H51" t="s">
        <v>880</v>
      </c>
      <c r="I51" t="s">
        <v>434</v>
      </c>
      <c r="J51" t="str">
        <f t="shared" si="3"/>
        <v>Policy: Deny cool access tiering for storage accounts</v>
      </c>
      <c r="K51" s="1" t="str">
        <f t="shared" si="4"/>
        <v>867-5309</v>
      </c>
      <c r="L51" t="s">
        <v>786</v>
      </c>
      <c r="M51" t="str">
        <f t="shared" si="5"/>
        <v>ADAP</v>
      </c>
      <c r="N51" t="str">
        <f t="shared" si="6"/>
        <v>1.0</v>
      </c>
      <c r="O51" t="s">
        <v>827</v>
      </c>
      <c r="P51" t="s">
        <v>27</v>
      </c>
      <c r="Q51" t="s">
        <v>828</v>
      </c>
    </row>
    <row r="52" spans="1:17" x14ac:dyDescent="0.2">
      <c r="A52" t="s">
        <v>351</v>
      </c>
      <c r="B52" t="s">
        <v>342</v>
      </c>
      <c r="C52" s="84" t="s">
        <v>271</v>
      </c>
      <c r="D52" s="84" t="s">
        <v>376</v>
      </c>
      <c r="E52" s="84" t="s">
        <v>428</v>
      </c>
      <c r="F52" s="84" t="s">
        <v>218</v>
      </c>
      <c r="G52" s="84" t="s">
        <v>378</v>
      </c>
      <c r="H52" t="s">
        <v>880</v>
      </c>
      <c r="I52" t="s">
        <v>434</v>
      </c>
      <c r="J52" t="str">
        <f t="shared" si="3"/>
        <v>Policy: Ensure storage file encryption</v>
      </c>
      <c r="K52" s="1" t="str">
        <f t="shared" si="4"/>
        <v>867-5309</v>
      </c>
      <c r="L52" t="s">
        <v>786</v>
      </c>
      <c r="M52" t="str">
        <f t="shared" si="5"/>
        <v>ADAP</v>
      </c>
      <c r="N52" t="str">
        <f t="shared" si="6"/>
        <v>1.0</v>
      </c>
      <c r="O52" t="s">
        <v>827</v>
      </c>
      <c r="P52" t="s">
        <v>27</v>
      </c>
      <c r="Q52" t="s">
        <v>828</v>
      </c>
    </row>
    <row r="53" spans="1:17" x14ac:dyDescent="0.2">
      <c r="A53" t="s">
        <v>351</v>
      </c>
      <c r="B53" t="s">
        <v>344</v>
      </c>
      <c r="C53" s="84" t="s">
        <v>272</v>
      </c>
      <c r="D53" s="84" t="s">
        <v>343</v>
      </c>
      <c r="E53" s="84" t="s">
        <v>429</v>
      </c>
      <c r="F53" s="84" t="s">
        <v>218</v>
      </c>
      <c r="G53" s="84" t="s">
        <v>378</v>
      </c>
      <c r="H53" t="s">
        <v>880</v>
      </c>
      <c r="I53" t="s">
        <v>434</v>
      </c>
      <c r="J53" t="str">
        <f t="shared" si="3"/>
        <v>Policy: Match multiple name patterns.</v>
      </c>
      <c r="K53" s="1" t="str">
        <f t="shared" si="4"/>
        <v>867-5309</v>
      </c>
      <c r="L53" t="s">
        <v>786</v>
      </c>
      <c r="M53" t="str">
        <f t="shared" si="5"/>
        <v>ADAP</v>
      </c>
      <c r="N53" t="str">
        <f t="shared" si="6"/>
        <v>1.0</v>
      </c>
      <c r="O53" t="s">
        <v>827</v>
      </c>
      <c r="P53" t="s">
        <v>27</v>
      </c>
      <c r="Q53" t="s">
        <v>828</v>
      </c>
    </row>
    <row r="54" spans="1:17" x14ac:dyDescent="0.2">
      <c r="A54" t="s">
        <v>351</v>
      </c>
      <c r="B54" t="s">
        <v>345</v>
      </c>
      <c r="C54" s="84" t="s">
        <v>273</v>
      </c>
      <c r="D54" s="84" t="s">
        <v>346</v>
      </c>
      <c r="E54" s="84" t="s">
        <v>430</v>
      </c>
      <c r="F54" s="84" t="s">
        <v>218</v>
      </c>
      <c r="G54" s="84" t="s">
        <v>378</v>
      </c>
      <c r="H54" t="s">
        <v>880</v>
      </c>
      <c r="I54" t="s">
        <v>434</v>
      </c>
      <c r="J54" t="str">
        <f t="shared" si="3"/>
        <v>Policy: Name pattern with like condition.</v>
      </c>
      <c r="K54" s="1" t="str">
        <f t="shared" si="4"/>
        <v>867-5309</v>
      </c>
      <c r="L54" t="s">
        <v>786</v>
      </c>
      <c r="M54" t="str">
        <f t="shared" si="5"/>
        <v>ADAP</v>
      </c>
      <c r="N54" t="str">
        <f t="shared" si="6"/>
        <v>1.0</v>
      </c>
      <c r="O54" t="s">
        <v>827</v>
      </c>
      <c r="P54" t="s">
        <v>27</v>
      </c>
      <c r="Q54" t="s">
        <v>828</v>
      </c>
    </row>
    <row r="55" spans="1:17" x14ac:dyDescent="0.2">
      <c r="A55" t="s">
        <v>351</v>
      </c>
      <c r="B55" t="s">
        <v>347</v>
      </c>
      <c r="C55" s="84" t="s">
        <v>274</v>
      </c>
      <c r="D55" s="84" t="s">
        <v>348</v>
      </c>
      <c r="E55" s="84" t="s">
        <v>431</v>
      </c>
      <c r="F55" s="84" t="s">
        <v>218</v>
      </c>
      <c r="G55" s="84" t="s">
        <v>378</v>
      </c>
      <c r="H55" t="s">
        <v>880</v>
      </c>
      <c r="I55" t="s">
        <v>434</v>
      </c>
      <c r="J55" t="str">
        <f t="shared" si="3"/>
        <v>Policy: Name pattern with match condition.</v>
      </c>
      <c r="K55" s="1" t="str">
        <f t="shared" si="4"/>
        <v>867-5309</v>
      </c>
      <c r="L55" t="s">
        <v>786</v>
      </c>
      <c r="M55" t="str">
        <f t="shared" si="5"/>
        <v>ADAP</v>
      </c>
      <c r="N55" t="str">
        <f t="shared" si="6"/>
        <v>1.0</v>
      </c>
      <c r="O55" t="s">
        <v>827</v>
      </c>
      <c r="P55" t="s">
        <v>27</v>
      </c>
      <c r="Q55" t="s">
        <v>828</v>
      </c>
    </row>
    <row r="56" spans="1:17" x14ac:dyDescent="0.2">
      <c r="A56" t="s">
        <v>351</v>
      </c>
      <c r="B56" t="s">
        <v>349</v>
      </c>
      <c r="C56" s="84" t="s">
        <v>275</v>
      </c>
      <c r="D56" s="84" t="s">
        <v>350</v>
      </c>
      <c r="E56" s="84" t="s">
        <v>432</v>
      </c>
      <c r="F56" s="84" t="s">
        <v>218</v>
      </c>
      <c r="G56" s="84" t="s">
        <v>378</v>
      </c>
      <c r="H56" t="s">
        <v>880</v>
      </c>
      <c r="I56" t="s">
        <v>434</v>
      </c>
      <c r="J56" t="str">
        <f t="shared" si="3"/>
        <v>Policy: Use match condition on tag value.</v>
      </c>
      <c r="K56" s="1" t="str">
        <f t="shared" si="4"/>
        <v>867-5309</v>
      </c>
      <c r="L56" t="s">
        <v>786</v>
      </c>
      <c r="M56" t="str">
        <f t="shared" si="5"/>
        <v>ADAP</v>
      </c>
      <c r="N56" t="str">
        <f t="shared" si="6"/>
        <v>1.0</v>
      </c>
      <c r="O56" t="s">
        <v>827</v>
      </c>
      <c r="P56" t="s">
        <v>27</v>
      </c>
      <c r="Q56" t="s">
        <v>828</v>
      </c>
    </row>
    <row r="57" spans="1:17" ht="25.5" x14ac:dyDescent="0.2">
      <c r="A57" t="s">
        <v>351</v>
      </c>
      <c r="B57" t="s">
        <v>278</v>
      </c>
      <c r="C57" s="84" t="s">
        <v>223</v>
      </c>
      <c r="D57" s="84" t="s">
        <v>435</v>
      </c>
      <c r="E57" s="84" t="s">
        <v>380</v>
      </c>
      <c r="F57" s="84" t="s">
        <v>218</v>
      </c>
      <c r="G57" s="84" t="s">
        <v>378</v>
      </c>
      <c r="H57" t="s">
        <v>880</v>
      </c>
      <c r="I57" t="s">
        <v>434</v>
      </c>
      <c r="J57" t="str">
        <f t="shared" si="3"/>
        <v>Policy: Allowed locations</v>
      </c>
      <c r="K57" s="1" t="str">
        <f t="shared" si="4"/>
        <v>867-5309</v>
      </c>
      <c r="L57" t="s">
        <v>786</v>
      </c>
      <c r="M57" t="str">
        <f t="shared" si="5"/>
        <v>ADAP</v>
      </c>
      <c r="N57" t="str">
        <f t="shared" si="6"/>
        <v>1.0</v>
      </c>
      <c r="O57" t="s">
        <v>827</v>
      </c>
      <c r="P57" t="s">
        <v>27</v>
      </c>
      <c r="Q57" t="s">
        <v>828</v>
      </c>
    </row>
    <row r="58" spans="1:17" x14ac:dyDescent="0.2">
      <c r="A58" t="s">
        <v>351</v>
      </c>
      <c r="B58" t="s">
        <v>280</v>
      </c>
      <c r="C58" s="84" t="s">
        <v>224</v>
      </c>
      <c r="D58" s="84" t="s">
        <v>279</v>
      </c>
      <c r="E58" s="84" t="s">
        <v>381</v>
      </c>
      <c r="F58" s="84" t="s">
        <v>218</v>
      </c>
      <c r="G58" s="84" t="s">
        <v>378</v>
      </c>
      <c r="H58" t="s">
        <v>880</v>
      </c>
      <c r="I58" t="s">
        <v>434</v>
      </c>
      <c r="J58" t="str">
        <f t="shared" si="3"/>
        <v>Policy: Allowed resource types</v>
      </c>
      <c r="K58" s="1" t="str">
        <f t="shared" si="4"/>
        <v>867-5309</v>
      </c>
      <c r="L58" t="s">
        <v>786</v>
      </c>
      <c r="M58" t="str">
        <f t="shared" si="5"/>
        <v>ADAP</v>
      </c>
      <c r="N58" t="str">
        <f t="shared" si="6"/>
        <v>1.0</v>
      </c>
      <c r="O58" t="s">
        <v>827</v>
      </c>
      <c r="P58" t="s">
        <v>27</v>
      </c>
      <c r="Q58" t="s">
        <v>828</v>
      </c>
    </row>
    <row r="59" spans="1:17" ht="25.5" x14ac:dyDescent="0.2">
      <c r="A59" t="s">
        <v>351</v>
      </c>
      <c r="B59" t="s">
        <v>281</v>
      </c>
      <c r="C59" s="84" t="s">
        <v>225</v>
      </c>
      <c r="D59" s="84" t="s">
        <v>282</v>
      </c>
      <c r="E59" s="84" t="s">
        <v>382</v>
      </c>
      <c r="F59" s="84" t="s">
        <v>218</v>
      </c>
      <c r="G59" s="84" t="s">
        <v>378</v>
      </c>
      <c r="H59" t="s">
        <v>880</v>
      </c>
      <c r="I59" t="s">
        <v>434</v>
      </c>
      <c r="J59" t="str">
        <f t="shared" si="3"/>
        <v>Policy: Allowed storage account SKUs</v>
      </c>
      <c r="K59" s="1" t="str">
        <f t="shared" si="4"/>
        <v>867-5309</v>
      </c>
      <c r="L59" t="s">
        <v>786</v>
      </c>
      <c r="M59" t="str">
        <f t="shared" si="5"/>
        <v>ADAP</v>
      </c>
      <c r="N59" t="str">
        <f t="shared" si="6"/>
        <v>1.0</v>
      </c>
      <c r="O59" t="s">
        <v>827</v>
      </c>
      <c r="P59" t="s">
        <v>27</v>
      </c>
      <c r="Q59" t="s">
        <v>828</v>
      </c>
    </row>
    <row r="60" spans="1:17" x14ac:dyDescent="0.2">
      <c r="A60" t="s">
        <v>351</v>
      </c>
      <c r="B60" t="s">
        <v>291</v>
      </c>
      <c r="C60" s="84" t="s">
        <v>230</v>
      </c>
      <c r="D60" s="84" t="s">
        <v>292</v>
      </c>
      <c r="E60" s="84" t="s">
        <v>387</v>
      </c>
      <c r="F60" s="84" t="s">
        <v>218</v>
      </c>
      <c r="G60" s="84" t="s">
        <v>378</v>
      </c>
      <c r="H60" t="s">
        <v>880</v>
      </c>
      <c r="I60" t="s">
        <v>434</v>
      </c>
      <c r="J60" t="str">
        <f t="shared" si="3"/>
        <v>Policy: Require SQL Server version 12.0</v>
      </c>
      <c r="K60" s="1" t="str">
        <f t="shared" si="4"/>
        <v>867-5309</v>
      </c>
      <c r="L60" t="s">
        <v>786</v>
      </c>
      <c r="M60" t="str">
        <f t="shared" si="5"/>
        <v>ADAP</v>
      </c>
      <c r="N60" t="str">
        <f t="shared" si="6"/>
        <v>1.0</v>
      </c>
      <c r="O60" t="s">
        <v>827</v>
      </c>
      <c r="P60" t="s">
        <v>27</v>
      </c>
      <c r="Q60" t="s">
        <v>828</v>
      </c>
    </row>
    <row r="61" spans="1:17" x14ac:dyDescent="0.2">
      <c r="A61" t="s">
        <v>351</v>
      </c>
      <c r="B61" t="s">
        <v>293</v>
      </c>
      <c r="C61" s="84" t="s">
        <v>231</v>
      </c>
      <c r="D61" s="84" t="s">
        <v>294</v>
      </c>
      <c r="E61" s="84" t="s">
        <v>388</v>
      </c>
      <c r="F61" s="84" t="s">
        <v>218</v>
      </c>
      <c r="G61" s="84" t="s">
        <v>378</v>
      </c>
      <c r="H61" t="s">
        <v>880</v>
      </c>
      <c r="I61" t="s">
        <v>434</v>
      </c>
      <c r="J61" t="str">
        <f t="shared" si="3"/>
        <v>Policy: Require storage account encryption</v>
      </c>
      <c r="K61" s="1" t="str">
        <f t="shared" si="4"/>
        <v>867-5309</v>
      </c>
      <c r="L61" t="s">
        <v>786</v>
      </c>
      <c r="M61" t="str">
        <f t="shared" si="5"/>
        <v>ADAP</v>
      </c>
      <c r="N61" t="str">
        <f t="shared" si="6"/>
        <v>1.0</v>
      </c>
      <c r="O61" t="s">
        <v>827</v>
      </c>
      <c r="P61" t="s">
        <v>27</v>
      </c>
      <c r="Q61" t="s">
        <v>828</v>
      </c>
    </row>
    <row r="62" spans="1:17" x14ac:dyDescent="0.2">
      <c r="A62" t="s">
        <v>351</v>
      </c>
      <c r="B62" t="s">
        <v>296</v>
      </c>
      <c r="C62" s="84" t="s">
        <v>233</v>
      </c>
      <c r="D62" s="84" t="s">
        <v>358</v>
      </c>
      <c r="E62" s="84" t="s">
        <v>390</v>
      </c>
      <c r="F62" s="84" t="s">
        <v>218</v>
      </c>
      <c r="G62" s="84" t="s">
        <v>378</v>
      </c>
      <c r="H62" t="s">
        <v>880</v>
      </c>
      <c r="I62" t="s">
        <v>434</v>
      </c>
      <c r="J62" t="str">
        <f t="shared" si="3"/>
        <v>Policy: Create VM using Managed Disk</v>
      </c>
      <c r="K62" s="1" t="str">
        <f t="shared" si="4"/>
        <v>867-5309</v>
      </c>
      <c r="L62" t="s">
        <v>786</v>
      </c>
      <c r="M62" t="str">
        <f t="shared" si="5"/>
        <v>ADAP</v>
      </c>
      <c r="N62" t="str">
        <f t="shared" si="6"/>
        <v>1.0</v>
      </c>
      <c r="O62" t="s">
        <v>827</v>
      </c>
      <c r="P62" t="s">
        <v>27</v>
      </c>
      <c r="Q62" t="s">
        <v>828</v>
      </c>
    </row>
    <row r="63" spans="1:17" x14ac:dyDescent="0.2">
      <c r="A63" t="s">
        <v>351</v>
      </c>
      <c r="B63" t="s">
        <v>306</v>
      </c>
      <c r="C63" s="84" t="s">
        <v>239</v>
      </c>
      <c r="D63" s="84" t="s">
        <v>359</v>
      </c>
      <c r="E63" s="84" t="s">
        <v>396</v>
      </c>
      <c r="F63" s="84" t="s">
        <v>218</v>
      </c>
      <c r="G63" s="84" t="s">
        <v>378</v>
      </c>
      <c r="H63" t="s">
        <v>880</v>
      </c>
      <c r="I63" t="s">
        <v>434</v>
      </c>
      <c r="J63" t="str">
        <f t="shared" si="3"/>
        <v>Policy: Only allow a certain VM platform image</v>
      </c>
      <c r="K63" s="1" t="str">
        <f t="shared" si="4"/>
        <v>867-5309</v>
      </c>
      <c r="L63" t="s">
        <v>786</v>
      </c>
      <c r="M63" t="str">
        <f t="shared" si="5"/>
        <v>ADAP</v>
      </c>
      <c r="N63" t="str">
        <f t="shared" si="6"/>
        <v>1.0</v>
      </c>
      <c r="O63" t="s">
        <v>827</v>
      </c>
      <c r="P63" t="s">
        <v>27</v>
      </c>
      <c r="Q63" t="s">
        <v>828</v>
      </c>
    </row>
    <row r="64" spans="1:17" x14ac:dyDescent="0.2">
      <c r="A64" t="s">
        <v>351</v>
      </c>
      <c r="B64" t="s">
        <v>296</v>
      </c>
      <c r="C64" s="84" t="s">
        <v>240</v>
      </c>
      <c r="D64" s="84" t="s">
        <v>307</v>
      </c>
      <c r="E64" s="84" t="s">
        <v>397</v>
      </c>
      <c r="F64" s="84" t="s">
        <v>218</v>
      </c>
      <c r="G64" s="84" t="s">
        <v>378</v>
      </c>
      <c r="H64" t="s">
        <v>880</v>
      </c>
      <c r="I64" t="s">
        <v>434</v>
      </c>
      <c r="J64" t="str">
        <f t="shared" si="3"/>
        <v>Policy: Create VM using Managed Disk</v>
      </c>
      <c r="K64" s="1" t="str">
        <f t="shared" si="4"/>
        <v>867-5309</v>
      </c>
      <c r="L64" t="s">
        <v>786</v>
      </c>
      <c r="M64" t="str">
        <f t="shared" si="5"/>
        <v>ADAP</v>
      </c>
      <c r="N64" t="str">
        <f t="shared" si="6"/>
        <v>1.0</v>
      </c>
      <c r="O64" t="s">
        <v>827</v>
      </c>
      <c r="P64" t="s">
        <v>27</v>
      </c>
      <c r="Q64" t="s">
        <v>828</v>
      </c>
    </row>
    <row r="65" spans="1:17" x14ac:dyDescent="0.2">
      <c r="A65" t="s">
        <v>351</v>
      </c>
      <c r="B65" t="s">
        <v>308</v>
      </c>
      <c r="C65" s="84" t="s">
        <v>241</v>
      </c>
      <c r="D65" s="84" t="s">
        <v>353</v>
      </c>
      <c r="E65" s="84" t="s">
        <v>398</v>
      </c>
      <c r="F65" s="84" t="s">
        <v>218</v>
      </c>
      <c r="G65" s="84" t="s">
        <v>378</v>
      </c>
      <c r="H65" t="s">
        <v>880</v>
      </c>
      <c r="I65" t="s">
        <v>434</v>
      </c>
      <c r="J65" t="str">
        <f t="shared" si="3"/>
        <v>Policy: Audit for allowed locations</v>
      </c>
      <c r="K65" s="1" t="str">
        <f t="shared" si="4"/>
        <v>867-5309</v>
      </c>
      <c r="L65" t="s">
        <v>786</v>
      </c>
      <c r="M65" t="str">
        <f t="shared" si="5"/>
        <v>ADAP</v>
      </c>
      <c r="N65" t="str">
        <f t="shared" si="6"/>
        <v>1.0</v>
      </c>
      <c r="O65" t="s">
        <v>827</v>
      </c>
      <c r="P65" t="s">
        <v>27</v>
      </c>
      <c r="Q65" t="s">
        <v>828</v>
      </c>
    </row>
    <row r="66" spans="1:17" x14ac:dyDescent="0.2">
      <c r="A66" t="s">
        <v>351</v>
      </c>
      <c r="B66" t="s">
        <v>309</v>
      </c>
      <c r="C66" s="84" t="s">
        <v>242</v>
      </c>
      <c r="D66" s="84" t="s">
        <v>360</v>
      </c>
      <c r="E66" s="84" t="s">
        <v>399</v>
      </c>
      <c r="F66" s="84" t="s">
        <v>218</v>
      </c>
      <c r="G66" s="84" t="s">
        <v>378</v>
      </c>
      <c r="H66" t="s">
        <v>880</v>
      </c>
      <c r="I66" t="s">
        <v>434</v>
      </c>
      <c r="J66" t="str">
        <f t="shared" si="3"/>
        <v>Policy: Audit diagnostic setting</v>
      </c>
      <c r="K66" s="1" t="str">
        <f t="shared" ref="K66:K78" si="7">Bill_To</f>
        <v>867-5309</v>
      </c>
      <c r="L66" t="s">
        <v>786</v>
      </c>
      <c r="M66" t="str">
        <f t="shared" ref="M66:M78" si="8">Project</f>
        <v>ADAP</v>
      </c>
      <c r="N66" t="str">
        <f t="shared" ref="N66:N78" si="9">ProjectVersion</f>
        <v>1.0</v>
      </c>
      <c r="O66" t="s">
        <v>827</v>
      </c>
      <c r="P66" t="s">
        <v>27</v>
      </c>
      <c r="Q66" t="s">
        <v>828</v>
      </c>
    </row>
    <row r="67" spans="1:17" x14ac:dyDescent="0.2">
      <c r="A67" t="s">
        <v>351</v>
      </c>
      <c r="B67" t="s">
        <v>1292</v>
      </c>
      <c r="C67" s="84" t="s">
        <v>244</v>
      </c>
      <c r="D67" s="84" t="s">
        <v>1293</v>
      </c>
      <c r="E67" s="84" t="s">
        <v>401</v>
      </c>
      <c r="F67" s="84" t="s">
        <v>218</v>
      </c>
      <c r="G67" s="84" t="s">
        <v>378</v>
      </c>
      <c r="H67" t="s">
        <v>880</v>
      </c>
      <c r="I67" t="s">
        <v>434</v>
      </c>
      <c r="J67" t="str">
        <f t="shared" ref="J67:J78" si="10">_xlfn.CONCAT($C$1,": ",$B67)</f>
        <v>Policy: Audit if Network Watcher is not enabled forregionName</v>
      </c>
      <c r="K67" s="1" t="str">
        <f t="shared" si="7"/>
        <v>867-5309</v>
      </c>
      <c r="L67" t="s">
        <v>786</v>
      </c>
      <c r="M67" t="str">
        <f t="shared" si="8"/>
        <v>ADAP</v>
      </c>
      <c r="N67" t="str">
        <f t="shared" si="9"/>
        <v>1.0</v>
      </c>
      <c r="O67" t="s">
        <v>827</v>
      </c>
      <c r="P67" t="s">
        <v>27</v>
      </c>
      <c r="Q67" t="s">
        <v>828</v>
      </c>
    </row>
    <row r="68" spans="1:17" x14ac:dyDescent="0.2">
      <c r="A68" t="s">
        <v>351</v>
      </c>
      <c r="B68" t="s">
        <v>1883</v>
      </c>
      <c r="C68" s="84" t="s">
        <v>257</v>
      </c>
      <c r="D68" s="84" t="s">
        <v>1884</v>
      </c>
      <c r="E68" s="84" t="s">
        <v>414</v>
      </c>
      <c r="F68" s="84" t="s">
        <v>218</v>
      </c>
      <c r="G68" s="84" t="s">
        <v>378</v>
      </c>
      <c r="H68" t="s">
        <v>880</v>
      </c>
      <c r="I68" t="s">
        <v>434</v>
      </c>
      <c r="J68" t="str">
        <f t="shared" si="10"/>
        <v>Policy: Audit ResourceGroupNames missing tags</v>
      </c>
      <c r="K68" s="1" t="str">
        <f t="shared" si="7"/>
        <v>867-5309</v>
      </c>
      <c r="L68" t="s">
        <v>786</v>
      </c>
      <c r="M68" t="str">
        <f t="shared" si="8"/>
        <v>ADAP</v>
      </c>
      <c r="N68" t="str">
        <f t="shared" si="9"/>
        <v>1.0</v>
      </c>
      <c r="O68" t="s">
        <v>827</v>
      </c>
      <c r="P68" t="s">
        <v>27</v>
      </c>
      <c r="Q68" t="s">
        <v>828</v>
      </c>
    </row>
    <row r="69" spans="1:17" ht="25.5" x14ac:dyDescent="0.2">
      <c r="A69" t="s">
        <v>351</v>
      </c>
      <c r="B69" t="s">
        <v>327</v>
      </c>
      <c r="C69" s="84" t="s">
        <v>259</v>
      </c>
      <c r="D69" s="84" t="s">
        <v>367</v>
      </c>
      <c r="E69" s="84" t="s">
        <v>416</v>
      </c>
      <c r="F69" s="84" t="s">
        <v>218</v>
      </c>
      <c r="G69" s="84" t="s">
        <v>378</v>
      </c>
      <c r="H69" t="s">
        <v>880</v>
      </c>
      <c r="I69" t="s">
        <v>434</v>
      </c>
      <c r="J69" t="str">
        <f t="shared" si="10"/>
        <v>Policy: Audit If no AAD Admi</v>
      </c>
      <c r="K69" s="1" t="str">
        <f t="shared" si="7"/>
        <v>867-5309</v>
      </c>
      <c r="L69" t="s">
        <v>786</v>
      </c>
      <c r="M69" t="str">
        <f t="shared" si="8"/>
        <v>ADAP</v>
      </c>
      <c r="N69" t="str">
        <f t="shared" si="9"/>
        <v>1.0</v>
      </c>
      <c r="O69" t="s">
        <v>827</v>
      </c>
      <c r="P69" t="s">
        <v>27</v>
      </c>
      <c r="Q69" t="s">
        <v>828</v>
      </c>
    </row>
    <row r="70" spans="1:17" x14ac:dyDescent="0.2">
      <c r="A70" t="s">
        <v>351</v>
      </c>
      <c r="B70" t="s">
        <v>330</v>
      </c>
      <c r="C70" s="84" t="s">
        <v>260</v>
      </c>
      <c r="D70" s="84" t="s">
        <v>368</v>
      </c>
      <c r="E70" s="84" t="s">
        <v>417</v>
      </c>
      <c r="F70" s="84" t="s">
        <v>218</v>
      </c>
      <c r="G70" s="84" t="s">
        <v>378</v>
      </c>
      <c r="H70" t="s">
        <v>880</v>
      </c>
      <c r="I70" t="s">
        <v>434</v>
      </c>
      <c r="J70" t="str">
        <f t="shared" si="10"/>
        <v>Policy: Audit SQL DB Level Audit Setting</v>
      </c>
      <c r="K70" s="1" t="str">
        <f t="shared" si="7"/>
        <v>867-5309</v>
      </c>
      <c r="L70" t="s">
        <v>786</v>
      </c>
      <c r="M70" t="str">
        <f t="shared" si="8"/>
        <v>ADAP</v>
      </c>
      <c r="N70" t="str">
        <f t="shared" si="9"/>
        <v>1.0</v>
      </c>
      <c r="O70" t="s">
        <v>827</v>
      </c>
      <c r="P70" t="s">
        <v>27</v>
      </c>
      <c r="Q70" t="s">
        <v>828</v>
      </c>
    </row>
    <row r="71" spans="1:17" x14ac:dyDescent="0.2">
      <c r="A71" t="s">
        <v>351</v>
      </c>
      <c r="B71" t="s">
        <v>331</v>
      </c>
      <c r="C71" s="84" t="s">
        <v>261</v>
      </c>
      <c r="D71" s="84" t="s">
        <v>369</v>
      </c>
      <c r="E71" s="84" t="s">
        <v>418</v>
      </c>
      <c r="F71" s="84" t="s">
        <v>218</v>
      </c>
      <c r="G71" s="84" t="s">
        <v>378</v>
      </c>
      <c r="H71" t="s">
        <v>880</v>
      </c>
      <c r="I71" t="s">
        <v>434</v>
      </c>
      <c r="J71" t="str">
        <f t="shared" si="10"/>
        <v>Policy: Audit transparent data encryption status</v>
      </c>
      <c r="K71" s="1" t="str">
        <f t="shared" si="7"/>
        <v>867-5309</v>
      </c>
      <c r="L71" t="s">
        <v>786</v>
      </c>
      <c r="M71" t="str">
        <f t="shared" si="8"/>
        <v>ADAP</v>
      </c>
      <c r="N71" t="str">
        <f t="shared" si="9"/>
        <v>1.0</v>
      </c>
      <c r="O71" t="s">
        <v>827</v>
      </c>
      <c r="P71" t="s">
        <v>27</v>
      </c>
      <c r="Q71" t="s">
        <v>828</v>
      </c>
    </row>
    <row r="72" spans="1:17" x14ac:dyDescent="0.2">
      <c r="A72" t="s">
        <v>351</v>
      </c>
      <c r="B72" t="s">
        <v>332</v>
      </c>
      <c r="C72" s="84" t="s">
        <v>262</v>
      </c>
      <c r="D72" s="84" t="s">
        <v>370</v>
      </c>
      <c r="E72" s="84" t="s">
        <v>419</v>
      </c>
      <c r="F72" s="84" t="s">
        <v>218</v>
      </c>
      <c r="G72" s="84" t="s">
        <v>378</v>
      </c>
      <c r="H72" t="s">
        <v>880</v>
      </c>
      <c r="I72" t="s">
        <v>434</v>
      </c>
      <c r="J72" t="str">
        <f t="shared" si="10"/>
        <v>Policy: Audit DB level threat detection setting</v>
      </c>
      <c r="K72" s="1" t="str">
        <f t="shared" si="7"/>
        <v>867-5309</v>
      </c>
      <c r="L72" t="s">
        <v>786</v>
      </c>
      <c r="M72" t="str">
        <f t="shared" si="8"/>
        <v>ADAP</v>
      </c>
      <c r="N72" t="str">
        <f t="shared" si="9"/>
        <v>1.0</v>
      </c>
      <c r="O72" t="s">
        <v>827</v>
      </c>
      <c r="P72" t="s">
        <v>27</v>
      </c>
      <c r="Q72" t="s">
        <v>828</v>
      </c>
    </row>
    <row r="73" spans="1:17" x14ac:dyDescent="0.2">
      <c r="A73" t="s">
        <v>351</v>
      </c>
      <c r="B73" t="s">
        <v>333</v>
      </c>
      <c r="C73" s="84" t="s">
        <v>263</v>
      </c>
      <c r="D73" s="84" t="s">
        <v>371</v>
      </c>
      <c r="E73" s="84" t="s">
        <v>420</v>
      </c>
      <c r="F73" s="84" t="s">
        <v>218</v>
      </c>
      <c r="G73" s="84" t="s">
        <v>378</v>
      </c>
      <c r="H73" t="s">
        <v>880</v>
      </c>
      <c r="I73" t="s">
        <v>434</v>
      </c>
      <c r="J73" t="str">
        <f t="shared" si="10"/>
        <v>Policy: Audit SQL Server Level Audit Setting</v>
      </c>
      <c r="K73" s="1" t="str">
        <f t="shared" si="7"/>
        <v>867-5309</v>
      </c>
      <c r="L73" t="s">
        <v>786</v>
      </c>
      <c r="M73" t="str">
        <f t="shared" si="8"/>
        <v>ADAP</v>
      </c>
      <c r="N73" t="str">
        <f t="shared" si="9"/>
        <v>1.0</v>
      </c>
      <c r="O73" t="s">
        <v>827</v>
      </c>
      <c r="P73" t="s">
        <v>27</v>
      </c>
      <c r="Q73" t="s">
        <v>828</v>
      </c>
    </row>
    <row r="74" spans="1:17" x14ac:dyDescent="0.2">
      <c r="A74" t="s">
        <v>351</v>
      </c>
      <c r="B74" t="s">
        <v>334</v>
      </c>
      <c r="C74" s="84" t="s">
        <v>264</v>
      </c>
      <c r="D74" s="84" t="s">
        <v>372</v>
      </c>
      <c r="E74" s="84" t="s">
        <v>421</v>
      </c>
      <c r="F74" s="84" t="s">
        <v>218</v>
      </c>
      <c r="G74" s="84" t="s">
        <v>378</v>
      </c>
      <c r="H74" t="s">
        <v>880</v>
      </c>
      <c r="I74" t="s">
        <v>434</v>
      </c>
      <c r="J74" t="str">
        <f t="shared" si="10"/>
        <v>Policy: Audit SQL Server Long Term Retention Setting</v>
      </c>
      <c r="K74" s="1" t="str">
        <f t="shared" si="7"/>
        <v>867-5309</v>
      </c>
      <c r="L74" t="s">
        <v>786</v>
      </c>
      <c r="M74" t="str">
        <f t="shared" si="8"/>
        <v>ADAP</v>
      </c>
      <c r="N74" t="str">
        <f t="shared" si="9"/>
        <v>1.0</v>
      </c>
      <c r="O74" t="s">
        <v>827</v>
      </c>
      <c r="P74" t="s">
        <v>27</v>
      </c>
      <c r="Q74" t="s">
        <v>828</v>
      </c>
    </row>
    <row r="75" spans="1:17" x14ac:dyDescent="0.2">
      <c r="A75" t="s">
        <v>351</v>
      </c>
      <c r="B75" t="s">
        <v>335</v>
      </c>
      <c r="C75" s="84" t="s">
        <v>265</v>
      </c>
      <c r="D75" s="84" t="s">
        <v>373</v>
      </c>
      <c r="E75" s="84" t="s">
        <v>422</v>
      </c>
      <c r="F75" s="84" t="s">
        <v>218</v>
      </c>
      <c r="G75" s="84" t="s">
        <v>378</v>
      </c>
      <c r="H75" t="s">
        <v>880</v>
      </c>
      <c r="I75" t="s">
        <v>434</v>
      </c>
      <c r="J75" t="str">
        <f t="shared" si="10"/>
        <v>Policy: Audit Server level threat detection setting</v>
      </c>
      <c r="K75" s="1" t="str">
        <f t="shared" si="7"/>
        <v>867-5309</v>
      </c>
      <c r="L75" t="s">
        <v>786</v>
      </c>
      <c r="M75" t="str">
        <f t="shared" si="8"/>
        <v>ADAP</v>
      </c>
      <c r="N75" t="str">
        <f t="shared" si="9"/>
        <v>1.0</v>
      </c>
      <c r="O75" t="s">
        <v>827</v>
      </c>
      <c r="P75" t="s">
        <v>27</v>
      </c>
      <c r="Q75" t="s">
        <v>828</v>
      </c>
    </row>
    <row r="76" spans="1:17" x14ac:dyDescent="0.2">
      <c r="A76" t="s">
        <v>351</v>
      </c>
      <c r="B76" t="s">
        <v>336</v>
      </c>
      <c r="C76" s="84" t="s">
        <v>266</v>
      </c>
      <c r="D76" s="84" t="s">
        <v>374</v>
      </c>
      <c r="E76" s="84" t="s">
        <v>423</v>
      </c>
      <c r="F76" s="84" t="s">
        <v>218</v>
      </c>
      <c r="G76" s="84" t="s">
        <v>378</v>
      </c>
      <c r="H76" t="s">
        <v>880</v>
      </c>
      <c r="I76" t="s">
        <v>434</v>
      </c>
      <c r="J76" t="str">
        <f t="shared" si="10"/>
        <v>Policy: Deny SQL database transparent data encryption disablement</v>
      </c>
      <c r="K76" s="1" t="str">
        <f t="shared" si="7"/>
        <v>867-5309</v>
      </c>
      <c r="L76" t="s">
        <v>786</v>
      </c>
      <c r="M76" t="str">
        <f t="shared" si="8"/>
        <v>ADAP</v>
      </c>
      <c r="N76" t="str">
        <f t="shared" si="9"/>
        <v>1.0</v>
      </c>
      <c r="O76" t="s">
        <v>827</v>
      </c>
      <c r="P76" t="s">
        <v>27</v>
      </c>
      <c r="Q76" t="s">
        <v>828</v>
      </c>
    </row>
    <row r="77" spans="1:17" x14ac:dyDescent="0.2">
      <c r="A77" t="s">
        <v>351</v>
      </c>
      <c r="B77" t="s">
        <v>338</v>
      </c>
      <c r="C77" s="84" t="s">
        <v>269</v>
      </c>
      <c r="D77" s="84" t="s">
        <v>339</v>
      </c>
      <c r="E77" s="84" t="s">
        <v>426</v>
      </c>
      <c r="F77" s="84" t="s">
        <v>218</v>
      </c>
      <c r="G77" s="84" t="s">
        <v>378</v>
      </c>
      <c r="H77" t="s">
        <v>880</v>
      </c>
      <c r="I77" t="s">
        <v>434</v>
      </c>
      <c r="J77" t="str">
        <f t="shared" si="10"/>
        <v>Policy: Ensure https traffic only for storage account</v>
      </c>
      <c r="K77" s="1" t="str">
        <f t="shared" si="7"/>
        <v>867-5309</v>
      </c>
      <c r="L77" t="s">
        <v>786</v>
      </c>
      <c r="M77" t="str">
        <f t="shared" si="8"/>
        <v>ADAP</v>
      </c>
      <c r="N77" t="str">
        <f t="shared" si="9"/>
        <v>1.0</v>
      </c>
      <c r="O77" t="s">
        <v>827</v>
      </c>
      <c r="P77" t="s">
        <v>27</v>
      </c>
      <c r="Q77" t="s">
        <v>828</v>
      </c>
    </row>
    <row r="78" spans="1:17" x14ac:dyDescent="0.2">
      <c r="A78" t="s">
        <v>351</v>
      </c>
      <c r="B78" t="s">
        <v>342</v>
      </c>
      <c r="C78" s="84" t="s">
        <v>271</v>
      </c>
      <c r="D78" s="84" t="s">
        <v>376</v>
      </c>
      <c r="E78" s="84" t="s">
        <v>428</v>
      </c>
      <c r="F78" s="84" t="s">
        <v>218</v>
      </c>
      <c r="G78" s="84" t="s">
        <v>378</v>
      </c>
      <c r="H78" t="s">
        <v>880</v>
      </c>
      <c r="I78" t="s">
        <v>434</v>
      </c>
      <c r="J78" t="str">
        <f t="shared" si="10"/>
        <v>Policy: Ensure storage file encryption</v>
      </c>
      <c r="K78" s="1" t="str">
        <f t="shared" si="7"/>
        <v>867-5309</v>
      </c>
      <c r="L78" t="s">
        <v>786</v>
      </c>
      <c r="M78" t="str">
        <f t="shared" si="8"/>
        <v>ADAP</v>
      </c>
      <c r="N78" t="str">
        <f t="shared" si="9"/>
        <v>1.0</v>
      </c>
      <c r="O78" t="s">
        <v>827</v>
      </c>
      <c r="P78" t="s">
        <v>27</v>
      </c>
      <c r="Q78" t="s">
        <v>828</v>
      </c>
    </row>
  </sheetData>
  <dataValidations count="3">
    <dataValidation type="list" allowBlank="1" showInputMessage="1" showErrorMessage="1" sqref="P2:Q78" xr:uid="{B0155998-2D02-4E6F-8B6A-5E573B3ADBF4}">
      <formula1>Data_Profile</formula1>
    </dataValidation>
    <dataValidation type="list" allowBlank="1" showInputMessage="1" showErrorMessage="1" sqref="L2:L78" xr:uid="{13D3D452-F5A7-474A-B934-17B55F8AF620}">
      <formula1>(DRI)</formula1>
    </dataValidation>
    <dataValidation type="list" allowBlank="1" showInputMessage="1" showErrorMessage="1" sqref="H2:H78" xr:uid="{4917C6DE-D88D-46DC-95BD-59E3A6BE246A}">
      <formula1>resource_Group_Name</formula1>
    </dataValidation>
  </dataValidations>
  <hyperlinks>
    <hyperlink ref="R1" location="TOC!A1" display="TABLE OF CONTENTS" xr:uid="{249CD897-6D63-4374-8FA2-195545EB82C8}"/>
  </hyperlinks>
  <pageMargins left="0.7" right="0.7" top="0.75" bottom="0.75" header="0.3" footer="0.3"/>
  <pageSetup orientation="portrait" verticalDpi="0" r:id="rId1"/>
  <tableParts count="1">
    <tablePart r:id="rId2"/>
  </tablePart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theme="5"/>
  </sheetPr>
  <dimension ref="A1:M3"/>
  <sheetViews>
    <sheetView zoomScaleNormal="100" workbookViewId="0">
      <pane ySplit="1" topLeftCell="A2" activePane="bottomLeft" state="frozen"/>
      <selection pane="bottomLeft" sqref="A1:L2"/>
    </sheetView>
  </sheetViews>
  <sheetFormatPr defaultColWidth="9.140625" defaultRowHeight="12.75" x14ac:dyDescent="0.2"/>
  <cols>
    <col min="1" max="1" width="6.5703125" style="179" bestFit="1" customWidth="1"/>
    <col min="2" max="4" width="5.42578125" style="179" customWidth="1"/>
    <col min="5" max="5" width="27.5703125" style="173" bestFit="1" customWidth="1"/>
    <col min="6" max="6" width="8" style="174" bestFit="1" customWidth="1"/>
    <col min="7" max="7" width="17.28515625" style="173" bestFit="1" customWidth="1"/>
    <col min="8" max="11" width="5.42578125" style="173" customWidth="1"/>
    <col min="12" max="12" width="13.140625" style="173" bestFit="1" customWidth="1"/>
    <col min="13" max="16384" width="9.140625" style="179"/>
  </cols>
  <sheetData>
    <row r="1" spans="1:13" s="183" customFormat="1" ht="125.1" customHeight="1" x14ac:dyDescent="0.25">
      <c r="A1" s="181" t="s">
        <v>15</v>
      </c>
      <c r="B1" s="181" t="s">
        <v>896</v>
      </c>
      <c r="C1" s="181" t="s">
        <v>16</v>
      </c>
      <c r="D1" s="181" t="s">
        <v>17</v>
      </c>
      <c r="E1" s="176" t="s">
        <v>1283</v>
      </c>
      <c r="F1" s="176" t="s">
        <v>1285</v>
      </c>
      <c r="G1" s="176" t="s">
        <v>1286</v>
      </c>
      <c r="H1" s="176" t="s">
        <v>812</v>
      </c>
      <c r="I1" s="176" t="s">
        <v>813</v>
      </c>
      <c r="J1" s="176" t="s">
        <v>592</v>
      </c>
      <c r="K1" s="176" t="s">
        <v>814</v>
      </c>
      <c r="L1" s="176" t="s">
        <v>815</v>
      </c>
      <c r="M1" s="176" t="s">
        <v>899</v>
      </c>
    </row>
    <row r="2" spans="1:13" x14ac:dyDescent="0.2">
      <c r="B2" t="s">
        <v>19</v>
      </c>
      <c r="E2" t="str">
        <f>_xlfn.CONCAT($A$1,": ",$A2)</f>
        <v xml:space="preserve">Azure Cloud Service Name: </v>
      </c>
      <c r="F2" s="1" t="str">
        <f>Bill_To</f>
        <v>867-5309</v>
      </c>
      <c r="G2" t="s">
        <v>786</v>
      </c>
      <c r="H2" t="str">
        <f>Project</f>
        <v>ADAP</v>
      </c>
      <c r="I2" t="str">
        <f>ProjectVersion</f>
        <v>1.0</v>
      </c>
      <c r="J2" t="s">
        <v>827</v>
      </c>
      <c r="K2" t="s">
        <v>27</v>
      </c>
      <c r="L2" t="s">
        <v>828</v>
      </c>
    </row>
    <row r="3" spans="1:13" x14ac:dyDescent="0.2">
      <c r="E3"/>
      <c r="F3" s="1"/>
      <c r="G3"/>
      <c r="H3"/>
      <c r="I3"/>
      <c r="J3"/>
      <c r="K3"/>
      <c r="L3"/>
    </row>
  </sheetData>
  <dataValidations count="3">
    <dataValidation type="list" allowBlank="1" showInputMessage="1" showErrorMessage="1" sqref="B2:B1048576" xr:uid="{00000000-0002-0000-0500-000000000000}">
      <formula1>(RegionNames)</formula1>
    </dataValidation>
    <dataValidation type="list" allowBlank="1" showInputMessage="1" showErrorMessage="1" sqref="K2:L2" xr:uid="{D6C36EE9-9F38-4E37-9BC2-F98445115ECE}">
      <formula1>Data_Profile</formula1>
    </dataValidation>
    <dataValidation type="list" allowBlank="1" showInputMessage="1" showErrorMessage="1" sqref="G2" xr:uid="{CFBF41BA-7185-4339-85F1-D76AC8E6232B}">
      <formula1>(DRI)</formula1>
    </dataValidation>
  </dataValidations>
  <hyperlinks>
    <hyperlink ref="M1" location="TOC!A1" display="TABLE OF CONTENTS" xr:uid="{B27602AE-EF49-41D2-B795-4E551A21B360}"/>
  </hyperlinks>
  <pageMargins left="0.7" right="0.7" top="0.75" bottom="0.75" header="0.3" footer="0.3"/>
  <pageSetup orientation="portrait" verticalDpi="0" r:id="rId1"/>
  <tableParts count="1">
    <tablePart r:id="rId2"/>
  </tablePart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33">
    <tabColor theme="5"/>
  </sheetPr>
  <dimension ref="A1:N3"/>
  <sheetViews>
    <sheetView zoomScaleNormal="100" workbookViewId="0">
      <pane xSplit="1" ySplit="1" topLeftCell="B2" activePane="bottomRight" state="frozen"/>
      <selection activeCell="I24" sqref="I24"/>
      <selection pane="topRight" activeCell="I24" sqref="I24"/>
      <selection pane="bottomLeft" activeCell="I24" sqref="I24"/>
      <selection pane="bottomRight" sqref="A1:M2"/>
    </sheetView>
  </sheetViews>
  <sheetFormatPr defaultColWidth="9.140625" defaultRowHeight="12.75" x14ac:dyDescent="0.2"/>
  <cols>
    <col min="1" max="3" width="6.5703125" style="179" bestFit="1" customWidth="1"/>
    <col min="4" max="4" width="5.42578125" style="179" customWidth="1"/>
    <col min="5" max="5" width="6.5703125" style="179" bestFit="1" customWidth="1"/>
    <col min="6" max="6" width="27.5703125" style="173" bestFit="1" customWidth="1"/>
    <col min="7" max="7" width="8" style="174" bestFit="1" customWidth="1"/>
    <col min="8" max="8" width="17.28515625" style="173" bestFit="1" customWidth="1"/>
    <col min="9" max="12" width="5.42578125" style="173" customWidth="1"/>
    <col min="13" max="13" width="13.140625" style="173" bestFit="1" customWidth="1"/>
    <col min="14" max="16384" width="9.140625" style="179"/>
  </cols>
  <sheetData>
    <row r="1" spans="1:14" s="183" customFormat="1" ht="125.1" customHeight="1" x14ac:dyDescent="0.25">
      <c r="A1" s="181" t="s">
        <v>1895</v>
      </c>
      <c r="B1" s="181" t="s">
        <v>1511</v>
      </c>
      <c r="C1" s="181" t="s">
        <v>4</v>
      </c>
      <c r="D1" s="181" t="s">
        <v>896</v>
      </c>
      <c r="E1" s="181" t="s">
        <v>1896</v>
      </c>
      <c r="F1" s="176" t="s">
        <v>1283</v>
      </c>
      <c r="G1" s="176" t="s">
        <v>1285</v>
      </c>
      <c r="H1" s="176" t="s">
        <v>1286</v>
      </c>
      <c r="I1" s="176" t="s">
        <v>812</v>
      </c>
      <c r="J1" s="176" t="s">
        <v>813</v>
      </c>
      <c r="K1" s="176" t="s">
        <v>592</v>
      </c>
      <c r="L1" s="176" t="s">
        <v>814</v>
      </c>
      <c r="M1" s="176" t="s">
        <v>815</v>
      </c>
      <c r="N1" s="176" t="s">
        <v>899</v>
      </c>
    </row>
    <row r="2" spans="1:14" x14ac:dyDescent="0.2">
      <c r="B2" t="s">
        <v>880</v>
      </c>
      <c r="D2" t="s">
        <v>19</v>
      </c>
      <c r="F2" t="str">
        <f>_xlfn.CONCAT($A$1,": ",$A2)</f>
        <v xml:space="preserve">devOps Team projectName: </v>
      </c>
      <c r="G2" s="1" t="str">
        <f>Bill_To</f>
        <v>867-5309</v>
      </c>
      <c r="H2" t="s">
        <v>786</v>
      </c>
      <c r="I2" t="str">
        <f>Project</f>
        <v>ADAP</v>
      </c>
      <c r="J2" t="str">
        <f>ProjectVersion</f>
        <v>1.0</v>
      </c>
      <c r="K2" t="s">
        <v>827</v>
      </c>
      <c r="L2" t="s">
        <v>27</v>
      </c>
      <c r="M2" t="s">
        <v>828</v>
      </c>
    </row>
    <row r="3" spans="1:14" x14ac:dyDescent="0.2">
      <c r="F3"/>
      <c r="G3" s="1"/>
      <c r="H3"/>
      <c r="I3"/>
      <c r="J3"/>
      <c r="K3"/>
      <c r="L3"/>
      <c r="M3"/>
    </row>
  </sheetData>
  <dataValidations count="6">
    <dataValidation type="list" allowBlank="1" showInputMessage="1" showErrorMessage="1" sqref="D3:D209" xr:uid="{00000000-0002-0000-1A00-000000000000}">
      <formula1>Azure_Region_Tags</formula1>
    </dataValidation>
    <dataValidation type="list" allowBlank="1" showInputMessage="1" showErrorMessage="1" sqref="B3:B1048576" xr:uid="{00000000-0002-0000-1A00-000004000000}">
      <formula1>(Azure_Resource_Group_Names)</formula1>
    </dataValidation>
    <dataValidation type="list" allowBlank="1" showInputMessage="1" showErrorMessage="1" sqref="D210:D907 D2" xr:uid="{00000000-0002-0000-1A00-000005000000}">
      <formula1>(RegionNames)</formula1>
    </dataValidation>
    <dataValidation type="list" allowBlank="1" showInputMessage="1" showErrorMessage="1" sqref="L2:M2" xr:uid="{7BFFC2DA-A47F-4723-BDCF-DE74C9381708}">
      <formula1>Data_Profile</formula1>
    </dataValidation>
    <dataValidation type="list" allowBlank="1" showInputMessage="1" showErrorMessage="1" sqref="H2" xr:uid="{676A1B63-B48C-4B75-9A6B-B41557C00E16}">
      <formula1>(DRI)</formula1>
    </dataValidation>
    <dataValidation type="list" allowBlank="1" showInputMessage="1" showErrorMessage="1" sqref="B2" xr:uid="{075A9A4F-F6E7-4F26-BC19-7428E112C668}">
      <formula1>resource_Group_Name</formula1>
    </dataValidation>
  </dataValidations>
  <hyperlinks>
    <hyperlink ref="N1" location="TOC!A1" display="TABLE OF CONTENTS" xr:uid="{93FC20E5-E559-47DD-90FB-915EC5EA70ED}"/>
  </hyperlinks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1EDAB2-9739-4CD5-8FB1-342D08C10FF4}">
  <sheetPr codeName="Sheet60">
    <tabColor theme="9"/>
  </sheetPr>
  <dimension ref="A1:Q25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A2" sqref="A2"/>
    </sheetView>
  </sheetViews>
  <sheetFormatPr defaultRowHeight="12.75" x14ac:dyDescent="0.2"/>
  <cols>
    <col min="1" max="1" width="12.42578125" customWidth="1"/>
    <col min="2" max="2" width="11.28515625" customWidth="1"/>
    <col min="3" max="3" width="18.42578125" customWidth="1"/>
    <col min="4" max="4" width="12.42578125" customWidth="1"/>
    <col min="5" max="6" width="5.5703125" customWidth="1"/>
    <col min="7" max="7" width="3.7109375" customWidth="1"/>
    <col min="8" max="9" width="5.5703125" customWidth="1"/>
    <col min="11" max="17" width="8.7109375" style="1" customWidth="1"/>
    <col min="25" max="25" width="23.5703125" customWidth="1"/>
  </cols>
  <sheetData>
    <row r="1" spans="1:17" ht="196.5" thickBot="1" x14ac:dyDescent="0.3">
      <c r="A1" s="65" t="s">
        <v>1278</v>
      </c>
      <c r="B1" s="66" t="s">
        <v>1279</v>
      </c>
      <c r="C1" s="67" t="s">
        <v>39</v>
      </c>
      <c r="D1" s="68" t="s">
        <v>814</v>
      </c>
      <c r="E1" s="69" t="s">
        <v>139</v>
      </c>
      <c r="F1" s="69" t="s">
        <v>140</v>
      </c>
      <c r="G1" s="69" t="s">
        <v>42</v>
      </c>
      <c r="H1" s="70" t="s">
        <v>141</v>
      </c>
      <c r="I1" s="82" t="s">
        <v>181</v>
      </c>
      <c r="J1" s="69" t="s">
        <v>180</v>
      </c>
      <c r="K1" s="69" t="s">
        <v>182</v>
      </c>
      <c r="L1" s="71" t="s">
        <v>203</v>
      </c>
      <c r="M1" s="71" t="s">
        <v>184</v>
      </c>
      <c r="N1" s="71" t="s">
        <v>183</v>
      </c>
      <c r="O1" s="71" t="s">
        <v>185</v>
      </c>
      <c r="P1" s="69" t="s">
        <v>187</v>
      </c>
      <c r="Q1" s="10" t="s">
        <v>186</v>
      </c>
    </row>
    <row r="2" spans="1:17" ht="15.75" thickBot="1" x14ac:dyDescent="0.3">
      <c r="A2" s="74" t="s">
        <v>29</v>
      </c>
      <c r="B2" s="59" t="s">
        <v>142</v>
      </c>
      <c r="C2" s="72">
        <v>6.7999999999999996E-3</v>
      </c>
      <c r="D2" s="57" t="s">
        <v>29</v>
      </c>
      <c r="E2" s="76">
        <v>5</v>
      </c>
      <c r="F2" s="56">
        <v>2</v>
      </c>
      <c r="G2" s="76">
        <v>0</v>
      </c>
      <c r="H2" s="56">
        <v>2</v>
      </c>
      <c r="I2" s="56" t="s">
        <v>190</v>
      </c>
      <c r="J2" s="76" t="s">
        <v>191</v>
      </c>
      <c r="K2" s="76" t="s">
        <v>189</v>
      </c>
      <c r="L2" s="56" t="s">
        <v>188</v>
      </c>
      <c r="M2" s="76" t="s">
        <v>201</v>
      </c>
      <c r="N2" s="56" t="s">
        <v>188</v>
      </c>
      <c r="O2" s="76" t="s">
        <v>202</v>
      </c>
      <c r="P2" s="58" t="s">
        <v>193</v>
      </c>
      <c r="Q2" s="78" t="s">
        <v>200</v>
      </c>
    </row>
    <row r="3" spans="1:17" ht="15" x14ac:dyDescent="0.25">
      <c r="A3" s="75" t="s">
        <v>143</v>
      </c>
      <c r="B3" s="63" t="s">
        <v>144</v>
      </c>
      <c r="C3" s="73">
        <v>2.0199999999999999E-2</v>
      </c>
      <c r="D3" s="13" t="s">
        <v>30</v>
      </c>
      <c r="E3" s="77">
        <v>10</v>
      </c>
      <c r="F3" s="16">
        <v>250</v>
      </c>
      <c r="G3" s="77">
        <v>0</v>
      </c>
      <c r="H3" s="16">
        <v>250</v>
      </c>
      <c r="I3" s="16" t="s">
        <v>190</v>
      </c>
      <c r="J3" s="77" t="s">
        <v>192</v>
      </c>
      <c r="K3" s="77" t="s">
        <v>189</v>
      </c>
      <c r="L3" s="16" t="s">
        <v>188</v>
      </c>
      <c r="M3" s="77" t="s">
        <v>201</v>
      </c>
      <c r="N3" s="16" t="s">
        <v>188</v>
      </c>
      <c r="O3" s="77" t="s">
        <v>202</v>
      </c>
      <c r="P3" s="64" t="s">
        <v>193</v>
      </c>
      <c r="Q3" s="79" t="s">
        <v>200</v>
      </c>
    </row>
    <row r="4" spans="1:17" ht="15" x14ac:dyDescent="0.25">
      <c r="A4" s="49" t="s">
        <v>145</v>
      </c>
      <c r="B4" s="60" t="s">
        <v>33</v>
      </c>
      <c r="C4" s="50">
        <v>4.0399999999999998E-2</v>
      </c>
      <c r="D4" s="12" t="s">
        <v>30</v>
      </c>
      <c r="E4" s="52">
        <v>20</v>
      </c>
      <c r="F4" s="19">
        <v>250</v>
      </c>
      <c r="G4" s="52">
        <v>0</v>
      </c>
      <c r="H4" s="19">
        <v>250</v>
      </c>
      <c r="I4" s="19" t="s">
        <v>190</v>
      </c>
      <c r="J4" s="52" t="s">
        <v>192</v>
      </c>
      <c r="K4" s="52" t="s">
        <v>189</v>
      </c>
      <c r="L4" s="19" t="s">
        <v>188</v>
      </c>
      <c r="M4" s="52" t="s">
        <v>201</v>
      </c>
      <c r="N4" s="19" t="s">
        <v>188</v>
      </c>
      <c r="O4" s="52" t="s">
        <v>202</v>
      </c>
      <c r="P4" s="1" t="s">
        <v>193</v>
      </c>
      <c r="Q4" s="80" t="s">
        <v>200</v>
      </c>
    </row>
    <row r="5" spans="1:17" ht="15" x14ac:dyDescent="0.25">
      <c r="A5" s="49" t="s">
        <v>146</v>
      </c>
      <c r="B5" s="60" t="s">
        <v>147</v>
      </c>
      <c r="C5" s="50">
        <v>0.1009</v>
      </c>
      <c r="D5" s="12" t="s">
        <v>30</v>
      </c>
      <c r="E5" s="52">
        <v>50</v>
      </c>
      <c r="F5" s="19">
        <v>250</v>
      </c>
      <c r="G5" s="52">
        <v>0</v>
      </c>
      <c r="H5" s="19">
        <v>250</v>
      </c>
      <c r="I5" s="19" t="s">
        <v>190</v>
      </c>
      <c r="J5" s="52" t="s">
        <v>192</v>
      </c>
      <c r="K5" s="52" t="s">
        <v>189</v>
      </c>
      <c r="L5" s="19" t="s">
        <v>188</v>
      </c>
      <c r="M5" s="52" t="s">
        <v>201</v>
      </c>
      <c r="N5" s="19" t="s">
        <v>188</v>
      </c>
      <c r="O5" s="52" t="s">
        <v>202</v>
      </c>
      <c r="P5" s="1" t="s">
        <v>193</v>
      </c>
      <c r="Q5" s="80" t="s">
        <v>200</v>
      </c>
    </row>
    <row r="6" spans="1:17" ht="15" x14ac:dyDescent="0.25">
      <c r="A6" s="49" t="s">
        <v>148</v>
      </c>
      <c r="B6" s="60" t="s">
        <v>149</v>
      </c>
      <c r="C6" s="50">
        <v>0.20169999999999999</v>
      </c>
      <c r="D6" s="12" t="s">
        <v>30</v>
      </c>
      <c r="E6" s="52">
        <v>100</v>
      </c>
      <c r="F6" s="19">
        <v>250</v>
      </c>
      <c r="G6" s="52">
        <v>0</v>
      </c>
      <c r="H6" s="19">
        <v>1000</v>
      </c>
      <c r="I6" s="19" t="s">
        <v>190</v>
      </c>
      <c r="J6" s="52" t="s">
        <v>192</v>
      </c>
      <c r="K6" s="52" t="s">
        <v>189</v>
      </c>
      <c r="L6" s="19" t="s">
        <v>188</v>
      </c>
      <c r="M6" s="52" t="s">
        <v>201</v>
      </c>
      <c r="N6" s="19" t="s">
        <v>188</v>
      </c>
      <c r="O6" s="52" t="s">
        <v>202</v>
      </c>
      <c r="P6" s="1" t="s">
        <v>193</v>
      </c>
      <c r="Q6" s="80" t="s">
        <v>200</v>
      </c>
    </row>
    <row r="7" spans="1:17" ht="15" x14ac:dyDescent="0.25">
      <c r="A7" s="49" t="s">
        <v>150</v>
      </c>
      <c r="B7" s="60" t="s">
        <v>151</v>
      </c>
      <c r="C7" s="50">
        <v>0.20169999999999999</v>
      </c>
      <c r="D7" s="12" t="s">
        <v>30</v>
      </c>
      <c r="E7" s="52">
        <v>200</v>
      </c>
      <c r="F7" s="19">
        <v>250</v>
      </c>
      <c r="G7" s="52">
        <v>0</v>
      </c>
      <c r="H7" s="19">
        <v>1000</v>
      </c>
      <c r="I7" s="19" t="s">
        <v>190</v>
      </c>
      <c r="J7" s="52" t="s">
        <v>192</v>
      </c>
      <c r="K7" s="52" t="s">
        <v>189</v>
      </c>
      <c r="L7" s="19" t="s">
        <v>188</v>
      </c>
      <c r="M7" s="52" t="s">
        <v>201</v>
      </c>
      <c r="N7" s="19" t="s">
        <v>188</v>
      </c>
      <c r="O7" s="52" t="s">
        <v>202</v>
      </c>
      <c r="P7" s="1" t="s">
        <v>193</v>
      </c>
      <c r="Q7" s="80" t="s">
        <v>200</v>
      </c>
    </row>
    <row r="8" spans="1:17" ht="15" x14ac:dyDescent="0.25">
      <c r="A8" s="49" t="s">
        <v>152</v>
      </c>
      <c r="B8" s="60" t="s">
        <v>153</v>
      </c>
      <c r="C8" s="50">
        <v>0.40329999999999999</v>
      </c>
      <c r="D8" s="12" t="s">
        <v>30</v>
      </c>
      <c r="E8" s="52">
        <v>400</v>
      </c>
      <c r="F8" s="19">
        <v>250</v>
      </c>
      <c r="G8" s="52">
        <v>0</v>
      </c>
      <c r="H8" s="19">
        <v>1000</v>
      </c>
      <c r="I8" s="19" t="s">
        <v>190</v>
      </c>
      <c r="J8" s="52" t="s">
        <v>192</v>
      </c>
      <c r="K8" s="52" t="s">
        <v>189</v>
      </c>
      <c r="L8" s="19" t="s">
        <v>188</v>
      </c>
      <c r="M8" s="52" t="s">
        <v>201</v>
      </c>
      <c r="N8" s="19" t="s">
        <v>188</v>
      </c>
      <c r="O8" s="52" t="s">
        <v>202</v>
      </c>
      <c r="P8" s="1" t="s">
        <v>193</v>
      </c>
      <c r="Q8" s="80" t="s">
        <v>200</v>
      </c>
    </row>
    <row r="9" spans="1:17" ht="15" x14ac:dyDescent="0.25">
      <c r="A9" s="49" t="s">
        <v>154</v>
      </c>
      <c r="B9" s="60" t="s">
        <v>155</v>
      </c>
      <c r="C9" s="50">
        <v>0.80649999999999999</v>
      </c>
      <c r="D9" s="12" t="s">
        <v>30</v>
      </c>
      <c r="E9" s="52">
        <v>800</v>
      </c>
      <c r="F9" s="19">
        <v>250</v>
      </c>
      <c r="G9" s="52">
        <v>0</v>
      </c>
      <c r="H9" s="19">
        <v>1000</v>
      </c>
      <c r="I9" s="19" t="s">
        <v>190</v>
      </c>
      <c r="J9" s="52" t="s">
        <v>192</v>
      </c>
      <c r="K9" s="52" t="s">
        <v>189</v>
      </c>
      <c r="L9" s="19" t="s">
        <v>188</v>
      </c>
      <c r="M9" s="52" t="s">
        <v>201</v>
      </c>
      <c r="N9" s="19" t="s">
        <v>188</v>
      </c>
      <c r="O9" s="52" t="s">
        <v>202</v>
      </c>
      <c r="P9" s="1" t="s">
        <v>193</v>
      </c>
      <c r="Q9" s="80" t="s">
        <v>200</v>
      </c>
    </row>
    <row r="10" spans="1:17" ht="15" x14ac:dyDescent="0.25">
      <c r="A10" s="49" t="s">
        <v>156</v>
      </c>
      <c r="B10" s="60" t="s">
        <v>157</v>
      </c>
      <c r="C10" s="50">
        <v>1.613</v>
      </c>
      <c r="D10" s="12" t="s">
        <v>30</v>
      </c>
      <c r="E10" s="52">
        <v>1600</v>
      </c>
      <c r="F10" s="19">
        <v>250</v>
      </c>
      <c r="G10" s="52">
        <v>0</v>
      </c>
      <c r="H10" s="19">
        <v>1000</v>
      </c>
      <c r="I10" s="19" t="s">
        <v>190</v>
      </c>
      <c r="J10" s="52" t="s">
        <v>192</v>
      </c>
      <c r="K10" s="52" t="s">
        <v>189</v>
      </c>
      <c r="L10" s="19" t="s">
        <v>188</v>
      </c>
      <c r="M10" s="52" t="s">
        <v>201</v>
      </c>
      <c r="N10" s="19" t="s">
        <v>188</v>
      </c>
      <c r="O10" s="52" t="s">
        <v>202</v>
      </c>
      <c r="P10" s="1" t="s">
        <v>193</v>
      </c>
      <c r="Q10" s="80" t="s">
        <v>200</v>
      </c>
    </row>
    <row r="11" spans="1:17" ht="15.75" thickBot="1" x14ac:dyDescent="0.3">
      <c r="A11" s="53" t="s">
        <v>158</v>
      </c>
      <c r="B11" s="61" t="s">
        <v>159</v>
      </c>
      <c r="C11" s="54">
        <v>3.0244</v>
      </c>
      <c r="D11" s="45" t="s">
        <v>30</v>
      </c>
      <c r="E11" s="55">
        <v>3000</v>
      </c>
      <c r="F11" s="48">
        <v>250</v>
      </c>
      <c r="G11" s="55">
        <v>0</v>
      </c>
      <c r="H11" s="48">
        <v>1000</v>
      </c>
      <c r="I11" s="48" t="s">
        <v>190</v>
      </c>
      <c r="J11" s="55" t="s">
        <v>192</v>
      </c>
      <c r="K11" s="55" t="s">
        <v>189</v>
      </c>
      <c r="L11" s="48" t="s">
        <v>188</v>
      </c>
      <c r="M11" s="55" t="s">
        <v>201</v>
      </c>
      <c r="N11" s="48" t="s">
        <v>188</v>
      </c>
      <c r="O11" s="55" t="s">
        <v>202</v>
      </c>
      <c r="P11" s="62" t="s">
        <v>193</v>
      </c>
      <c r="Q11" s="81" t="s">
        <v>200</v>
      </c>
    </row>
    <row r="12" spans="1:17" ht="15" x14ac:dyDescent="0.25">
      <c r="A12" s="51" t="s">
        <v>160</v>
      </c>
      <c r="B12" s="60" t="s">
        <v>161</v>
      </c>
      <c r="C12" s="50">
        <v>0.62509999999999999</v>
      </c>
      <c r="D12" s="12" t="s">
        <v>31</v>
      </c>
      <c r="E12" s="52">
        <v>125</v>
      </c>
      <c r="F12" s="19">
        <v>500</v>
      </c>
      <c r="G12" s="52">
        <v>1</v>
      </c>
      <c r="H12" s="19">
        <v>1000</v>
      </c>
      <c r="I12" s="19" t="s">
        <v>190</v>
      </c>
      <c r="J12" s="52" t="s">
        <v>192</v>
      </c>
      <c r="K12" s="52" t="s">
        <v>189</v>
      </c>
      <c r="L12" s="19" t="s">
        <v>188</v>
      </c>
      <c r="M12" s="52" t="s">
        <v>201</v>
      </c>
      <c r="N12" s="19" t="s">
        <v>188</v>
      </c>
      <c r="O12" s="52" t="s">
        <v>202</v>
      </c>
      <c r="P12" s="1" t="s">
        <v>193</v>
      </c>
      <c r="Q12" s="80" t="s">
        <v>200</v>
      </c>
    </row>
    <row r="13" spans="1:17" ht="15" x14ac:dyDescent="0.25">
      <c r="A13" s="51" t="s">
        <v>162</v>
      </c>
      <c r="B13" s="60" t="s">
        <v>163</v>
      </c>
      <c r="C13" s="50">
        <v>1.25</v>
      </c>
      <c r="D13" s="12" t="s">
        <v>31</v>
      </c>
      <c r="E13" s="52">
        <v>250</v>
      </c>
      <c r="F13" s="19">
        <v>500</v>
      </c>
      <c r="G13" s="52">
        <v>2</v>
      </c>
      <c r="H13" s="19">
        <v>1000</v>
      </c>
      <c r="I13" s="19" t="s">
        <v>190</v>
      </c>
      <c r="J13" s="52" t="s">
        <v>192</v>
      </c>
      <c r="K13" s="52" t="s">
        <v>189</v>
      </c>
      <c r="L13" s="19" t="s">
        <v>188</v>
      </c>
      <c r="M13" s="52" t="s">
        <v>201</v>
      </c>
      <c r="N13" s="19" t="s">
        <v>188</v>
      </c>
      <c r="O13" s="52" t="s">
        <v>202</v>
      </c>
      <c r="P13" s="1" t="s">
        <v>193</v>
      </c>
      <c r="Q13" s="80" t="s">
        <v>200</v>
      </c>
    </row>
    <row r="14" spans="1:17" ht="15" x14ac:dyDescent="0.25">
      <c r="A14" s="51" t="s">
        <v>164</v>
      </c>
      <c r="B14" s="60" t="s">
        <v>165</v>
      </c>
      <c r="C14" s="50">
        <v>2.5</v>
      </c>
      <c r="D14" s="12" t="s">
        <v>31</v>
      </c>
      <c r="E14" s="52">
        <v>500</v>
      </c>
      <c r="F14" s="19">
        <v>500</v>
      </c>
      <c r="G14" s="52">
        <v>4</v>
      </c>
      <c r="H14" s="19">
        <v>1000</v>
      </c>
      <c r="I14" s="19" t="s">
        <v>190</v>
      </c>
      <c r="J14" s="52" t="s">
        <v>192</v>
      </c>
      <c r="K14" s="52" t="s">
        <v>189</v>
      </c>
      <c r="L14" s="19" t="s">
        <v>188</v>
      </c>
      <c r="M14" s="52" t="s">
        <v>201</v>
      </c>
      <c r="N14" s="19" t="s">
        <v>188</v>
      </c>
      <c r="O14" s="52" t="s">
        <v>202</v>
      </c>
      <c r="P14" s="1" t="s">
        <v>193</v>
      </c>
      <c r="Q14" s="80" t="s">
        <v>200</v>
      </c>
    </row>
    <row r="15" spans="1:17" ht="15" x14ac:dyDescent="0.25">
      <c r="A15" s="51" t="s">
        <v>166</v>
      </c>
      <c r="B15" s="60" t="s">
        <v>167</v>
      </c>
      <c r="C15" s="50">
        <v>5</v>
      </c>
      <c r="D15" s="12" t="s">
        <v>31</v>
      </c>
      <c r="E15" s="52">
        <v>1000</v>
      </c>
      <c r="F15" s="19">
        <v>500</v>
      </c>
      <c r="G15" s="52">
        <v>8</v>
      </c>
      <c r="H15" s="19">
        <v>1000</v>
      </c>
      <c r="I15" s="19" t="s">
        <v>190</v>
      </c>
      <c r="J15" s="52" t="s">
        <v>192</v>
      </c>
      <c r="K15" s="52" t="s">
        <v>189</v>
      </c>
      <c r="L15" s="19" t="s">
        <v>188</v>
      </c>
      <c r="M15" s="52" t="s">
        <v>201</v>
      </c>
      <c r="N15" s="19" t="s">
        <v>188</v>
      </c>
      <c r="O15" s="52" t="s">
        <v>202</v>
      </c>
      <c r="P15" s="1" t="s">
        <v>193</v>
      </c>
      <c r="Q15" s="80" t="s">
        <v>200</v>
      </c>
    </row>
    <row r="16" spans="1:17" ht="15" x14ac:dyDescent="0.25">
      <c r="A16" s="51" t="s">
        <v>168</v>
      </c>
      <c r="B16" s="60" t="s">
        <v>169</v>
      </c>
      <c r="C16" s="50">
        <v>9.4087999999999994</v>
      </c>
      <c r="D16" s="12" t="s">
        <v>31</v>
      </c>
      <c r="E16" s="52">
        <v>1750</v>
      </c>
      <c r="F16" s="19">
        <v>4000</v>
      </c>
      <c r="G16" s="52">
        <v>14</v>
      </c>
      <c r="H16" s="19">
        <v>4000</v>
      </c>
      <c r="I16" s="19" t="s">
        <v>190</v>
      </c>
      <c r="J16" s="52" t="s">
        <v>192</v>
      </c>
      <c r="K16" s="52" t="s">
        <v>189</v>
      </c>
      <c r="L16" s="19" t="s">
        <v>188</v>
      </c>
      <c r="M16" s="52" t="s">
        <v>201</v>
      </c>
      <c r="N16" s="19" t="s">
        <v>188</v>
      </c>
      <c r="O16" s="52" t="s">
        <v>202</v>
      </c>
      <c r="P16" s="1" t="s">
        <v>193</v>
      </c>
      <c r="Q16" s="80" t="s">
        <v>200</v>
      </c>
    </row>
    <row r="17" spans="1:17" ht="15.75" thickBot="1" x14ac:dyDescent="0.3">
      <c r="A17" s="51" t="s">
        <v>170</v>
      </c>
      <c r="B17" s="60" t="s">
        <v>171</v>
      </c>
      <c r="C17" s="50">
        <v>15</v>
      </c>
      <c r="D17" s="12" t="s">
        <v>31</v>
      </c>
      <c r="E17" s="52">
        <v>4000</v>
      </c>
      <c r="F17" s="19">
        <v>4000</v>
      </c>
      <c r="G17" s="52">
        <v>32</v>
      </c>
      <c r="H17" s="19">
        <v>4000</v>
      </c>
      <c r="I17" s="19" t="s">
        <v>190</v>
      </c>
      <c r="J17" s="52" t="s">
        <v>192</v>
      </c>
      <c r="K17" s="52" t="s">
        <v>189</v>
      </c>
      <c r="L17" s="19" t="s">
        <v>188</v>
      </c>
      <c r="M17" s="52" t="s">
        <v>201</v>
      </c>
      <c r="N17" s="19" t="s">
        <v>188</v>
      </c>
      <c r="O17" s="52" t="s">
        <v>202</v>
      </c>
      <c r="P17" s="1" t="s">
        <v>193</v>
      </c>
      <c r="Q17" s="80" t="s">
        <v>200</v>
      </c>
    </row>
    <row r="18" spans="1:17" ht="15" x14ac:dyDescent="0.25">
      <c r="A18" s="75" t="s">
        <v>172</v>
      </c>
      <c r="B18" s="63" t="s">
        <v>173</v>
      </c>
      <c r="C18" s="73">
        <v>0.15629999999999999</v>
      </c>
      <c r="D18" s="13" t="s">
        <v>132</v>
      </c>
      <c r="E18" s="77">
        <v>125</v>
      </c>
      <c r="F18" s="16">
        <v>500</v>
      </c>
      <c r="G18" s="77">
        <v>1</v>
      </c>
      <c r="H18" s="16">
        <v>1000</v>
      </c>
      <c r="I18" s="16" t="s">
        <v>190</v>
      </c>
      <c r="J18" s="77" t="s">
        <v>192</v>
      </c>
      <c r="K18" s="77" t="s">
        <v>189</v>
      </c>
      <c r="L18" s="16" t="s">
        <v>188</v>
      </c>
      <c r="M18" s="77" t="s">
        <v>201</v>
      </c>
      <c r="N18" s="16" t="s">
        <v>188</v>
      </c>
      <c r="O18" s="77" t="s">
        <v>202</v>
      </c>
      <c r="P18" s="64" t="s">
        <v>193</v>
      </c>
      <c r="Q18" s="79" t="s">
        <v>200</v>
      </c>
    </row>
    <row r="19" spans="1:17" ht="15" x14ac:dyDescent="0.25">
      <c r="A19" s="49" t="s">
        <v>174</v>
      </c>
      <c r="B19" s="60" t="s">
        <v>175</v>
      </c>
      <c r="C19" s="50">
        <v>0.3125</v>
      </c>
      <c r="D19" s="12" t="s">
        <v>132</v>
      </c>
      <c r="E19" s="52">
        <v>250</v>
      </c>
      <c r="F19" s="19">
        <v>500</v>
      </c>
      <c r="G19" s="52">
        <v>2</v>
      </c>
      <c r="H19" s="19">
        <v>1000</v>
      </c>
      <c r="I19" s="19" t="s">
        <v>190</v>
      </c>
      <c r="J19" s="52" t="s">
        <v>192</v>
      </c>
      <c r="K19" s="52" t="s">
        <v>189</v>
      </c>
      <c r="L19" s="19" t="s">
        <v>188</v>
      </c>
      <c r="M19" s="52" t="s">
        <v>201</v>
      </c>
      <c r="N19" s="19" t="s">
        <v>188</v>
      </c>
      <c r="O19" s="52" t="s">
        <v>202</v>
      </c>
      <c r="P19" s="1" t="s">
        <v>193</v>
      </c>
      <c r="Q19" s="80" t="s">
        <v>200</v>
      </c>
    </row>
    <row r="20" spans="1:17" ht="15" x14ac:dyDescent="0.25">
      <c r="A20" s="49" t="s">
        <v>176</v>
      </c>
      <c r="B20" s="60" t="s">
        <v>177</v>
      </c>
      <c r="C20" s="50">
        <v>0.62509999999999999</v>
      </c>
      <c r="D20" s="12" t="s">
        <v>132</v>
      </c>
      <c r="E20" s="52">
        <v>500</v>
      </c>
      <c r="F20" s="19">
        <v>500</v>
      </c>
      <c r="G20" s="52">
        <v>4</v>
      </c>
      <c r="H20" s="19">
        <v>1000</v>
      </c>
      <c r="I20" s="19" t="s">
        <v>190</v>
      </c>
      <c r="J20" s="52" t="s">
        <v>192</v>
      </c>
      <c r="K20" s="52" t="s">
        <v>189</v>
      </c>
      <c r="L20" s="19" t="s">
        <v>188</v>
      </c>
      <c r="M20" s="52" t="s">
        <v>201</v>
      </c>
      <c r="N20" s="19" t="s">
        <v>188</v>
      </c>
      <c r="O20" s="52" t="s">
        <v>202</v>
      </c>
      <c r="P20" s="1" t="s">
        <v>193</v>
      </c>
      <c r="Q20" s="80" t="s">
        <v>200</v>
      </c>
    </row>
    <row r="21" spans="1:17" ht="15.75" thickBot="1" x14ac:dyDescent="0.3">
      <c r="A21" s="53" t="s">
        <v>178</v>
      </c>
      <c r="B21" s="61" t="s">
        <v>179</v>
      </c>
      <c r="C21" s="54">
        <v>1.25</v>
      </c>
      <c r="D21" s="45" t="s">
        <v>132</v>
      </c>
      <c r="E21" s="55">
        <v>1000</v>
      </c>
      <c r="F21" s="48">
        <v>500</v>
      </c>
      <c r="G21" s="55">
        <v>8</v>
      </c>
      <c r="H21" s="48">
        <v>1000</v>
      </c>
      <c r="I21" s="48" t="s">
        <v>190</v>
      </c>
      <c r="J21" s="55" t="s">
        <v>192</v>
      </c>
      <c r="K21" s="55" t="s">
        <v>189</v>
      </c>
      <c r="L21" s="48" t="s">
        <v>188</v>
      </c>
      <c r="M21" s="55" t="s">
        <v>201</v>
      </c>
      <c r="N21" s="48" t="s">
        <v>188</v>
      </c>
      <c r="O21" s="55" t="s">
        <v>202</v>
      </c>
      <c r="P21" s="62" t="s">
        <v>193</v>
      </c>
      <c r="Q21" s="81" t="s">
        <v>200</v>
      </c>
    </row>
    <row r="23" spans="1:17" x14ac:dyDescent="0.2">
      <c r="B23" s="1" t="s">
        <v>198</v>
      </c>
      <c r="C23" t="s">
        <v>199</v>
      </c>
    </row>
    <row r="24" spans="1:17" x14ac:dyDescent="0.2">
      <c r="B24" s="1" t="s">
        <v>194</v>
      </c>
      <c r="C24" t="s">
        <v>197</v>
      </c>
    </row>
    <row r="25" spans="1:17" x14ac:dyDescent="0.2">
      <c r="B25" s="1" t="s">
        <v>195</v>
      </c>
      <c r="C25" t="s">
        <v>196</v>
      </c>
    </row>
  </sheetData>
  <pageMargins left="0.7" right="0.7" top="0.75" bottom="0.75" header="0.3" footer="0.3"/>
  <pageSetup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C7D59-E34B-4654-9C35-D384BEE1977D}">
  <sheetPr codeName="Sheet61">
    <tabColor theme="9"/>
  </sheetPr>
  <dimension ref="A1:P34"/>
  <sheetViews>
    <sheetView workbookViewId="0">
      <pane xSplit="4" ySplit="1" topLeftCell="E2" activePane="bottomRight" state="frozen"/>
      <selection pane="topRight" activeCell="E1" sqref="E1"/>
      <selection pane="bottomLeft" activeCell="A2" sqref="A2"/>
      <selection pane="bottomRight" activeCell="A2" sqref="A2"/>
    </sheetView>
  </sheetViews>
  <sheetFormatPr defaultColWidth="9.140625" defaultRowHeight="15" x14ac:dyDescent="0.25"/>
  <cols>
    <col min="1" max="1" width="17.42578125" style="12" customWidth="1"/>
    <col min="2" max="2" width="15.7109375" style="20" customWidth="1"/>
    <col min="3" max="3" width="23.140625" style="21" customWidth="1"/>
    <col min="4" max="4" width="13.5703125" style="12" customWidth="1"/>
    <col min="5" max="11" width="11.7109375" style="19" customWidth="1"/>
    <col min="12" max="12" width="8.7109375" style="12" customWidth="1"/>
    <col min="13" max="13" width="11.7109375" style="19" customWidth="1"/>
    <col min="14" max="14" width="9.140625" style="12"/>
    <col min="15" max="15" width="11.28515625" style="12" customWidth="1"/>
    <col min="16" max="16384" width="9.140625" style="12"/>
  </cols>
  <sheetData>
    <row r="1" spans="1:16" ht="147" thickBot="1" x14ac:dyDescent="0.3">
      <c r="A1" s="4" t="s">
        <v>1278</v>
      </c>
      <c r="B1" s="5" t="s">
        <v>1279</v>
      </c>
      <c r="C1" s="6" t="s">
        <v>39</v>
      </c>
      <c r="D1" s="4" t="s">
        <v>814</v>
      </c>
      <c r="E1" s="7" t="s">
        <v>40</v>
      </c>
      <c r="F1" s="7" t="s">
        <v>41</v>
      </c>
      <c r="G1" s="7" t="s">
        <v>42</v>
      </c>
      <c r="H1" s="7" t="s">
        <v>43</v>
      </c>
      <c r="I1" s="7" t="s">
        <v>44</v>
      </c>
      <c r="J1" s="7" t="s">
        <v>45</v>
      </c>
      <c r="K1" s="7" t="s">
        <v>46</v>
      </c>
      <c r="L1" s="8" t="s">
        <v>47</v>
      </c>
      <c r="M1" s="9" t="s">
        <v>48</v>
      </c>
      <c r="N1" s="10" t="s">
        <v>49</v>
      </c>
      <c r="O1" s="11" t="s">
        <v>50</v>
      </c>
      <c r="P1" s="7" t="s">
        <v>51</v>
      </c>
    </row>
    <row r="2" spans="1:16" x14ac:dyDescent="0.25">
      <c r="A2" s="13" t="s">
        <v>52</v>
      </c>
      <c r="B2" s="14" t="s">
        <v>53</v>
      </c>
      <c r="C2" s="15">
        <v>0.1</v>
      </c>
      <c r="D2" s="13" t="s">
        <v>29</v>
      </c>
      <c r="E2" s="16">
        <v>50</v>
      </c>
      <c r="F2" s="16">
        <v>5</v>
      </c>
      <c r="G2" s="16" t="s">
        <v>54</v>
      </c>
      <c r="H2" s="16">
        <v>100</v>
      </c>
      <c r="I2" s="16">
        <v>100</v>
      </c>
      <c r="J2" s="16">
        <v>100</v>
      </c>
      <c r="K2" s="16">
        <v>30000</v>
      </c>
      <c r="L2" s="16" t="s">
        <v>55</v>
      </c>
      <c r="M2" s="16">
        <v>5</v>
      </c>
      <c r="N2" s="17">
        <v>5</v>
      </c>
      <c r="O2" s="18">
        <v>0</v>
      </c>
      <c r="P2" s="19">
        <v>2</v>
      </c>
    </row>
    <row r="3" spans="1:16" x14ac:dyDescent="0.25">
      <c r="A3" s="12" t="s">
        <v>56</v>
      </c>
      <c r="B3" s="20" t="s">
        <v>57</v>
      </c>
      <c r="C3" s="21">
        <v>0.2</v>
      </c>
      <c r="D3" s="12" t="s">
        <v>29</v>
      </c>
      <c r="E3" s="19">
        <v>100</v>
      </c>
      <c r="F3" s="19">
        <v>10</v>
      </c>
      <c r="G3" s="19" t="s">
        <v>54</v>
      </c>
      <c r="H3" s="19">
        <v>200</v>
      </c>
      <c r="I3" s="19">
        <v>200</v>
      </c>
      <c r="J3" s="19">
        <v>200</v>
      </c>
      <c r="K3" s="19">
        <v>30000</v>
      </c>
      <c r="L3" s="19" t="s">
        <v>55</v>
      </c>
      <c r="M3" s="19">
        <v>5</v>
      </c>
      <c r="N3" s="22">
        <v>10</v>
      </c>
      <c r="O3" s="23">
        <v>0</v>
      </c>
      <c r="P3" s="19">
        <v>2</v>
      </c>
    </row>
    <row r="4" spans="1:16" x14ac:dyDescent="0.25">
      <c r="A4" s="12" t="s">
        <v>58</v>
      </c>
      <c r="B4" s="20" t="s">
        <v>59</v>
      </c>
      <c r="C4" s="21">
        <v>0.4</v>
      </c>
      <c r="D4" s="12" t="s">
        <v>29</v>
      </c>
      <c r="E4" s="19">
        <v>200</v>
      </c>
      <c r="F4" s="19">
        <v>20</v>
      </c>
      <c r="G4" s="19" t="s">
        <v>54</v>
      </c>
      <c r="H4" s="19">
        <v>500</v>
      </c>
      <c r="I4" s="19">
        <v>400</v>
      </c>
      <c r="J4" s="19">
        <v>400</v>
      </c>
      <c r="K4" s="19">
        <v>30000</v>
      </c>
      <c r="L4" s="19" t="s">
        <v>55</v>
      </c>
      <c r="M4" s="19">
        <v>5</v>
      </c>
      <c r="N4" s="22">
        <v>20</v>
      </c>
      <c r="O4" s="23">
        <v>0</v>
      </c>
      <c r="P4" s="19">
        <v>2</v>
      </c>
    </row>
    <row r="5" spans="1:16" x14ac:dyDescent="0.25">
      <c r="A5" s="12" t="s">
        <v>60</v>
      </c>
      <c r="B5" s="20" t="s">
        <v>61</v>
      </c>
      <c r="C5" s="21">
        <v>0.61</v>
      </c>
      <c r="D5" s="12" t="s">
        <v>29</v>
      </c>
      <c r="E5" s="19">
        <v>300</v>
      </c>
      <c r="F5" s="19">
        <v>29</v>
      </c>
      <c r="G5" s="19" t="s">
        <v>54</v>
      </c>
      <c r="H5" s="19">
        <v>500</v>
      </c>
      <c r="I5" s="19">
        <v>600</v>
      </c>
      <c r="J5" s="19">
        <v>600</v>
      </c>
      <c r="K5" s="19">
        <v>30000</v>
      </c>
      <c r="L5" s="19" t="s">
        <v>55</v>
      </c>
      <c r="M5" s="19">
        <v>5</v>
      </c>
      <c r="N5" s="22">
        <v>29</v>
      </c>
      <c r="O5" s="23">
        <v>0</v>
      </c>
      <c r="P5" s="19">
        <v>2</v>
      </c>
    </row>
    <row r="6" spans="1:16" x14ac:dyDescent="0.25">
      <c r="A6" s="12" t="s">
        <v>62</v>
      </c>
      <c r="B6" s="20" t="s">
        <v>63</v>
      </c>
      <c r="C6" s="21">
        <v>0.8</v>
      </c>
      <c r="D6" s="12" t="s">
        <v>29</v>
      </c>
      <c r="E6" s="19">
        <v>400</v>
      </c>
      <c r="F6" s="19">
        <v>39</v>
      </c>
      <c r="G6" s="19" t="s">
        <v>54</v>
      </c>
      <c r="H6" s="19">
        <v>500</v>
      </c>
      <c r="I6" s="19">
        <v>800</v>
      </c>
      <c r="J6" s="19">
        <v>800</v>
      </c>
      <c r="K6" s="19">
        <v>30000</v>
      </c>
      <c r="L6" s="19" t="s">
        <v>55</v>
      </c>
      <c r="M6" s="19">
        <v>5</v>
      </c>
      <c r="N6" s="22">
        <v>39</v>
      </c>
      <c r="O6" s="23">
        <v>0</v>
      </c>
      <c r="P6" s="19">
        <v>2</v>
      </c>
    </row>
    <row r="7" spans="1:16" x14ac:dyDescent="0.25">
      <c r="A7" s="12" t="s">
        <v>64</v>
      </c>
      <c r="B7" s="20" t="s">
        <v>65</v>
      </c>
      <c r="C7" s="21">
        <v>1.61</v>
      </c>
      <c r="D7" s="12" t="s">
        <v>29</v>
      </c>
      <c r="E7" s="19">
        <v>800</v>
      </c>
      <c r="F7" s="19">
        <v>78</v>
      </c>
      <c r="G7" s="19" t="s">
        <v>54</v>
      </c>
      <c r="H7" s="19">
        <v>500</v>
      </c>
      <c r="I7" s="19">
        <v>1600</v>
      </c>
      <c r="J7" s="19">
        <v>1600</v>
      </c>
      <c r="K7" s="19">
        <v>30000</v>
      </c>
      <c r="L7" s="19" t="s">
        <v>55</v>
      </c>
      <c r="M7" s="19">
        <v>5</v>
      </c>
      <c r="N7" s="22">
        <v>78</v>
      </c>
      <c r="O7" s="23">
        <v>0</v>
      </c>
      <c r="P7" s="19">
        <v>2</v>
      </c>
    </row>
    <row r="8" spans="1:16" x14ac:dyDescent="0.25">
      <c r="A8" s="12" t="s">
        <v>66</v>
      </c>
      <c r="B8" s="20" t="s">
        <v>67</v>
      </c>
      <c r="C8" s="21">
        <v>2.42</v>
      </c>
      <c r="D8" s="12" t="s">
        <v>29</v>
      </c>
      <c r="E8" s="19">
        <v>1200</v>
      </c>
      <c r="F8" s="19">
        <v>117</v>
      </c>
      <c r="G8" s="19" t="s">
        <v>54</v>
      </c>
      <c r="H8" s="19">
        <v>500</v>
      </c>
      <c r="I8" s="19">
        <v>2400</v>
      </c>
      <c r="J8" s="19">
        <v>2400</v>
      </c>
      <c r="K8" s="19">
        <v>30000</v>
      </c>
      <c r="L8" s="19" t="s">
        <v>55</v>
      </c>
      <c r="M8" s="19">
        <v>5</v>
      </c>
      <c r="N8" s="22">
        <v>117</v>
      </c>
      <c r="O8" s="23">
        <v>0</v>
      </c>
      <c r="P8" s="19">
        <v>2</v>
      </c>
    </row>
    <row r="9" spans="1:16" ht="15.75" thickBot="1" x14ac:dyDescent="0.3">
      <c r="A9" s="12" t="s">
        <v>68</v>
      </c>
      <c r="B9" s="20" t="s">
        <v>69</v>
      </c>
      <c r="C9" s="21">
        <v>3.23</v>
      </c>
      <c r="D9" s="12" t="s">
        <v>29</v>
      </c>
      <c r="E9" s="19">
        <v>1600</v>
      </c>
      <c r="F9" s="19">
        <v>156</v>
      </c>
      <c r="G9" s="19" t="s">
        <v>54</v>
      </c>
      <c r="H9" s="19">
        <v>500</v>
      </c>
      <c r="I9" s="19">
        <v>3200</v>
      </c>
      <c r="J9" s="19">
        <v>3200</v>
      </c>
      <c r="K9" s="19">
        <v>30000</v>
      </c>
      <c r="L9" s="19" t="s">
        <v>55</v>
      </c>
      <c r="M9" s="19">
        <v>5</v>
      </c>
      <c r="N9" s="24">
        <v>156</v>
      </c>
      <c r="O9" s="25">
        <v>0</v>
      </c>
      <c r="P9" s="19">
        <v>2</v>
      </c>
    </row>
    <row r="10" spans="1:16" x14ac:dyDescent="0.25">
      <c r="A10" s="26" t="s">
        <v>70</v>
      </c>
      <c r="B10" s="27" t="s">
        <v>71</v>
      </c>
      <c r="C10" s="28">
        <v>0.15</v>
      </c>
      <c r="D10" s="26" t="s">
        <v>30</v>
      </c>
      <c r="E10" s="29">
        <v>50</v>
      </c>
      <c r="F10" s="29">
        <v>50</v>
      </c>
      <c r="G10" s="29" t="s">
        <v>54</v>
      </c>
      <c r="H10" s="29">
        <v>100</v>
      </c>
      <c r="I10" s="29">
        <v>100</v>
      </c>
      <c r="J10" s="29">
        <v>100</v>
      </c>
      <c r="K10" s="29">
        <v>30000</v>
      </c>
      <c r="L10" s="29" t="s">
        <v>72</v>
      </c>
      <c r="M10" s="30" t="s">
        <v>73</v>
      </c>
      <c r="N10" s="31">
        <v>500</v>
      </c>
      <c r="O10" s="32">
        <v>2.0000000000000001E-4</v>
      </c>
      <c r="P10" s="19">
        <v>500</v>
      </c>
    </row>
    <row r="11" spans="1:16" x14ac:dyDescent="0.25">
      <c r="A11" s="33" t="s">
        <v>74</v>
      </c>
      <c r="B11" s="34" t="s">
        <v>75</v>
      </c>
      <c r="C11" s="35">
        <v>0.3</v>
      </c>
      <c r="D11" s="33" t="s">
        <v>30</v>
      </c>
      <c r="E11" s="36">
        <v>100</v>
      </c>
      <c r="F11" s="36">
        <v>100</v>
      </c>
      <c r="G11" s="36" t="s">
        <v>54</v>
      </c>
      <c r="H11" s="36">
        <v>200</v>
      </c>
      <c r="I11" s="36">
        <v>200</v>
      </c>
      <c r="J11" s="36">
        <v>200</v>
      </c>
      <c r="K11" s="36">
        <v>30000</v>
      </c>
      <c r="L11" s="36" t="s">
        <v>76</v>
      </c>
      <c r="M11" s="36" t="s">
        <v>77</v>
      </c>
      <c r="N11" s="37">
        <v>750</v>
      </c>
      <c r="O11" s="38">
        <v>2.0000000000000001E-4</v>
      </c>
      <c r="P11" s="19">
        <v>750</v>
      </c>
    </row>
    <row r="12" spans="1:16" x14ac:dyDescent="0.25">
      <c r="A12" s="33" t="s">
        <v>78</v>
      </c>
      <c r="B12" s="34" t="s">
        <v>79</v>
      </c>
      <c r="C12" s="35">
        <v>0.6</v>
      </c>
      <c r="D12" s="33" t="s">
        <v>30</v>
      </c>
      <c r="E12" s="36">
        <v>200</v>
      </c>
      <c r="F12" s="36">
        <v>200</v>
      </c>
      <c r="G12" s="36" t="s">
        <v>54</v>
      </c>
      <c r="H12" s="36">
        <v>500</v>
      </c>
      <c r="I12" s="36">
        <v>400</v>
      </c>
      <c r="J12" s="36">
        <v>400</v>
      </c>
      <c r="K12" s="36">
        <v>30000</v>
      </c>
      <c r="L12" s="36" t="s">
        <v>76</v>
      </c>
      <c r="M12" s="36" t="s">
        <v>77</v>
      </c>
      <c r="N12" s="37">
        <v>1000</v>
      </c>
      <c r="O12" s="38">
        <v>2.0000000000000001E-4</v>
      </c>
      <c r="P12" s="19">
        <v>1000</v>
      </c>
    </row>
    <row r="13" spans="1:16" x14ac:dyDescent="0.25">
      <c r="A13" s="33" t="s">
        <v>80</v>
      </c>
      <c r="B13" s="34" t="s">
        <v>81</v>
      </c>
      <c r="C13" s="35">
        <v>0.91</v>
      </c>
      <c r="D13" s="33" t="s">
        <v>30</v>
      </c>
      <c r="E13" s="36">
        <v>300</v>
      </c>
      <c r="F13" s="36">
        <v>300</v>
      </c>
      <c r="G13" s="36" t="s">
        <v>54</v>
      </c>
      <c r="H13" s="36">
        <v>500</v>
      </c>
      <c r="I13" s="36">
        <v>600</v>
      </c>
      <c r="J13" s="36">
        <v>600</v>
      </c>
      <c r="K13" s="36">
        <v>30000</v>
      </c>
      <c r="L13" s="36" t="s">
        <v>76</v>
      </c>
      <c r="M13" s="36" t="s">
        <v>77</v>
      </c>
      <c r="N13" s="37">
        <v>1250</v>
      </c>
      <c r="O13" s="38">
        <v>2.0000000000000001E-4</v>
      </c>
      <c r="P13" s="19">
        <v>1000</v>
      </c>
    </row>
    <row r="14" spans="1:16" x14ac:dyDescent="0.25">
      <c r="A14" s="33" t="s">
        <v>82</v>
      </c>
      <c r="B14" s="34" t="s">
        <v>83</v>
      </c>
      <c r="C14" s="35">
        <v>1.21</v>
      </c>
      <c r="D14" s="33" t="s">
        <v>30</v>
      </c>
      <c r="E14" s="36">
        <v>400</v>
      </c>
      <c r="F14" s="36">
        <v>400</v>
      </c>
      <c r="G14" s="36" t="s">
        <v>54</v>
      </c>
      <c r="H14" s="36">
        <v>500</v>
      </c>
      <c r="I14" s="36">
        <v>800</v>
      </c>
      <c r="J14" s="36">
        <v>800</v>
      </c>
      <c r="K14" s="36">
        <v>30000</v>
      </c>
      <c r="L14" s="36" t="s">
        <v>76</v>
      </c>
      <c r="M14" s="36" t="s">
        <v>77</v>
      </c>
      <c r="N14" s="37">
        <v>1500</v>
      </c>
      <c r="O14" s="38">
        <v>2.0000000000000001E-4</v>
      </c>
      <c r="P14" s="19">
        <v>1000</v>
      </c>
    </row>
    <row r="15" spans="1:16" x14ac:dyDescent="0.25">
      <c r="A15" s="33" t="s">
        <v>84</v>
      </c>
      <c r="B15" s="34" t="s">
        <v>85</v>
      </c>
      <c r="C15" s="35">
        <v>2.42</v>
      </c>
      <c r="D15" s="33" t="s">
        <v>30</v>
      </c>
      <c r="E15" s="36">
        <v>800</v>
      </c>
      <c r="F15" s="36">
        <v>800</v>
      </c>
      <c r="G15" s="36" t="s">
        <v>54</v>
      </c>
      <c r="H15" s="36">
        <v>500</v>
      </c>
      <c r="I15" s="36">
        <v>1600</v>
      </c>
      <c r="J15" s="36">
        <v>1600</v>
      </c>
      <c r="K15" s="36">
        <v>30000</v>
      </c>
      <c r="L15" s="36" t="s">
        <v>76</v>
      </c>
      <c r="M15" s="36" t="s">
        <v>77</v>
      </c>
      <c r="N15" s="37">
        <v>2000</v>
      </c>
      <c r="O15" s="38">
        <v>2.0000000000000001E-4</v>
      </c>
      <c r="P15" s="19">
        <v>1000</v>
      </c>
    </row>
    <row r="16" spans="1:16" x14ac:dyDescent="0.25">
      <c r="A16" s="33" t="s">
        <v>86</v>
      </c>
      <c r="B16" s="34" t="s">
        <v>87</v>
      </c>
      <c r="C16" s="35">
        <v>3.63</v>
      </c>
      <c r="D16" s="33" t="s">
        <v>30</v>
      </c>
      <c r="E16" s="36">
        <v>1200</v>
      </c>
      <c r="F16" s="36">
        <v>1200</v>
      </c>
      <c r="G16" s="36" t="s">
        <v>54</v>
      </c>
      <c r="H16" s="36">
        <v>500</v>
      </c>
      <c r="I16" s="36">
        <v>2400</v>
      </c>
      <c r="J16" s="36">
        <v>2400</v>
      </c>
      <c r="K16" s="36">
        <v>30000</v>
      </c>
      <c r="L16" s="36" t="s">
        <v>76</v>
      </c>
      <c r="M16" s="36" t="s">
        <v>77</v>
      </c>
      <c r="N16" s="37">
        <v>2500</v>
      </c>
      <c r="O16" s="38">
        <v>2.0000000000000001E-4</v>
      </c>
      <c r="P16" s="19">
        <v>1000</v>
      </c>
    </row>
    <row r="17" spans="1:16" x14ac:dyDescent="0.25">
      <c r="A17" s="33" t="s">
        <v>88</v>
      </c>
      <c r="B17" s="34" t="s">
        <v>89</v>
      </c>
      <c r="C17" s="35">
        <v>4.83</v>
      </c>
      <c r="D17" s="33" t="s">
        <v>30</v>
      </c>
      <c r="E17" s="36">
        <v>1600</v>
      </c>
      <c r="F17" s="36">
        <v>1600</v>
      </c>
      <c r="G17" s="36" t="s">
        <v>54</v>
      </c>
      <c r="H17" s="36">
        <v>500</v>
      </c>
      <c r="I17" s="36">
        <v>3200</v>
      </c>
      <c r="J17" s="36">
        <v>3200</v>
      </c>
      <c r="K17" s="36">
        <v>30000</v>
      </c>
      <c r="L17" s="36" t="s">
        <v>76</v>
      </c>
      <c r="M17" s="36" t="s">
        <v>77</v>
      </c>
      <c r="N17" s="37">
        <v>3000</v>
      </c>
      <c r="O17" s="38">
        <v>2.0000000000000001E-4</v>
      </c>
      <c r="P17" s="19">
        <v>1000</v>
      </c>
    </row>
    <row r="18" spans="1:16" x14ac:dyDescent="0.25">
      <c r="A18" s="33" t="s">
        <v>90</v>
      </c>
      <c r="B18" s="34" t="s">
        <v>91</v>
      </c>
      <c r="C18" s="35">
        <v>6.04</v>
      </c>
      <c r="D18" s="33" t="s">
        <v>30</v>
      </c>
      <c r="E18" s="36">
        <v>2000</v>
      </c>
      <c r="F18" s="36">
        <v>2000</v>
      </c>
      <c r="G18" s="36" t="s">
        <v>54</v>
      </c>
      <c r="H18" s="36">
        <v>500</v>
      </c>
      <c r="I18" s="36">
        <v>4000</v>
      </c>
      <c r="J18" s="36">
        <v>4000</v>
      </c>
      <c r="K18" s="36">
        <v>30000</v>
      </c>
      <c r="L18" s="36" t="s">
        <v>76</v>
      </c>
      <c r="M18" s="36" t="s">
        <v>77</v>
      </c>
      <c r="N18" s="37">
        <v>3500</v>
      </c>
      <c r="O18" s="38">
        <v>2.0000000000000001E-4</v>
      </c>
      <c r="P18" s="19">
        <v>1000</v>
      </c>
    </row>
    <row r="19" spans="1:16" x14ac:dyDescent="0.25">
      <c r="A19" s="33" t="s">
        <v>92</v>
      </c>
      <c r="B19" s="34" t="s">
        <v>93</v>
      </c>
      <c r="C19" s="35">
        <v>7.55</v>
      </c>
      <c r="D19" s="33" t="s">
        <v>30</v>
      </c>
      <c r="E19" s="36">
        <v>2500</v>
      </c>
      <c r="F19" s="36">
        <v>2400</v>
      </c>
      <c r="G19" s="36" t="s">
        <v>54</v>
      </c>
      <c r="H19" s="36">
        <v>500</v>
      </c>
      <c r="I19" s="36">
        <v>5000</v>
      </c>
      <c r="J19" s="36">
        <v>5000</v>
      </c>
      <c r="K19" s="36">
        <v>30000</v>
      </c>
      <c r="L19" s="36" t="s">
        <v>76</v>
      </c>
      <c r="M19" s="36" t="s">
        <v>77</v>
      </c>
      <c r="N19" s="37">
        <v>4000</v>
      </c>
      <c r="O19" s="38">
        <v>2.0000000000000001E-4</v>
      </c>
      <c r="P19" s="19">
        <v>1000</v>
      </c>
    </row>
    <row r="20" spans="1:16" ht="15.75" thickBot="1" x14ac:dyDescent="0.3">
      <c r="A20" s="39" t="s">
        <v>94</v>
      </c>
      <c r="B20" s="40" t="s">
        <v>95</v>
      </c>
      <c r="C20" s="41">
        <v>9.06</v>
      </c>
      <c r="D20" s="39" t="s">
        <v>30</v>
      </c>
      <c r="E20" s="42">
        <v>3000</v>
      </c>
      <c r="F20" s="42">
        <v>2900</v>
      </c>
      <c r="G20" s="42" t="s">
        <v>54</v>
      </c>
      <c r="H20" s="42">
        <v>500</v>
      </c>
      <c r="I20" s="42">
        <v>6000</v>
      </c>
      <c r="J20" s="42">
        <v>6000</v>
      </c>
      <c r="K20" s="42">
        <v>30000</v>
      </c>
      <c r="L20" s="42" t="s">
        <v>76</v>
      </c>
      <c r="M20" s="42" t="s">
        <v>77</v>
      </c>
      <c r="N20" s="43">
        <v>4000</v>
      </c>
      <c r="O20" s="44">
        <v>2.0000000000000001E-4</v>
      </c>
      <c r="P20" s="19">
        <v>1000</v>
      </c>
    </row>
    <row r="21" spans="1:16" x14ac:dyDescent="0.25">
      <c r="A21" s="12" t="s">
        <v>96</v>
      </c>
      <c r="B21" s="20" t="s">
        <v>97</v>
      </c>
      <c r="C21" s="21">
        <v>0.94</v>
      </c>
      <c r="D21" s="12" t="s">
        <v>31</v>
      </c>
      <c r="E21" s="19">
        <v>125</v>
      </c>
      <c r="F21" s="19">
        <v>250</v>
      </c>
      <c r="G21" s="19">
        <v>1</v>
      </c>
      <c r="H21" s="19">
        <v>50</v>
      </c>
      <c r="I21" s="19">
        <v>200</v>
      </c>
      <c r="J21" s="19">
        <v>200</v>
      </c>
      <c r="K21" s="19">
        <v>30000</v>
      </c>
      <c r="L21" s="19" t="s">
        <v>98</v>
      </c>
      <c r="M21" s="19" t="s">
        <v>99</v>
      </c>
      <c r="N21" s="17">
        <v>1000</v>
      </c>
      <c r="O21" s="18">
        <v>2.9999999999999997E-4</v>
      </c>
      <c r="P21" s="19">
        <v>1000</v>
      </c>
    </row>
    <row r="22" spans="1:16" x14ac:dyDescent="0.25">
      <c r="A22" s="12" t="s">
        <v>100</v>
      </c>
      <c r="B22" s="20" t="s">
        <v>101</v>
      </c>
      <c r="C22" s="21">
        <v>1.88</v>
      </c>
      <c r="D22" s="12" t="s">
        <v>31</v>
      </c>
      <c r="E22" s="19">
        <v>250</v>
      </c>
      <c r="F22" s="19">
        <v>500</v>
      </c>
      <c r="G22" s="19">
        <v>2</v>
      </c>
      <c r="H22" s="19">
        <v>100</v>
      </c>
      <c r="I22" s="19">
        <v>400</v>
      </c>
      <c r="J22" s="19">
        <v>400</v>
      </c>
      <c r="K22" s="19">
        <v>30000</v>
      </c>
      <c r="L22" s="19" t="s">
        <v>102</v>
      </c>
      <c r="M22" s="19" t="s">
        <v>103</v>
      </c>
      <c r="N22" s="22">
        <v>1000</v>
      </c>
      <c r="O22" s="23">
        <v>2.9999999999999997E-4</v>
      </c>
      <c r="P22" s="19">
        <v>1000</v>
      </c>
    </row>
    <row r="23" spans="1:16" x14ac:dyDescent="0.25">
      <c r="A23" s="12" t="s">
        <v>104</v>
      </c>
      <c r="B23" s="20" t="s">
        <v>105</v>
      </c>
      <c r="C23" s="21">
        <v>3.75</v>
      </c>
      <c r="D23" s="12" t="s">
        <v>31</v>
      </c>
      <c r="E23" s="19">
        <v>500</v>
      </c>
      <c r="F23" s="19">
        <v>750</v>
      </c>
      <c r="G23" s="19">
        <v>4</v>
      </c>
      <c r="H23" s="19">
        <v>100</v>
      </c>
      <c r="I23" s="19">
        <v>800</v>
      </c>
      <c r="J23" s="19">
        <v>800</v>
      </c>
      <c r="K23" s="19">
        <v>30000</v>
      </c>
      <c r="L23" s="19" t="s">
        <v>106</v>
      </c>
      <c r="M23" s="19" t="s">
        <v>107</v>
      </c>
      <c r="N23" s="22">
        <v>1000</v>
      </c>
      <c r="O23" s="23">
        <v>2.9999999999999997E-4</v>
      </c>
      <c r="P23" s="19">
        <v>1000</v>
      </c>
    </row>
    <row r="24" spans="1:16" x14ac:dyDescent="0.25">
      <c r="A24" s="12" t="s">
        <v>108</v>
      </c>
      <c r="B24" s="20" t="s">
        <v>109</v>
      </c>
      <c r="C24" s="21">
        <v>7.5</v>
      </c>
      <c r="D24" s="12" t="s">
        <v>31</v>
      </c>
      <c r="E24" s="19">
        <v>1000</v>
      </c>
      <c r="F24" s="19">
        <v>750</v>
      </c>
      <c r="G24" s="19">
        <v>10</v>
      </c>
      <c r="H24" s="19">
        <v>100</v>
      </c>
      <c r="I24" s="19">
        <v>1600</v>
      </c>
      <c r="J24" s="19">
        <v>1600</v>
      </c>
      <c r="K24" s="19">
        <v>30000</v>
      </c>
      <c r="L24" s="19" t="s">
        <v>110</v>
      </c>
      <c r="M24" s="19" t="s">
        <v>111</v>
      </c>
      <c r="N24" s="22">
        <v>1000</v>
      </c>
      <c r="O24" s="23">
        <v>2.9999999999999997E-4</v>
      </c>
      <c r="P24" s="19">
        <v>1000</v>
      </c>
    </row>
    <row r="25" spans="1:16" x14ac:dyDescent="0.25">
      <c r="A25" s="12" t="s">
        <v>112</v>
      </c>
      <c r="B25" s="20" t="s">
        <v>113</v>
      </c>
      <c r="C25" s="21">
        <v>11.25</v>
      </c>
      <c r="D25" s="12" t="s">
        <v>31</v>
      </c>
      <c r="E25" s="19">
        <v>1500</v>
      </c>
      <c r="F25" s="19">
        <v>750</v>
      </c>
      <c r="G25" s="19">
        <v>12</v>
      </c>
      <c r="H25" s="19">
        <v>100</v>
      </c>
      <c r="I25" s="19">
        <v>2400</v>
      </c>
      <c r="J25" s="19">
        <v>2400</v>
      </c>
      <c r="K25" s="19">
        <v>30000</v>
      </c>
      <c r="L25" s="19" t="s">
        <v>114</v>
      </c>
      <c r="M25" s="19" t="s">
        <v>115</v>
      </c>
      <c r="N25" s="22">
        <v>1500</v>
      </c>
      <c r="O25" s="23">
        <v>2.9999999999999997E-4</v>
      </c>
      <c r="P25" s="19">
        <v>1000</v>
      </c>
    </row>
    <row r="26" spans="1:16" x14ac:dyDescent="0.25">
      <c r="A26" s="12" t="s">
        <v>116</v>
      </c>
      <c r="B26" s="20" t="s">
        <v>117</v>
      </c>
      <c r="C26" s="21">
        <v>15</v>
      </c>
      <c r="D26" s="12" t="s">
        <v>31</v>
      </c>
      <c r="E26" s="19">
        <v>2000</v>
      </c>
      <c r="F26" s="19">
        <v>750</v>
      </c>
      <c r="G26" s="19">
        <v>16</v>
      </c>
      <c r="H26" s="19">
        <v>100</v>
      </c>
      <c r="I26" s="19">
        <v>3200</v>
      </c>
      <c r="J26" s="19">
        <v>3200</v>
      </c>
      <c r="K26" s="19">
        <v>30000</v>
      </c>
      <c r="L26" s="19" t="s">
        <v>118</v>
      </c>
      <c r="M26" s="19" t="s">
        <v>119</v>
      </c>
      <c r="N26" s="22">
        <v>2000</v>
      </c>
      <c r="O26" s="23">
        <v>2.9999999999999997E-4</v>
      </c>
      <c r="P26" s="19">
        <v>1000</v>
      </c>
    </row>
    <row r="27" spans="1:16" x14ac:dyDescent="0.25">
      <c r="A27" s="12" t="s">
        <v>120</v>
      </c>
      <c r="B27" s="20" t="s">
        <v>121</v>
      </c>
      <c r="C27" s="21">
        <v>18.75</v>
      </c>
      <c r="D27" s="12" t="s">
        <v>31</v>
      </c>
      <c r="E27" s="19">
        <v>2500</v>
      </c>
      <c r="F27" s="19">
        <v>750</v>
      </c>
      <c r="G27" s="19">
        <v>20</v>
      </c>
      <c r="H27" s="19">
        <v>100</v>
      </c>
      <c r="I27" s="19">
        <v>4000</v>
      </c>
      <c r="J27" s="19">
        <v>4000</v>
      </c>
      <c r="K27" s="19">
        <v>30000</v>
      </c>
      <c r="L27" s="19" t="s">
        <v>118</v>
      </c>
      <c r="M27" s="19" t="s">
        <v>119</v>
      </c>
      <c r="N27" s="22">
        <v>2500</v>
      </c>
      <c r="O27" s="23">
        <v>2.9999999999999997E-4</v>
      </c>
      <c r="P27" s="19">
        <v>1000</v>
      </c>
    </row>
    <row r="28" spans="1:16" x14ac:dyDescent="0.25">
      <c r="A28" s="12" t="s">
        <v>122</v>
      </c>
      <c r="B28" s="20" t="s">
        <v>123</v>
      </c>
      <c r="C28" s="21">
        <v>22.5</v>
      </c>
      <c r="D28" s="12" t="s">
        <v>31</v>
      </c>
      <c r="E28" s="19">
        <v>3000</v>
      </c>
      <c r="F28" s="19">
        <v>750</v>
      </c>
      <c r="G28" s="19">
        <v>24</v>
      </c>
      <c r="H28" s="19">
        <v>100</v>
      </c>
      <c r="I28" s="19">
        <v>4800</v>
      </c>
      <c r="J28" s="19">
        <v>4800</v>
      </c>
      <c r="K28" s="19">
        <v>30000</v>
      </c>
      <c r="L28" s="19" t="s">
        <v>118</v>
      </c>
      <c r="M28" s="19" t="s">
        <v>119</v>
      </c>
      <c r="N28" s="22">
        <v>3000</v>
      </c>
      <c r="O28" s="23">
        <v>2.9999999999999997E-4</v>
      </c>
      <c r="P28" s="19">
        <v>1000</v>
      </c>
    </row>
    <row r="29" spans="1:16" x14ac:dyDescent="0.25">
      <c r="A29" s="12" t="s">
        <v>124</v>
      </c>
      <c r="B29" s="20" t="s">
        <v>125</v>
      </c>
      <c r="C29" s="21">
        <v>26.25</v>
      </c>
      <c r="D29" s="12" t="s">
        <v>31</v>
      </c>
      <c r="E29" s="19">
        <v>3500</v>
      </c>
      <c r="F29" s="19">
        <v>750</v>
      </c>
      <c r="G29" s="19">
        <v>28</v>
      </c>
      <c r="H29" s="19">
        <v>100</v>
      </c>
      <c r="I29" s="19">
        <v>5600</v>
      </c>
      <c r="J29" s="19">
        <v>5600</v>
      </c>
      <c r="K29" s="19">
        <v>30000</v>
      </c>
      <c r="L29" s="19" t="s">
        <v>118</v>
      </c>
      <c r="M29" s="19" t="s">
        <v>119</v>
      </c>
      <c r="N29" s="22">
        <v>3500</v>
      </c>
      <c r="O29" s="23">
        <v>2.9999999999999997E-4</v>
      </c>
      <c r="P29" s="19">
        <v>1000</v>
      </c>
    </row>
    <row r="30" spans="1:16" ht="15.75" thickBot="1" x14ac:dyDescent="0.3">
      <c r="A30" s="45" t="s">
        <v>126</v>
      </c>
      <c r="B30" s="46" t="s">
        <v>127</v>
      </c>
      <c r="C30" s="47">
        <v>30</v>
      </c>
      <c r="D30" s="45" t="s">
        <v>31</v>
      </c>
      <c r="E30" s="48">
        <v>4000</v>
      </c>
      <c r="F30" s="48">
        <v>750</v>
      </c>
      <c r="G30" s="48">
        <v>32</v>
      </c>
      <c r="H30" s="48">
        <v>100</v>
      </c>
      <c r="I30" s="48">
        <v>6400</v>
      </c>
      <c r="J30" s="48">
        <v>6400</v>
      </c>
      <c r="K30" s="48">
        <v>30000</v>
      </c>
      <c r="L30" s="48" t="s">
        <v>128</v>
      </c>
      <c r="M30" s="48" t="s">
        <v>129</v>
      </c>
      <c r="N30" s="24">
        <v>4000</v>
      </c>
      <c r="O30" s="25">
        <v>2.9999999999999997E-4</v>
      </c>
      <c r="P30" s="19">
        <v>1000</v>
      </c>
    </row>
    <row r="31" spans="1:16" x14ac:dyDescent="0.25">
      <c r="A31" s="13" t="s">
        <v>130</v>
      </c>
      <c r="B31" s="14" t="s">
        <v>131</v>
      </c>
      <c r="C31" s="15">
        <v>0.2344</v>
      </c>
      <c r="D31" s="13" t="s">
        <v>132</v>
      </c>
      <c r="E31" s="16">
        <v>125</v>
      </c>
      <c r="F31" s="16">
        <v>250</v>
      </c>
      <c r="G31" s="16">
        <v>1</v>
      </c>
      <c r="H31" s="16">
        <v>50</v>
      </c>
      <c r="I31" s="16">
        <v>200</v>
      </c>
      <c r="J31" s="16">
        <v>200</v>
      </c>
      <c r="K31" s="16">
        <v>30000</v>
      </c>
      <c r="L31" s="16" t="s">
        <v>98</v>
      </c>
      <c r="M31" s="16" t="s">
        <v>99</v>
      </c>
      <c r="N31" s="31">
        <v>1000</v>
      </c>
      <c r="O31" s="32">
        <v>2.9999999999999997E-4</v>
      </c>
      <c r="P31" s="19">
        <v>1000</v>
      </c>
    </row>
    <row r="32" spans="1:16" x14ac:dyDescent="0.25">
      <c r="A32" s="12" t="s">
        <v>133</v>
      </c>
      <c r="B32" s="20" t="s">
        <v>134</v>
      </c>
      <c r="C32" s="21">
        <v>0.46879999999999999</v>
      </c>
      <c r="D32" s="12" t="s">
        <v>132</v>
      </c>
      <c r="E32" s="19">
        <v>250</v>
      </c>
      <c r="F32" s="19">
        <v>500</v>
      </c>
      <c r="G32" s="19">
        <v>2</v>
      </c>
      <c r="H32" s="19">
        <v>100</v>
      </c>
      <c r="I32" s="19">
        <v>400</v>
      </c>
      <c r="J32" s="19">
        <v>400</v>
      </c>
      <c r="K32" s="19">
        <v>30000</v>
      </c>
      <c r="L32" s="19" t="s">
        <v>102</v>
      </c>
      <c r="M32" s="19" t="s">
        <v>103</v>
      </c>
      <c r="N32" s="37">
        <v>1000</v>
      </c>
      <c r="O32" s="38">
        <v>2.9999999999999997E-4</v>
      </c>
      <c r="P32" s="19">
        <v>1000</v>
      </c>
    </row>
    <row r="33" spans="1:16" x14ac:dyDescent="0.25">
      <c r="A33" s="12" t="s">
        <v>135</v>
      </c>
      <c r="B33" s="20" t="s">
        <v>136</v>
      </c>
      <c r="C33" s="21">
        <v>0.9375</v>
      </c>
      <c r="D33" s="12" t="s">
        <v>132</v>
      </c>
      <c r="E33" s="19">
        <v>500</v>
      </c>
      <c r="F33" s="19">
        <v>750</v>
      </c>
      <c r="G33" s="19">
        <v>4</v>
      </c>
      <c r="H33" s="19">
        <v>100</v>
      </c>
      <c r="I33" s="19">
        <v>800</v>
      </c>
      <c r="J33" s="19">
        <v>800</v>
      </c>
      <c r="K33" s="19">
        <v>30000</v>
      </c>
      <c r="L33" s="19" t="s">
        <v>106</v>
      </c>
      <c r="M33" s="19" t="s">
        <v>107</v>
      </c>
      <c r="N33" s="37">
        <v>1000</v>
      </c>
      <c r="O33" s="38">
        <v>2.9999999999999997E-4</v>
      </c>
      <c r="P33" s="19">
        <v>1000</v>
      </c>
    </row>
    <row r="34" spans="1:16" ht="15.75" thickBot="1" x14ac:dyDescent="0.3">
      <c r="A34" s="12" t="s">
        <v>137</v>
      </c>
      <c r="B34" s="20" t="s">
        <v>138</v>
      </c>
      <c r="C34" s="21">
        <v>1.875</v>
      </c>
      <c r="D34" s="12" t="s">
        <v>132</v>
      </c>
      <c r="E34" s="19">
        <v>1000</v>
      </c>
      <c r="F34" s="19">
        <v>750</v>
      </c>
      <c r="G34" s="19">
        <v>10</v>
      </c>
      <c r="H34" s="19">
        <v>100</v>
      </c>
      <c r="I34" s="19">
        <v>1600</v>
      </c>
      <c r="J34" s="19">
        <v>1600</v>
      </c>
      <c r="K34" s="19">
        <v>30000</v>
      </c>
      <c r="L34" s="19" t="s">
        <v>110</v>
      </c>
      <c r="M34" s="19" t="s">
        <v>111</v>
      </c>
      <c r="N34" s="43">
        <v>1000</v>
      </c>
      <c r="O34" s="44">
        <v>2.9999999999999997E-4</v>
      </c>
      <c r="P34" s="19">
        <v>1000</v>
      </c>
    </row>
  </sheetData>
  <pageMargins left="0.7" right="0.7" top="0.75" bottom="0.75" header="0.3" footer="0.3"/>
  <pageSetup orientation="portrait" verticalDpi="0" r:id="rId1"/>
  <tableParts count="1">
    <tablePart r:id="rId2"/>
  </tableParts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16E7BC-FF89-4F14-8D7D-387DE018BCF7}">
  <sheetPr codeName="Sheet26">
    <tabColor rgb="FFFF0000"/>
  </sheetPr>
  <dimension ref="A1:D56"/>
  <sheetViews>
    <sheetView workbookViewId="0">
      <pane ySplit="1" topLeftCell="A2" activePane="bottomLeft" state="frozen"/>
      <selection pane="bottomLeft" activeCell="G21" sqref="G21"/>
    </sheetView>
  </sheetViews>
  <sheetFormatPr defaultRowHeight="15" x14ac:dyDescent="0.25"/>
  <cols>
    <col min="1" max="1" width="16.42578125" customWidth="1"/>
    <col min="2" max="2" width="35" style="12" customWidth="1"/>
    <col min="3" max="3" width="12.5703125" style="19" customWidth="1"/>
    <col min="4" max="4" width="68.42578125" customWidth="1"/>
    <col min="5" max="11" width="14" customWidth="1"/>
  </cols>
  <sheetData>
    <row r="1" spans="1:4" x14ac:dyDescent="0.25">
      <c r="A1" s="195" t="s">
        <v>891</v>
      </c>
      <c r="B1" s="195" t="s">
        <v>900</v>
      </c>
      <c r="C1" s="210" t="s">
        <v>1271</v>
      </c>
      <c r="D1" s="195" t="s">
        <v>6</v>
      </c>
    </row>
    <row r="2" spans="1:4" s="173" customFormat="1" x14ac:dyDescent="0.25">
      <c r="A2" s="190" t="s">
        <v>892</v>
      </c>
      <c r="B2" s="204" t="str">
        <f>HYPERLINK("#'Metadata'!A8","Metadata")</f>
        <v>Metadata</v>
      </c>
      <c r="C2" s="174" t="s">
        <v>1273</v>
      </c>
      <c r="D2" s="173" t="str">
        <f>_xlfn.CONCAT("Configuration information related to ", SUBSTITUTE(B2,"A-",""))</f>
        <v>Configuration information related to Metadata</v>
      </c>
    </row>
    <row r="3" spans="1:4" s="173" customFormat="1" x14ac:dyDescent="0.25">
      <c r="A3" s="190" t="s">
        <v>892</v>
      </c>
      <c r="B3" s="204" t="str">
        <f>HYPERLINK("#'A-Naming'!B3","A-Naming")</f>
        <v>A-Naming</v>
      </c>
      <c r="C3" s="174" t="s">
        <v>1273</v>
      </c>
      <c r="D3" s="173" t="str">
        <f>_xlfn.CONCAT("Configuration information related to ", SUBSTITUTE(B3,"A-",""))</f>
        <v>Configuration information related to Naming</v>
      </c>
    </row>
    <row r="4" spans="1:4" s="173" customFormat="1" x14ac:dyDescent="0.25">
      <c r="A4" s="190" t="s">
        <v>892</v>
      </c>
      <c r="B4" s="204" t="str">
        <f>HYPERLINK("#'A-NamingKeys'!A1","A-NamingKeys")</f>
        <v>A-NamingKeys</v>
      </c>
      <c r="C4" s="174" t="s">
        <v>1273</v>
      </c>
      <c r="D4" s="173" t="str">
        <f t="shared" ref="D4:D56" si="0">_xlfn.CONCAT("Configuration information related to ", SUBSTITUTE(B4,"A-",""))</f>
        <v>Configuration information related to NamingKeys</v>
      </c>
    </row>
    <row r="5" spans="1:4" s="173" customFormat="1" x14ac:dyDescent="0.25">
      <c r="A5" s="190" t="s">
        <v>892</v>
      </c>
      <c r="B5" s="204" t="str">
        <f>HYPERLINK("#'A-NamingRules'!A1","A-NamingRules")</f>
        <v>A-NamingRules</v>
      </c>
      <c r="C5" s="174" t="s">
        <v>1273</v>
      </c>
      <c r="D5" s="173" t="str">
        <f t="shared" si="0"/>
        <v>Configuration information related to NamingRules</v>
      </c>
    </row>
    <row r="6" spans="1:4" s="173" customFormat="1" x14ac:dyDescent="0.25">
      <c r="A6" s="190" t="s">
        <v>892</v>
      </c>
      <c r="B6" s="204" t="str">
        <f>HYPERLINK("#'A-Default Tags'!A1","A-Default Tags")</f>
        <v>A-Default Tags</v>
      </c>
      <c r="C6" s="174" t="s">
        <v>1273</v>
      </c>
      <c r="D6" s="173" t="str">
        <f t="shared" si="0"/>
        <v>Configuration information related to Default Tags</v>
      </c>
    </row>
    <row r="7" spans="1:4" s="173" customFormat="1" x14ac:dyDescent="0.25">
      <c r="A7" s="191" t="s">
        <v>893</v>
      </c>
      <c r="B7" s="204" t="str">
        <f>HYPERLINK("#'A-Active Directory'!A1","A-Active Directory")</f>
        <v>A-Active Directory</v>
      </c>
      <c r="C7" s="174" t="s">
        <v>1273</v>
      </c>
      <c r="D7" s="173" t="str">
        <f t="shared" si="0"/>
        <v>Configuration information related to Active Directory</v>
      </c>
    </row>
    <row r="8" spans="1:4" s="173" customFormat="1" x14ac:dyDescent="0.25">
      <c r="A8" s="191" t="s">
        <v>893</v>
      </c>
      <c r="B8" s="204" t="str">
        <f>HYPERLINK("#'A-ADGroups'!A1","A-ADGroups")</f>
        <v>A-ADGroups</v>
      </c>
      <c r="C8" s="174" t="s">
        <v>1273</v>
      </c>
      <c r="D8" s="173" t="str">
        <f t="shared" si="0"/>
        <v>Configuration information related to ADGroups</v>
      </c>
    </row>
    <row r="9" spans="1:4" s="173" customFormat="1" x14ac:dyDescent="0.25">
      <c r="A9" s="191" t="s">
        <v>893</v>
      </c>
      <c r="B9" s="204" t="str">
        <f>HYPERLINK("#'A-Active Directory Endpoints'!A1","A-Active Directory Endpoints")</f>
        <v>A-Active Directory Endpoints</v>
      </c>
      <c r="C9" s="174" t="s">
        <v>1273</v>
      </c>
      <c r="D9" s="173" t="str">
        <f t="shared" si="0"/>
        <v>Configuration information related to Active Directory Endpoints</v>
      </c>
    </row>
    <row r="10" spans="1:4" s="173" customFormat="1" x14ac:dyDescent="0.25">
      <c r="A10" s="191" t="s">
        <v>893</v>
      </c>
      <c r="B10" s="204" t="str">
        <f>HYPERLINK("#'A-Subscriptions'!A1","A-Subscriptions")</f>
        <v>A-Subscriptions</v>
      </c>
      <c r="C10" s="174" t="s">
        <v>1273</v>
      </c>
      <c r="D10" s="173" t="str">
        <f t="shared" si="0"/>
        <v>Configuration information related to Subscriptions</v>
      </c>
    </row>
    <row r="11" spans="1:4" s="173" customFormat="1" x14ac:dyDescent="0.25">
      <c r="A11" s="191" t="s">
        <v>893</v>
      </c>
      <c r="B11" s="204" t="str">
        <f>HYPERLINK("#'A-Management Groups'!A1","A-Management Groups")</f>
        <v>A-Management Groups</v>
      </c>
      <c r="C11" s="174" t="s">
        <v>1273</v>
      </c>
      <c r="D11" s="173" t="str">
        <f t="shared" si="0"/>
        <v>Configuration information related to Management Groups</v>
      </c>
    </row>
    <row r="12" spans="1:4" s="173" customFormat="1" x14ac:dyDescent="0.25">
      <c r="A12" s="191" t="s">
        <v>893</v>
      </c>
      <c r="B12" s="204" t="str">
        <f>HYPERLINK("#'A-Resource Groups'!A1","A-Resource Groups")</f>
        <v>A-Resource Groups</v>
      </c>
      <c r="C12" s="174" t="s">
        <v>1273</v>
      </c>
      <c r="D12" s="173" t="str">
        <f t="shared" si="0"/>
        <v>Configuration information related to Resource Groups</v>
      </c>
    </row>
    <row r="13" spans="1:4" s="173" customFormat="1" x14ac:dyDescent="0.25">
      <c r="A13" s="191" t="s">
        <v>893</v>
      </c>
      <c r="B13" s="204" t="str">
        <f>HYPERLINK("#'A-RoleAssignments'!A1","A-RoleAssignments")</f>
        <v>A-RoleAssignments</v>
      </c>
      <c r="C13" s="174" t="s">
        <v>1273</v>
      </c>
      <c r="D13" s="173" t="str">
        <f t="shared" si="0"/>
        <v>Configuration information related to RoleAssignments</v>
      </c>
    </row>
    <row r="14" spans="1:4" s="173" customFormat="1" x14ac:dyDescent="0.25">
      <c r="A14" s="192" t="s">
        <v>634</v>
      </c>
      <c r="B14" s="204" t="str">
        <f>HYPERLINK("#'A-Storage Accounts'!A1","A-Storage Accounts")</f>
        <v>A-Storage Accounts</v>
      </c>
      <c r="C14" s="174" t="s">
        <v>1273</v>
      </c>
      <c r="D14" s="173" t="str">
        <f t="shared" si="0"/>
        <v>Configuration information related to Storage Accounts</v>
      </c>
    </row>
    <row r="15" spans="1:4" s="173" customFormat="1" x14ac:dyDescent="0.25">
      <c r="A15" s="192" t="s">
        <v>634</v>
      </c>
      <c r="B15" s="204" t="str">
        <f>HYPERLINK("#'A-Storage Containers'!A1","A-Storage Containers")</f>
        <v>A-Storage Containers</v>
      </c>
      <c r="C15" s="174" t="s">
        <v>1273</v>
      </c>
      <c r="D15" s="173" t="str">
        <f t="shared" si="0"/>
        <v>Configuration information related to Storage Containers</v>
      </c>
    </row>
    <row r="16" spans="1:4" s="173" customFormat="1" x14ac:dyDescent="0.25">
      <c r="A16" s="192" t="s">
        <v>634</v>
      </c>
      <c r="B16" s="204" t="str">
        <f>HYPERLINK("#'A-Azure Files'!A1","A-Azure Files")</f>
        <v>A-Azure Files</v>
      </c>
      <c r="C16" s="174" t="s">
        <v>1273</v>
      </c>
      <c r="D16" s="173" t="str">
        <f t="shared" si="0"/>
        <v>Configuration information related to Azure Files</v>
      </c>
    </row>
    <row r="17" spans="1:4" s="173" customFormat="1" x14ac:dyDescent="0.25">
      <c r="A17" s="192" t="s">
        <v>634</v>
      </c>
      <c r="B17" s="204" t="str">
        <f>HYPERLINK("#'A-SQL Servers'!A1","A-SQL Servers")</f>
        <v>A-SQL Servers</v>
      </c>
      <c r="C17" s="174" t="s">
        <v>1273</v>
      </c>
      <c r="D17" s="173" t="str">
        <f t="shared" si="0"/>
        <v>Configuration information related to SQL Servers</v>
      </c>
    </row>
    <row r="18" spans="1:4" s="173" customFormat="1" x14ac:dyDescent="0.25">
      <c r="A18" s="192" t="s">
        <v>634</v>
      </c>
      <c r="B18" s="204" t="str">
        <f>HYPERLINK("#'A-SQL Elastic Database Pools'!A1","A-SQL Elastic Database Pools")</f>
        <v>A-SQL Elastic Database Pools</v>
      </c>
      <c r="C18" s="174" t="s">
        <v>1273</v>
      </c>
      <c r="D18" s="173" t="str">
        <f t="shared" si="0"/>
        <v>Configuration information related to SQL Elastic Database Pools</v>
      </c>
    </row>
    <row r="19" spans="1:4" s="173" customFormat="1" x14ac:dyDescent="0.25">
      <c r="A19" s="192" t="s">
        <v>634</v>
      </c>
      <c r="B19" s="204" t="str">
        <f>HYPERLINK("#'A-SQL Databases'!A1","A-SQL Databases")</f>
        <v>A-SQL Databases</v>
      </c>
      <c r="C19" s="174" t="s">
        <v>1273</v>
      </c>
      <c r="D19" s="173" t="str">
        <f t="shared" si="0"/>
        <v>Configuration information related to SQL Databases</v>
      </c>
    </row>
    <row r="20" spans="1:4" s="173" customFormat="1" x14ac:dyDescent="0.25">
      <c r="A20" s="192" t="s">
        <v>634</v>
      </c>
      <c r="B20" s="204" t="str">
        <f>HYPERLINK("#'A-SQLDW Databases'!A1","A-SQLDW Databases")</f>
        <v>A-SQLDW Databases</v>
      </c>
      <c r="C20" s="174" t="s">
        <v>1273</v>
      </c>
      <c r="D20" s="173" t="str">
        <f t="shared" si="0"/>
        <v>Configuration information related to SQLDW Databases</v>
      </c>
    </row>
    <row r="21" spans="1:4" s="173" customFormat="1" x14ac:dyDescent="0.25">
      <c r="A21" s="192" t="s">
        <v>634</v>
      </c>
      <c r="B21" s="204" t="str">
        <f>HYPERLINK("#'A-Analysis Services'!A1","A-Analysis Services")</f>
        <v>A-Analysis Services</v>
      </c>
      <c r="C21" s="174" t="s">
        <v>1273</v>
      </c>
      <c r="D21" s="173" t="str">
        <f t="shared" si="0"/>
        <v>Configuration information related to Analysis Services</v>
      </c>
    </row>
    <row r="22" spans="1:4" s="173" customFormat="1" x14ac:dyDescent="0.25">
      <c r="A22" s="192" t="s">
        <v>634</v>
      </c>
      <c r="B22" s="204" t="str">
        <f>HYPERLINK("#'A-DocumentDB'!A1","A-DocumentDB")</f>
        <v>A-DocumentDB</v>
      </c>
      <c r="C22" s="174" t="s">
        <v>1273</v>
      </c>
      <c r="D22" s="173" t="str">
        <f t="shared" si="0"/>
        <v>Configuration information related to DocumentDB</v>
      </c>
    </row>
    <row r="23" spans="1:4" s="173" customFormat="1" x14ac:dyDescent="0.25">
      <c r="A23" s="192" t="s">
        <v>634</v>
      </c>
      <c r="B23" s="204" t="str">
        <f>HYPERLINK("#'A-StreamAnalytics'!A1","A-StreamAnalytics")</f>
        <v>A-StreamAnalytics</v>
      </c>
      <c r="C23" s="174" t="s">
        <v>1273</v>
      </c>
      <c r="D23" s="173" t="str">
        <f t="shared" si="0"/>
        <v>Configuration information related to StreamAnalytics</v>
      </c>
    </row>
    <row r="24" spans="1:4" s="173" customFormat="1" x14ac:dyDescent="0.25">
      <c r="A24" s="192" t="s">
        <v>634</v>
      </c>
      <c r="B24" s="204" t="str">
        <f>HYPERLINK("#'A-EventHubNS'!A1","A-EventHubNS")</f>
        <v>A-EventHubNS</v>
      </c>
      <c r="C24" s="174" t="s">
        <v>1273</v>
      </c>
      <c r="D24" s="173" t="str">
        <f t="shared" si="0"/>
        <v>Configuration information related to EventHubNS</v>
      </c>
    </row>
    <row r="25" spans="1:4" s="173" customFormat="1" x14ac:dyDescent="0.25">
      <c r="A25" s="192" t="s">
        <v>634</v>
      </c>
      <c r="B25" s="204" t="str">
        <f>HYPERLINK("#'A-EventHubs'!A1","A-EventHubs")</f>
        <v>A-EventHubs</v>
      </c>
      <c r="C25" s="174" t="s">
        <v>1273</v>
      </c>
      <c r="D25" s="173" t="str">
        <f t="shared" si="0"/>
        <v>Configuration information related to EventHubs</v>
      </c>
    </row>
    <row r="26" spans="1:4" s="173" customFormat="1" x14ac:dyDescent="0.25">
      <c r="A26" s="192" t="s">
        <v>634</v>
      </c>
      <c r="B26" s="204" t="str">
        <f>HYPERLINK("#'A-IoTHubs'!A1","A-IoTHubs")</f>
        <v>A-IoTHubs</v>
      </c>
      <c r="C26" s="174" t="s">
        <v>1273</v>
      </c>
      <c r="D26" s="173" t="str">
        <f t="shared" si="0"/>
        <v>Configuration information related to IoTHubs</v>
      </c>
    </row>
    <row r="27" spans="1:4" s="173" customFormat="1" x14ac:dyDescent="0.25">
      <c r="A27" s="192" t="s">
        <v>634</v>
      </c>
      <c r="B27" s="204" t="str">
        <f>HYPERLINK("#'A-Data Lake Store'!A1","A-Data Lake Store")</f>
        <v>A-Data Lake Store</v>
      </c>
      <c r="C27" s="174" t="s">
        <v>1273</v>
      </c>
      <c r="D27" s="173" t="str">
        <f t="shared" si="0"/>
        <v>Configuration information related to Data Lake Store</v>
      </c>
    </row>
    <row r="28" spans="1:4" s="173" customFormat="1" x14ac:dyDescent="0.25">
      <c r="A28" s="192" t="s">
        <v>634</v>
      </c>
      <c r="B28" s="204" t="str">
        <f>HYPERLINK("#'A-Data Lake Analytics'!A1","A-Data Lake Analytics")</f>
        <v>A-Data Lake Analytics</v>
      </c>
      <c r="C28" s="174" t="s">
        <v>1273</v>
      </c>
      <c r="D28" s="173" t="str">
        <f t="shared" si="0"/>
        <v>Configuration information related to Data Lake Analytics</v>
      </c>
    </row>
    <row r="29" spans="1:4" s="173" customFormat="1" x14ac:dyDescent="0.25">
      <c r="A29" s="192" t="s">
        <v>634</v>
      </c>
      <c r="B29" s="204" t="str">
        <f>HYPERLINK("#'A-Data Catalog'!A1","A-Data Catalog")</f>
        <v>A-Data Catalog</v>
      </c>
      <c r="C29" s="174" t="s">
        <v>1273</v>
      </c>
      <c r="D29" s="173" t="str">
        <f t="shared" si="0"/>
        <v>Configuration information related to Data Catalog</v>
      </c>
    </row>
    <row r="30" spans="1:4" s="173" customFormat="1" x14ac:dyDescent="0.25">
      <c r="A30" s="192" t="s">
        <v>634</v>
      </c>
      <c r="B30" s="204" t="str">
        <f>HYPERLINK("#'A-Key Vault'!A1","A-Key Vault")</f>
        <v>A-Key Vault</v>
      </c>
      <c r="C30" s="174" t="s">
        <v>1273</v>
      </c>
      <c r="D30" s="173" t="str">
        <f t="shared" si="0"/>
        <v>Configuration information related to Key Vault</v>
      </c>
    </row>
    <row r="31" spans="1:4" s="173" customFormat="1" x14ac:dyDescent="0.25">
      <c r="A31" s="192" t="s">
        <v>634</v>
      </c>
      <c r="B31" s="204" t="str">
        <f>HYPERLINK("#'A-Automation Accounts'!A1","A-Automation Accounts")</f>
        <v>A-Automation Accounts</v>
      </c>
      <c r="C31" s="174" t="s">
        <v>1273</v>
      </c>
      <c r="D31" s="173" t="str">
        <f t="shared" si="0"/>
        <v>Configuration information related to Automation Accounts</v>
      </c>
    </row>
    <row r="32" spans="1:4" s="173" customFormat="1" x14ac:dyDescent="0.25">
      <c r="A32" s="192" t="s">
        <v>634</v>
      </c>
      <c r="B32" s="204" t="str">
        <f>HYPERLINK("#'A-LogicApps'!A1","A-LogicApps")</f>
        <v>A-LogicApps</v>
      </c>
      <c r="C32" s="174" t="s">
        <v>1273</v>
      </c>
      <c r="D32" s="173" t="str">
        <f t="shared" si="0"/>
        <v>Configuration information related to LogicApps</v>
      </c>
    </row>
    <row r="33" spans="1:4" s="173" customFormat="1" x14ac:dyDescent="0.25">
      <c r="A33" s="192" t="s">
        <v>634</v>
      </c>
      <c r="B33" s="204" t="str">
        <f>HYPERLINK("#'A-LogicAppConnectors'!A1","A-LogicAppConnectors")</f>
        <v>A-LogicAppConnectors</v>
      </c>
      <c r="C33" s="174" t="s">
        <v>1273</v>
      </c>
      <c r="D33" s="173" t="str">
        <f t="shared" si="0"/>
        <v>Configuration information related to LogicAppConnectors</v>
      </c>
    </row>
    <row r="34" spans="1:4" s="173" customFormat="1" x14ac:dyDescent="0.25">
      <c r="A34" s="193" t="s">
        <v>14</v>
      </c>
      <c r="B34" s="204" t="str">
        <f>HYPERLINK("#'A-Servers'!A1","A-Servers")</f>
        <v>A-Servers</v>
      </c>
      <c r="C34" s="174" t="s">
        <v>1273</v>
      </c>
      <c r="D34" s="173" t="str">
        <f t="shared" si="0"/>
        <v>Configuration information related to Servers</v>
      </c>
    </row>
    <row r="35" spans="1:4" s="173" customFormat="1" x14ac:dyDescent="0.25">
      <c r="A35" s="193" t="s">
        <v>14</v>
      </c>
      <c r="B35" s="204" t="str">
        <f>HYPERLINK("#'A-Fail-Over Cluster'!A1","A-Fail-Over Cluster")</f>
        <v>A-Fail-Over Cluster</v>
      </c>
      <c r="C35" s="174" t="s">
        <v>1273</v>
      </c>
      <c r="D35" s="173" t="str">
        <f t="shared" si="0"/>
        <v>Configuration information related to Fail-Over Cluster</v>
      </c>
    </row>
    <row r="36" spans="1:4" s="173" customFormat="1" x14ac:dyDescent="0.25">
      <c r="A36" s="193" t="s">
        <v>14</v>
      </c>
      <c r="B36" s="204" t="str">
        <f>HYPERLINK("#'A-Security Zones'!A1","A-Security Zones")</f>
        <v>A-Security Zones</v>
      </c>
      <c r="C36" s="174" t="s">
        <v>1273</v>
      </c>
      <c r="D36" s="173" t="str">
        <f t="shared" si="0"/>
        <v>Configuration information related to Security Zones</v>
      </c>
    </row>
    <row r="37" spans="1:4" s="173" customFormat="1" x14ac:dyDescent="0.25">
      <c r="A37" s="193" t="s">
        <v>14</v>
      </c>
      <c r="B37" s="204" t="str">
        <f>HYPERLINK("#'A-Networks'!A1","A-Networks")</f>
        <v>A-Networks</v>
      </c>
      <c r="C37" s="174" t="s">
        <v>1273</v>
      </c>
      <c r="D37" s="173" t="str">
        <f t="shared" si="0"/>
        <v>Configuration information related to Networks</v>
      </c>
    </row>
    <row r="38" spans="1:4" s="173" customFormat="1" x14ac:dyDescent="0.25">
      <c r="A38" s="193" t="s">
        <v>14</v>
      </c>
      <c r="B38" s="204" t="str">
        <f>HYPERLINK("#'A-Subnets'!A1","A-Subnets")</f>
        <v>A-Subnets</v>
      </c>
      <c r="C38" s="174" t="s">
        <v>1273</v>
      </c>
      <c r="D38" s="173" t="str">
        <f t="shared" si="0"/>
        <v>Configuration information related to Subnets</v>
      </c>
    </row>
    <row r="39" spans="1:4" s="173" customFormat="1" x14ac:dyDescent="0.25">
      <c r="A39" s="193" t="s">
        <v>14</v>
      </c>
      <c r="B39" s="204" t="str">
        <f>HYPERLINK("#'A-Network Security Groups (NSG)'!A1","A-Network Security Groups (NSG)")</f>
        <v>A-Network Security Groups (NSG)</v>
      </c>
      <c r="C39" s="174" t="s">
        <v>1273</v>
      </c>
      <c r="D39" s="173" t="str">
        <f t="shared" si="0"/>
        <v>Configuration information related to Network Security Groups (NSG)</v>
      </c>
    </row>
    <row r="40" spans="1:4" s="173" customFormat="1" x14ac:dyDescent="0.25">
      <c r="A40" s="193" t="s">
        <v>14</v>
      </c>
      <c r="B40" s="204" t="str">
        <f>HYPERLINK("#'A-NSG Rules'!A1","A-NSG Rules")</f>
        <v>A-NSG Rules</v>
      </c>
      <c r="C40" s="174" t="s">
        <v>1273</v>
      </c>
      <c r="D40" s="173" t="str">
        <f t="shared" si="0"/>
        <v>Configuration information related to NSG Rules</v>
      </c>
    </row>
    <row r="41" spans="1:4" s="173" customFormat="1" x14ac:dyDescent="0.25">
      <c r="A41" s="193" t="s">
        <v>14</v>
      </c>
      <c r="B41" s="204" t="str">
        <f>HYPERLINK("#'A-Traffic Manager'!A1","A-Traffic Manager")</f>
        <v>A-Traffic Manager</v>
      </c>
      <c r="C41" s="174" t="s">
        <v>1273</v>
      </c>
      <c r="D41" s="173" t="str">
        <f t="shared" si="0"/>
        <v>Configuration information related to Traffic Manager</v>
      </c>
    </row>
    <row r="42" spans="1:4" s="173" customFormat="1" x14ac:dyDescent="0.25">
      <c r="A42" s="193" t="s">
        <v>14</v>
      </c>
      <c r="B42" s="204" t="str">
        <f>HYPERLINK("#'A-Load Balancers'!A1","A-Load Balancers")</f>
        <v>A-Load Balancers</v>
      </c>
      <c r="C42" s="174" t="s">
        <v>1273</v>
      </c>
      <c r="D42" s="173" t="str">
        <f t="shared" si="0"/>
        <v>Configuration information related to Load Balancers</v>
      </c>
    </row>
    <row r="43" spans="1:4" s="173" customFormat="1" x14ac:dyDescent="0.25">
      <c r="A43" s="193" t="s">
        <v>14</v>
      </c>
      <c r="B43" s="204" t="str">
        <f>HYPERLINK("#'A-Load Balanced Endpoints'!A1","A-Load Balanced Endpoints")</f>
        <v>A-Load Balanced Endpoints</v>
      </c>
      <c r="C43" s="174" t="s">
        <v>1273</v>
      </c>
      <c r="D43" s="173" t="str">
        <f t="shared" si="0"/>
        <v>Configuration information related to Load Balanced Endpoints</v>
      </c>
    </row>
    <row r="44" spans="1:4" s="173" customFormat="1" x14ac:dyDescent="0.25">
      <c r="A44" s="193" t="s">
        <v>14</v>
      </c>
      <c r="B44" s="204" t="str">
        <f>HYPERLINK("#'A-Network Equipment'!A1","A-Network Equipment")</f>
        <v>A-Network Equipment</v>
      </c>
      <c r="C44" s="174" t="s">
        <v>1273</v>
      </c>
      <c r="D44" s="173" t="str">
        <f>_xlfn.CONCAT("Configuration information related to ", SUBSTITUTE(B44,"A-",""))</f>
        <v>Configuration information related to Network Equipment</v>
      </c>
    </row>
    <row r="45" spans="1:4" s="173" customFormat="1" x14ac:dyDescent="0.25">
      <c r="A45" s="193" t="s">
        <v>14</v>
      </c>
      <c r="B45" s="204" t="str">
        <f>HYPERLINK("#'A-RecoveryServicesVault'!A1","A-RecoveryServicesVault")</f>
        <v>A-RecoveryServicesVault</v>
      </c>
      <c r="C45" s="174" t="s">
        <v>1273</v>
      </c>
      <c r="D45" s="173" t="str">
        <f t="shared" si="0"/>
        <v>Configuration information related to RecoveryServicesVault</v>
      </c>
    </row>
    <row r="46" spans="1:4" s="173" customFormat="1" x14ac:dyDescent="0.25">
      <c r="A46" s="193" t="s">
        <v>14</v>
      </c>
      <c r="B46" s="204" t="str">
        <f>HYPERLINK("#'A-Log Analytics WS'!A1","A-Log Analytics WS")</f>
        <v>A-Log Analytics WS</v>
      </c>
      <c r="C46" s="174" t="s">
        <v>1273</v>
      </c>
      <c r="D46" s="173" t="str">
        <f t="shared" si="0"/>
        <v>Configuration information related to Log Analytics WS</v>
      </c>
    </row>
    <row r="47" spans="1:4" x14ac:dyDescent="0.25">
      <c r="A47" s="193" t="s">
        <v>14</v>
      </c>
      <c r="B47" s="204" t="str">
        <f>HYPERLINK("#'A-MonitorSolution'!A1","A-MonitorSolution")</f>
        <v>A-MonitorSolution</v>
      </c>
      <c r="C47" s="174" t="s">
        <v>1273</v>
      </c>
      <c r="D47" s="173" t="str">
        <f t="shared" si="0"/>
        <v>Configuration information related to MonitorSolution</v>
      </c>
    </row>
    <row r="48" spans="1:4" x14ac:dyDescent="0.25">
      <c r="A48" s="193" t="s">
        <v>14</v>
      </c>
      <c r="B48" s="204" t="str">
        <f>HYPERLINK("#'A-Policies'!A1","A-Policies")</f>
        <v>A-Policies</v>
      </c>
      <c r="C48" s="174" t="s">
        <v>1273</v>
      </c>
      <c r="D48" s="173" t="str">
        <f t="shared" si="0"/>
        <v>Configuration information related to Policies</v>
      </c>
    </row>
    <row r="49" spans="1:4" x14ac:dyDescent="0.25">
      <c r="A49" s="194" t="s">
        <v>894</v>
      </c>
      <c r="B49" s="204" t="str">
        <f>HYPERLINK("#'A-Application Insights'!A1","A-Application Insights")</f>
        <v>A-Application Insights</v>
      </c>
      <c r="C49" s="174" t="s">
        <v>1273</v>
      </c>
      <c r="D49" s="173" t="str">
        <f t="shared" si="0"/>
        <v>Configuration information related to Application Insights</v>
      </c>
    </row>
    <row r="50" spans="1:4" x14ac:dyDescent="0.25">
      <c r="A50" s="194" t="s">
        <v>894</v>
      </c>
      <c r="B50" s="204" t="str">
        <f>HYPERLINK("#'A-App Service Plans'!A1","A-App Service Plans")</f>
        <v>A-App Service Plans</v>
      </c>
      <c r="C50" s="174" t="s">
        <v>1273</v>
      </c>
      <c r="D50" s="173" t="str">
        <f t="shared" si="0"/>
        <v>Configuration information related to App Service Plans</v>
      </c>
    </row>
    <row r="51" spans="1:4" x14ac:dyDescent="0.25">
      <c r="A51" s="194" t="s">
        <v>894</v>
      </c>
      <c r="B51" s="204" t="str">
        <f>HYPERLINK("#'A-Web Apps'!A1","A-Web Apps")</f>
        <v>A-Web Apps</v>
      </c>
      <c r="C51" s="174" t="s">
        <v>1273</v>
      </c>
      <c r="D51" s="173" t="str">
        <f t="shared" si="0"/>
        <v>Configuration information related to Web Apps</v>
      </c>
    </row>
    <row r="52" spans="1:4" x14ac:dyDescent="0.25">
      <c r="A52" s="194" t="s">
        <v>894</v>
      </c>
      <c r="B52" s="204" t="str">
        <f>HYPERLINK("#'A-Cloud Services'!A1","A-Cloud Services")</f>
        <v>A-Cloud Services</v>
      </c>
      <c r="C52" s="174" t="s">
        <v>1273</v>
      </c>
      <c r="D52" s="173" t="str">
        <f t="shared" si="0"/>
        <v>Configuration information related to Cloud Services</v>
      </c>
    </row>
    <row r="53" spans="1:4" x14ac:dyDescent="0.25">
      <c r="A53" s="194" t="s">
        <v>894</v>
      </c>
      <c r="B53" s="204" t="str">
        <f>HYPERLINK("#'A-prdOps Services'!A1","A-prdOps Services")</f>
        <v>A-prdOps Services</v>
      </c>
      <c r="C53" s="174" t="s">
        <v>1273</v>
      </c>
      <c r="D53" s="173" t="str">
        <f t="shared" si="0"/>
        <v>Configuration information related to prdOps Services</v>
      </c>
    </row>
    <row r="54" spans="1:4" x14ac:dyDescent="0.25">
      <c r="A54" s="190" t="s">
        <v>892</v>
      </c>
      <c r="B54" s="204" t="str">
        <f>HYPERLINK("#'M-SQLAzureMetadata'!A1","M-SQLAzureMetadata")</f>
        <v>M-SQLAzureMetadata</v>
      </c>
      <c r="C54" s="211"/>
      <c r="D54" s="173" t="str">
        <f t="shared" si="0"/>
        <v>Configuration information related to M-SQLAzureMetadata</v>
      </c>
    </row>
    <row r="55" spans="1:4" x14ac:dyDescent="0.25">
      <c r="A55" s="190" t="s">
        <v>892</v>
      </c>
      <c r="B55" s="204" t="str">
        <f>HYPERLINK("#'M-ElasticPoolMetadata'!A1","M-ElasticPoolMetadata")</f>
        <v>M-ElasticPoolMetadata</v>
      </c>
      <c r="C55" s="211"/>
      <c r="D55" s="173" t="str">
        <f t="shared" si="0"/>
        <v>Configuration information related to M-ElasticPoolMetadata</v>
      </c>
    </row>
    <row r="56" spans="1:4" x14ac:dyDescent="0.25">
      <c r="A56" s="190" t="s">
        <v>892</v>
      </c>
      <c r="B56" s="204" t="str">
        <f>HYPERLINK("#'Values'!A1","Values")</f>
        <v>Values</v>
      </c>
      <c r="C56" s="211"/>
      <c r="D56" s="173" t="str">
        <f t="shared" si="0"/>
        <v>Configuration information related to Values</v>
      </c>
    </row>
  </sheetData>
  <dataValidations count="1">
    <dataValidation type="list" allowBlank="1" showInputMessage="1" showErrorMessage="1" sqref="C2:C53" xr:uid="{8DD6F412-A70A-4770-BCA4-36A3AEF43CB4}">
      <formula1>YesNo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42</vt:i4>
      </vt:variant>
      <vt:variant>
        <vt:lpstr>Named Ranges</vt:lpstr>
      </vt:variant>
      <vt:variant>
        <vt:i4>24</vt:i4>
      </vt:variant>
    </vt:vector>
  </HeadingPairs>
  <TitlesOfParts>
    <vt:vector size="66" baseType="lpstr">
      <vt:lpstr>Overview</vt:lpstr>
      <vt:lpstr>Component-Model</vt:lpstr>
      <vt:lpstr>Metadata</vt:lpstr>
      <vt:lpstr>Naming</vt:lpstr>
      <vt:lpstr>Tags</vt:lpstr>
      <vt:lpstr>Values</vt:lpstr>
      <vt:lpstr>NamingKeys</vt:lpstr>
      <vt:lpstr>Active Directory</vt:lpstr>
      <vt:lpstr>ADUsers</vt:lpstr>
      <vt:lpstr>ADGroups</vt:lpstr>
      <vt:lpstr>ADServicePrincipals</vt:lpstr>
      <vt:lpstr>Subscriptions</vt:lpstr>
      <vt:lpstr>Management Groups</vt:lpstr>
      <vt:lpstr>Resource Groups</vt:lpstr>
      <vt:lpstr>RoleAssignments</vt:lpstr>
      <vt:lpstr>Roles</vt:lpstr>
      <vt:lpstr>Az-synapse-dw</vt:lpstr>
      <vt:lpstr>Az-data-lake-store</vt:lpstr>
      <vt:lpstr>Az-sql-server</vt:lpstr>
      <vt:lpstr>Az-data-factory</vt:lpstr>
      <vt:lpstr>A-key-vault</vt:lpstr>
      <vt:lpstr>Az-storage-account</vt:lpstr>
      <vt:lpstr>Az-logic-app</vt:lpstr>
      <vt:lpstr>Az-cosmos-db</vt:lpstr>
      <vt:lpstr>Az-stream-analytics-job</vt:lpstr>
      <vt:lpstr>Az-analysis-services</vt:lpstr>
      <vt:lpstr>Az-sql-managed-instance</vt:lpstr>
      <vt:lpstr>Az-storage-account-container</vt:lpstr>
      <vt:lpstr>Az-storage-account-fileshare</vt:lpstr>
      <vt:lpstr>Az-event-hub-namespace</vt:lpstr>
      <vt:lpstr>Az-event-hub-hub</vt:lpstr>
      <vt:lpstr>Az-servicebus-namespace</vt:lpstr>
      <vt:lpstr>Az-servicebus-topic</vt:lpstr>
      <vt:lpstr>Az-servicebus-topic-sub</vt:lpstr>
      <vt:lpstr>Az-servicebus-topic-authrule</vt:lpstr>
      <vt:lpstr>A-Monitor Solution</vt:lpstr>
      <vt:lpstr>A-Policies</vt:lpstr>
      <vt:lpstr>A-Cloud Services</vt:lpstr>
      <vt:lpstr>A-DevOps Services</vt:lpstr>
      <vt:lpstr>M-SQLAzureMetadata</vt:lpstr>
      <vt:lpstr>M-ElasticPoolMetadata</vt:lpstr>
      <vt:lpstr>TOC</vt:lpstr>
      <vt:lpstr>Bill_To</vt:lpstr>
      <vt:lpstr>Boolean</vt:lpstr>
      <vt:lpstr>Company</vt:lpstr>
      <vt:lpstr>Company_Tag</vt:lpstr>
      <vt:lpstr>Data_Profile</vt:lpstr>
      <vt:lpstr>databaseEdition</vt:lpstr>
      <vt:lpstr>Domain</vt:lpstr>
      <vt:lpstr>DRI</vt:lpstr>
      <vt:lpstr>elasticPoolEdition</vt:lpstr>
      <vt:lpstr>envTag</vt:lpstr>
      <vt:lpstr>epDTUs</vt:lpstr>
      <vt:lpstr>epGBs</vt:lpstr>
      <vt:lpstr>Primary_Contact</vt:lpstr>
      <vt:lpstr>PrimaryRegionTag</vt:lpstr>
      <vt:lpstr>Project</vt:lpstr>
      <vt:lpstr>ProjectVersion</vt:lpstr>
      <vt:lpstr>publicAccess</vt:lpstr>
      <vt:lpstr>SQL_Data_Retention_Policy</vt:lpstr>
      <vt:lpstr>sqlCollation</vt:lpstr>
      <vt:lpstr>SQLDBServicetier</vt:lpstr>
      <vt:lpstr>StorageAccessTier</vt:lpstr>
      <vt:lpstr>StorageAccountType</vt:lpstr>
      <vt:lpstr>StorageKind</vt:lpstr>
      <vt:lpstr>YesNo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Patrick Gallucci</dc:creator>
  <cp:keywords/>
  <cp:lastModifiedBy>Patrick Gallucci</cp:lastModifiedBy>
  <dcterms:created xsi:type="dcterms:W3CDTF">2019-12-02T04:15:55Z</dcterms:created>
  <dcterms:modified xsi:type="dcterms:W3CDTF">2020-02-24T15:35:12Z</dcterms:modified>
  <cp:category/>
  <cp:contentStatus/>
</cp:coreProperties>
</file>