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2/"/>
    </mc:Choice>
  </mc:AlternateContent>
  <xr:revisionPtr revIDLastSave="0" documentId="13_ncr:1_{83837400-DDC9-C94F-8468-3008DC35C1E5}" xr6:coauthVersionLast="47" xr6:coauthVersionMax="47" xr10:uidLastSave="{00000000-0000-0000-0000-000000000000}"/>
  <bookViews>
    <workbookView xWindow="1080" yWindow="500" windowWidth="27400" windowHeight="15800" activeTab="4" xr2:uid="{00000000-000D-0000-FFFF-FFFF00000000}"/>
  </bookViews>
  <sheets>
    <sheet name="Original" sheetId="3" r:id="rId1"/>
    <sheet name="Taylor Swift Album - No Dupes" sheetId="8" r:id="rId2"/>
    <sheet name="Original - No Dupes" sheetId="4" r:id="rId3"/>
    <sheet name="Original - Final" sheetId="9" r:id="rId4"/>
    <sheet name="Pivot Table" sheetId="11" r:id="rId5"/>
    <sheet name="Total and Average Minutes" sheetId="7" r:id="rId6"/>
    <sheet name="Album Release Dates" sheetId="6" r:id="rId7"/>
  </sheets>
  <definedNames>
    <definedName name="_xlnm._FilterDatabase" localSheetId="0" hidden="1">Original!$A$1:$P$94</definedName>
    <definedName name="_xlnm._FilterDatabase" localSheetId="3" hidden="1">'Original - Final'!$A$1:$P$57</definedName>
    <definedName name="_xlnm._FilterDatabase" localSheetId="2" hidden="1">'Original - No Dupes'!$A$1:$O$94</definedName>
  </definedNames>
  <calcPr calcId="191029"/>
  <pivotCaches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4" i="9" l="1"/>
  <c r="S33" i="9"/>
  <c r="J33" i="9"/>
  <c r="R34" i="9"/>
  <c r="R33" i="9"/>
  <c r="Q34" i="9"/>
  <c r="Q33" i="9"/>
  <c r="H33" i="9"/>
  <c r="L33" i="9"/>
  <c r="M33" i="9"/>
  <c r="N33" i="9"/>
  <c r="O33" i="9"/>
  <c r="P33" i="9"/>
  <c r="L34" i="9"/>
  <c r="M34" i="9"/>
  <c r="N34" i="9"/>
  <c r="O34" i="9"/>
  <c r="P34" i="9"/>
  <c r="K34" i="9"/>
  <c r="K33" i="9"/>
  <c r="J34" i="9"/>
  <c r="I33" i="9"/>
  <c r="I34" i="9"/>
  <c r="H34" i="9"/>
  <c r="G34" i="9"/>
  <c r="G33" i="9"/>
  <c r="F33" i="9" a="1"/>
  <c r="F33" i="9" s="1"/>
  <c r="S2" i="9"/>
  <c r="J21" i="7"/>
  <c r="J20" i="7"/>
  <c r="I17" i="7"/>
  <c r="I16" i="7"/>
  <c r="I12" i="7"/>
  <c r="I11" i="7"/>
  <c r="S29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R29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" i="9"/>
  <c r="E2" i="6"/>
  <c r="H6" i="7"/>
  <c r="H12" i="7"/>
  <c r="Q2" i="9"/>
  <c r="G10" i="7" a="1"/>
  <c r="G10" i="7" s="1"/>
  <c r="H11" i="7"/>
  <c r="H5" i="7"/>
  <c r="H4" i="7"/>
  <c r="H3" i="7"/>
  <c r="H2" i="7"/>
  <c r="H16" i="7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H1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<sst xmlns="http://schemas.openxmlformats.org/spreadsheetml/2006/main" count="1394" uniqueCount="293">
  <si>
    <t>artist_name</t>
  </si>
  <si>
    <t>album_id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</si>
  <si>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</si>
  <si>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</si>
  <si>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</si>
  <si>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</si>
  <si>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</si>
  <si>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</si>
  <si>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</si>
  <si>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</si>
  <si>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explicit</t>
  </si>
  <si>
    <t>track_name</t>
  </si>
  <si>
    <t>track_number</t>
  </si>
  <si>
    <t>album_name</t>
  </si>
  <si>
    <t>key_mode</t>
  </si>
  <si>
    <t>Taylor Swift</t>
  </si>
  <si>
    <t>A# major</t>
  </si>
  <si>
    <t>G major</t>
  </si>
  <si>
    <t>E major</t>
  </si>
  <si>
    <t>A major</t>
  </si>
  <si>
    <t>D major</t>
  </si>
  <si>
    <t>C major</t>
  </si>
  <si>
    <t>E minor</t>
  </si>
  <si>
    <t>G# major</t>
  </si>
  <si>
    <t>F major</t>
  </si>
  <si>
    <t>F# major</t>
  </si>
  <si>
    <t>D# major</t>
  </si>
  <si>
    <t>C# major</t>
  </si>
  <si>
    <t>The Best Day</t>
  </si>
  <si>
    <t>Teardrops On My Guitar - Radio Single Remix</t>
  </si>
  <si>
    <t>Our Song</t>
  </si>
  <si>
    <t>Fifteen</t>
  </si>
  <si>
    <t>Fearless</t>
  </si>
  <si>
    <t>Change</t>
  </si>
  <si>
    <t>A Place in this World</t>
  </si>
  <si>
    <t>Invisible</t>
  </si>
  <si>
    <t>Breathe</t>
  </si>
  <si>
    <t>Tied Together with a Smile</t>
  </si>
  <si>
    <t>Forever &amp; Always</t>
  </si>
  <si>
    <t>Hey Stephen</t>
  </si>
  <si>
    <t>White Horse</t>
  </si>
  <si>
    <t>I'm Only Me When I'm With You</t>
  </si>
  <si>
    <t>3Mvk2LKxfhc2KVSnDYC40I</t>
  </si>
  <si>
    <t>2gtEqWfjIa9j4qfsHcDVl5</t>
  </si>
  <si>
    <t>6ZeKYXZ6esPjpuHwCtUiZh</t>
  </si>
  <si>
    <t>6SgBWLgjMQdoVQytBgATGx</t>
  </si>
  <si>
    <t>Love Story</t>
  </si>
  <si>
    <t>18kSJU5j2OsV8ZX0zmpsXg</t>
  </si>
  <si>
    <t>0gN8ygx9vjsfdnc3VyNtZf</t>
  </si>
  <si>
    <t>7wbATZinTGleK7zhZJs4Yq</t>
  </si>
  <si>
    <t>You Belong With Me</t>
  </si>
  <si>
    <t>2dlXHfyg1rKCtDYavtuRZT</t>
  </si>
  <si>
    <t>0w09meSaEdiMqYqb5y6w62</t>
  </si>
  <si>
    <t>Tell Me Why</t>
  </si>
  <si>
    <t>0VcFAmEODhbIL9Sx2zufia</t>
  </si>
  <si>
    <t>You're Not Sorry</t>
  </si>
  <si>
    <t>31ST0tkNT35SKBxuZzslIn</t>
  </si>
  <si>
    <t>The Way I Loved You</t>
  </si>
  <si>
    <t>1sJUslPI3S0J6Nt9SimOam</t>
  </si>
  <si>
    <t>15STJF07U03vBZsQeSKEuZ</t>
  </si>
  <si>
    <t>2NwFRzJy5jbOAqXi7oWvdO</t>
  </si>
  <si>
    <t>11ajndHCF1bP989GgGIZUD</t>
  </si>
  <si>
    <t>60oZARTE1kCh5ntBfeO1XB</t>
  </si>
  <si>
    <t>Teardrops On My Guitar</t>
  </si>
  <si>
    <t>2zY1HG9UDD2dKiS3IgUyeO</t>
  </si>
  <si>
    <t>Should've Said No</t>
  </si>
  <si>
    <t>1a5kAD0K7zijLlZokbRDe2</t>
  </si>
  <si>
    <t>Beautiful Eyes</t>
  </si>
  <si>
    <t>3eappfX5EGKcctHz904vNj</t>
  </si>
  <si>
    <t>Picture To Burn - Radio Edit</t>
  </si>
  <si>
    <t>0r5YYiLOct5O2NOKZ5ovaP</t>
  </si>
  <si>
    <t>2HxTSD72RBQR31HtyX72sf</t>
  </si>
  <si>
    <t>I Heart ?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</si>
  <si>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</si>
  <si>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</si>
  <si>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</si>
  <si>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</si>
  <si>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</si>
  <si>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</si>
  <si>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</si>
  <si>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</si>
  <si>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</si>
  <si>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</si>
  <si>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</si>
  <si>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</si>
  <si>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</si>
  <si>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</si>
  <si>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</si>
  <si>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</si>
  <si>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</si>
  <si>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</si>
  <si>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</si>
  <si>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</si>
  <si>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</si>
  <si>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</si>
  <si>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</si>
  <si>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</si>
  <si>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</si>
  <si>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</si>
  <si>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</si>
  <si>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</si>
  <si>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</si>
  <si>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</si>
  <si>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</si>
  <si>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</si>
  <si>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</si>
  <si>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</si>
  <si>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</si>
  <si>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</si>
  <si>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</si>
  <si>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</si>
  <si>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</si>
  <si>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</si>
  <si>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</si>
  <si>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</si>
  <si>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</si>
  <si>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</si>
  <si>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</si>
  <si>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</si>
  <si>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</si>
  <si>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</si>
  <si>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</si>
  <si>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</si>
  <si>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</si>
  <si>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</si>
  <si>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</si>
  <si>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</si>
  <si>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</si>
  <si>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</si>
  <si>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</si>
  <si>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</si>
  <si>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</si>
  <si>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</si>
  <si>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</si>
  <si>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</si>
  <si>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</si>
  <si>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</si>
  <si>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</si>
  <si>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</si>
  <si>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</si>
  <si>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</si>
  <si>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</si>
  <si>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</si>
  <si>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</si>
  <si>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</si>
  <si>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</si>
  <si>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</si>
  <si>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</si>
  <si>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</si>
  <si>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</si>
  <si>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</si>
  <si>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</si>
  <si>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</si>
  <si>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</si>
  <si>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</si>
  <si>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</si>
  <si>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</si>
  <si>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</si>
  <si>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</si>
  <si>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</si>
  <si>
    <t>Release Date</t>
  </si>
  <si>
    <t>Album Name</t>
  </si>
  <si>
    <t>minutes</t>
  </si>
  <si>
    <t>Total</t>
  </si>
  <si>
    <t>Average</t>
  </si>
  <si>
    <t>Taylor Swift Album Length (minutes)</t>
  </si>
  <si>
    <t>Max</t>
  </si>
  <si>
    <t>Min</t>
  </si>
  <si>
    <t>Count</t>
  </si>
  <si>
    <t>external_urls.spotify</t>
  </si>
  <si>
    <t>https://open.spotify.com/track/2gtEqWfjIa9j4qfsHcDVl5</t>
  </si>
  <si>
    <t>https://open.spotify.com/track/6ZeKYXZ6esPjpuHwCtUiZh</t>
  </si>
  <si>
    <t>https://open.spotify.com/track/6SgBWLgjMQdoVQytBgATGx</t>
  </si>
  <si>
    <t>https://open.spotify.com/track/18kSJU5j2OsV8ZX0zmpsXg</t>
  </si>
  <si>
    <t>https://open.spotify.com/track/0gN8ygx9vjsfdnc3VyNtZf</t>
  </si>
  <si>
    <t>https://open.spotify.com/track/7wbATZinTGleK7zhZJs4Yq</t>
  </si>
  <si>
    <t>https://open.spotify.com/track/2dlXHfyg1rKCtDYavtuRZT</t>
  </si>
  <si>
    <t>https://open.spotify.com/track/0w09meSaEdiMqYqb5y6w62</t>
  </si>
  <si>
    <t>https://open.spotify.com/track/0VcFAmEODhbIL9Sx2zufia</t>
  </si>
  <si>
    <t>https://open.spotify.com/track/31ST0tkNT35SKBxuZzslIn</t>
  </si>
  <si>
    <t>https://open.spotify.com/track/1sJUslPI3S0J6Nt9SimOam</t>
  </si>
  <si>
    <t>https://open.spotify.com/track/15STJF07U03vBZsQeSKEuZ</t>
  </si>
  <si>
    <t>https://open.spotify.com/track/2NwFRzJy5jbOAqXi7oWvdO</t>
  </si>
  <si>
    <t>https://open.spotify.com/track/11ajndHCF1bP989GgGIZUD</t>
  </si>
  <si>
    <t>https://open.spotify.com/track/60oZARTE1kCh5ntBfeO1XB</t>
  </si>
  <si>
    <t>https://open.spotify.com/track/2zY1HG9UDD2dKiS3IgUyeO</t>
  </si>
  <si>
    <t>https://open.spotify.com/track/1a5kAD0K7zijLlZokbRDe2</t>
  </si>
  <si>
    <t>https://open.spotify.com/track/3eappfX5EGKcctHz904vNj</t>
  </si>
  <si>
    <t>https://open.spotify.com/track/0r5YYiLOct5O2NOKZ5ovaP</t>
  </si>
  <si>
    <t>https://open.spotify.com/track/2HxTSD72RBQR31HtyX72sf</t>
  </si>
  <si>
    <t>https://open.spotify.com/track/4lIbdZwGa2hgkxigHJumaV</t>
  </si>
  <si>
    <t>https://open.spotify.com/track/2l9Pipz6AiVOabtKJVl3O9</t>
  </si>
  <si>
    <t>https://open.spotify.com/track/0wi9VaczZO8tbBwltGiwO5</t>
  </si>
  <si>
    <t>https://open.spotify.com/track/4vwfVWo6hSf0vJuBpNwMWJ</t>
  </si>
  <si>
    <t>https://open.spotify.com/track/04g3rUk3RzqaXi02FJT2Zl</t>
  </si>
  <si>
    <t>https://open.spotify.com/track/3hD7Dd9WVVkT6HAtil3R2D</t>
  </si>
  <si>
    <t>https://open.spotify.com/track/5XQJNlITnzHbLqpX60gUrj</t>
  </si>
  <si>
    <t>https://open.spotify.com/track/3ZeJG2dbry1YgRbGn5IukZ</t>
  </si>
  <si>
    <t>https://open.spotify.com/track/5WbxKDVDEHtDWL9Mr6ZLoc</t>
  </si>
  <si>
    <t>https://open.spotify.com/track/177nprYS2qLchToEJVzTec</t>
  </si>
  <si>
    <t>https://open.spotify.com/track/0AXwcrtfYGYgQgmzyk8PA1</t>
  </si>
  <si>
    <t>https://open.spotify.com/track/361O1jOM9zsU5Wmo3hhsfH</t>
  </si>
  <si>
    <t>https://open.spotify.com/track/5nUPw1RvAkqDIdebpDy3JI</t>
  </si>
  <si>
    <t>https://open.spotify.com/track/3iaYan8tKzKGP0MNWbSgxM</t>
  </si>
  <si>
    <t>https://open.spotify.com/track/7gfzBsM4xaMb8c2WdpzEat</t>
  </si>
  <si>
    <t>https://open.spotify.com/track/5p0RhYSSIU86G63ugc7nAA</t>
  </si>
  <si>
    <t>https://open.spotify.com/track/4i0M7glXqIIRKPwbLtpExi</t>
  </si>
  <si>
    <t>https://open.spotify.com/track/6Eu31gddWw0gOGO506pJYA</t>
  </si>
  <si>
    <t>https://open.spotify.com/track/4t0OI7XrODjSkAu3bTPmWj</t>
  </si>
  <si>
    <t>https://open.spotify.com/track/1vrd6UOGamcKNGnSHJQlSt</t>
  </si>
  <si>
    <t>https://open.spotify.com/track/4WXzzCof26KJLTK5kK53dS</t>
  </si>
  <si>
    <t>https://open.spotify.com/track/6wn61Fzx9XMxQmieLpoIhW</t>
  </si>
  <si>
    <t>https://open.spotify.com/track/3GCL1PydwsLodcpv0Ll1ch</t>
  </si>
  <si>
    <t>https://open.spotify.com/track/49mWEy5MgtNujgT7xU3emT</t>
  </si>
  <si>
    <t>https://open.spotify.com/track/3rnI1UCyGJvUTVvT97VQr5</t>
  </si>
  <si>
    <t>https://open.spotify.com/track/0HmCuN0Z3OX1Qrz43FLOPL</t>
  </si>
  <si>
    <t>https://open.spotify.com/track/5P4wWhUYWM0IaVYLuZxdar</t>
  </si>
  <si>
    <t>https://open.spotify.com/track/47HtKpfzpAt8rQjjXWotFj</t>
  </si>
  <si>
    <t>https://open.spotify.com/track/3esA216TyLHEkNiBCeCmcg</t>
  </si>
  <si>
    <t>https://open.spotify.com/track/1yACRKAwlXWhXXFUSkvzhD</t>
  </si>
  <si>
    <t>https://open.spotify.com/track/3SBGfIPUVlqt1YGxgZXoJ9</t>
  </si>
  <si>
    <t>https://open.spotify.com/track/3MXzl6hq3vSqB8ZlKVGkRi</t>
  </si>
  <si>
    <t>https://open.spotify.com/track/7bad461siaxECNlaYsmIo6</t>
  </si>
  <si>
    <t>https://open.spotify.com/track/4T6pHxntdd0SZrjKtt8nfM</t>
  </si>
  <si>
    <t>https://open.spotify.com/track/5GEPI2EfHqf6G1Ebibo5C5</t>
  </si>
  <si>
    <t>https://open.spotify.com/track/3OaBCFROgrLRbZGCFP6E3M</t>
  </si>
  <si>
    <t>https://open.spotify.com/track/0ykAwrzigpz5BACbaUyDm3</t>
  </si>
  <si>
    <t>https://open.spotify.com/track/4xUskJSjCmC0kSi3JmjiIz</t>
  </si>
  <si>
    <t>https://open.spotify.com/track/5kCqMXvv33WEcpb3Xvx1FZ</t>
  </si>
  <si>
    <t>https://open.spotify.com/track/4ONlmL2EYEryaJzmh9fG1o</t>
  </si>
  <si>
    <t>https://open.spotify.com/track/30oulfBS2vZcq1wQZPXlQo</t>
  </si>
  <si>
    <t>https://open.spotify.com/track/6LAIapZk9Ozzhau5gBDNmi</t>
  </si>
  <si>
    <t>https://open.spotify.com/track/4BuxFaXa4RblrdN57lWN6d</t>
  </si>
  <si>
    <t>https://open.spotify.com/track/0Om9WAB5RS09L80DyOfTNa</t>
  </si>
  <si>
    <t>https://open.spotify.com/track/32mVHdy0bi1XKgr0ajsBlG</t>
  </si>
  <si>
    <t>https://open.spotify.com/track/7zMcNqs55Mxer82bvZFkpg</t>
  </si>
  <si>
    <t>https://open.spotify.com/track/73OX8GdpOeGzKC6OvGSbsv</t>
  </si>
  <si>
    <t>https://open.spotify.com/track/7an1exwMnfYRcdVQm0yDev</t>
  </si>
  <si>
    <t>https://open.spotify.com/track/2QA3IixpRcKyOdG7XDzRgv</t>
  </si>
  <si>
    <t>https://open.spotify.com/track/6K0CJLVXqbGMeJSmJ4ENKK</t>
  </si>
  <si>
    <t>https://open.spotify.com/track/2ZoOmCSgj0ypVAmGd1ve4y</t>
  </si>
  <si>
    <t>https://open.spotify.com/track/16MVSD0mGI4RMQT83Qzm69</t>
  </si>
  <si>
    <t>https://open.spotify.com/track/2QrQCMel6v2JiLxqrg4p2O</t>
  </si>
  <si>
    <t>https://open.spotify.com/track/15DeqWWQB4dcEWzJg15VrN</t>
  </si>
  <si>
    <t>https://open.spotify.com/track/0JIdBrXGSJXS72zjF9ss9u</t>
  </si>
  <si>
    <t>https://open.spotify.com/track/5OOd01o2YS1QFwdpVLds3r</t>
  </si>
  <si>
    <t>https://open.spotify.com/track/1spLfUJxtyVyiKKTegQ2r4</t>
  </si>
  <si>
    <t>https://open.spotify.com/track/4pJi1rVt9GNegU9kywjg4z</t>
  </si>
  <si>
    <t>https://open.spotify.com/track/2Fn01AIMyHbha2ceNQeOqw</t>
  </si>
  <si>
    <t>https://open.spotify.com/track/4BYejINgfZF0qKDMEH2cim</t>
  </si>
  <si>
    <t>https://open.spotify.com/track/2TF4UtYreqNbQ6Z9AccldU</t>
  </si>
  <si>
    <t>https://open.spotify.com/track/1oR4MUBpyNrAViC8wPNpfm</t>
  </si>
  <si>
    <t>https://open.spotify.com/track/569sXXQ7t0jSdqHooi2yqs</t>
  </si>
  <si>
    <t>https://open.spotify.com/track/5Tj2MqcFMf60CaGsKbM1aq</t>
  </si>
  <si>
    <t>https://open.spotify.com/track/2zzxwmoOBnXDT0KnJsoIWk</t>
  </si>
  <si>
    <t>https://open.spotify.com/track/41sjzdjScVwnxnxADElts6</t>
  </si>
  <si>
    <t>https://open.spotify.com/track/6CdaXOq1MWe2JHDalTG01d</t>
  </si>
  <si>
    <t>https://open.spotify.com/track/2O8sogKJCfVZ4rotBv1vVF</t>
  </si>
  <si>
    <t>https://open.spotify.com/track/1j6gmK6u4WNI33lMZ8dC1s</t>
  </si>
  <si>
    <t>https://open.spotify.com/track/7CzxXgQXurKZCyHz9ufbo1</t>
  </si>
  <si>
    <t>https://open.spotify.com/track/1k3PzDNjg38cWqOvL4M9vq</t>
  </si>
  <si>
    <t>https://open.spotify.com/track/0YgHuReCSPwTXYny7isLja</t>
  </si>
  <si>
    <t>https://open.spotify.com/track/1hxLyjC9D9Jpw6EAPKqWv4</t>
  </si>
  <si>
    <t>album release date</t>
  </si>
  <si>
    <t>danceable category</t>
  </si>
  <si>
    <t>Total Minutes</t>
  </si>
  <si>
    <t>Track Name</t>
  </si>
  <si>
    <t>Minutes</t>
  </si>
  <si>
    <t>Count Songs</t>
  </si>
  <si>
    <t>Percent of Total (Minutes)</t>
  </si>
  <si>
    <t>Percent of Total Songs</t>
  </si>
  <si>
    <t>Are the number of songs in the first album equal to the second?</t>
  </si>
  <si>
    <t>Is the second album greater than the first?</t>
  </si>
  <si>
    <t>Number of Tracks</t>
  </si>
  <si>
    <t>Total Album (ms)</t>
  </si>
  <si>
    <t>Number of Explicit Songs</t>
  </si>
  <si>
    <t>Number of F Major tracks</t>
  </si>
  <si>
    <t>Average Danceability</t>
  </si>
  <si>
    <t>Average Energy</t>
  </si>
  <si>
    <t>Average Key</t>
  </si>
  <si>
    <t>Average Loudness</t>
  </si>
  <si>
    <t>Average Speechiness</t>
  </si>
  <si>
    <t>Average Liveness</t>
  </si>
  <si>
    <t>Total Album Minutes</t>
  </si>
  <si>
    <t>Date of Release</t>
  </si>
  <si>
    <t>Number of Danceable Tracks</t>
  </si>
  <si>
    <t>Row Labels</t>
  </si>
  <si>
    <t>Grand Total</t>
  </si>
  <si>
    <t>Average of energy</t>
  </si>
  <si>
    <t>Average of key</t>
  </si>
  <si>
    <t>Average of loudness</t>
  </si>
  <si>
    <t>Average of speechiness</t>
  </si>
  <si>
    <t>Average of liveness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</si>
</sst>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42" applyFont="1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 shrinkToFi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Table'!$D$1</c:f>
              <c:strCache>
                <c:ptCount val="1"/>
                <c:pt idx="0">
                  <c:v>Average Danceability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Table'!$A$2:$A$3</c:f>
              <c:strCache>
                <c:ptCount val="2"/>
                <c:pt idx="0">
                  <c:v>Fearless</c:v>
                </c:pt>
                <c:pt idx="1">
                  <c:v>Taylor Swift</c:v>
                </c:pt>
              </c:strCache>
            </c:strRef>
          </c:cat>
          <c:val>
            <c:numRef>
              <c:f>'Pivot Table'!$D$2:$D$3</c:f>
              <c:numCache>
                <c:formatCode>0.00</c:formatCode>
                <c:ptCount val="2"/>
                <c:pt idx="0">
                  <c:v>0.59276923076923071</c:v>
                </c:pt>
                <c:pt idx="1">
                  <c:v>0.54526666666666668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3340-907A-62470D87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277728"/>
        <c:axId val="326279376"/>
      </c:barChart>
      <c:catAx>
        <c:axId val="3262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79376"/>
        <c:crosses val="autoZero"/>
        <c:auto val="1"/>
        <c:lblAlgn val="ctr"/>
        <c:lblOffset val="100"/>
        <c:noMultiLvlLbl val="0"/>
      </c:catAx>
      <c:valAx>
        <c:axId val="3262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7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Table'!$L$1</c:f>
              <c:strCache>
                <c:ptCount val="1"/>
                <c:pt idx="0">
                  <c:v>Number of Danceable Tracks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'Pivot Table'!$K$2:$K$3</c:f>
              <c:numCache>
                <c:formatCode>m/d/yy</c:formatCode>
                <c:ptCount val="2"/>
                <c:pt idx="0">
                  <c:v>39763</c:v>
                </c:pt>
                <c:pt idx="1">
                  <c:v>39014</c:v>
                </c:pt>
              </c:numCache>
            </c:numRef>
          </c:cat>
          <c:val>
            <c:numRef>
              <c:f>'Pivot Table'!$L$2:$L$3</c:f>
              <c:numCache>
                <c:formatCode>General</c:formatCode>
                <c:ptCount val="2"/>
                <c:pt idx="0">
                  <c:v>11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F-A143-8D46-D65B4D259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55664"/>
        <c:axId val="164622096"/>
      </c:lineChart>
      <c:dateAx>
        <c:axId val="164355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22096"/>
        <c:crosses val="autoZero"/>
        <c:auto val="1"/>
        <c:lblOffset val="100"/>
        <c:baseTimeUnit val="years"/>
      </c:dateAx>
      <c:valAx>
        <c:axId val="16462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Table'!$B$1</c:f>
              <c:strCache>
                <c:ptCount val="1"/>
                <c:pt idx="0">
                  <c:v>Number of Tracks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Table'!$A$2:$A$3</c:f>
              <c:strCache>
                <c:ptCount val="2"/>
                <c:pt idx="0">
                  <c:v>Fearless</c:v>
                </c:pt>
                <c:pt idx="1">
                  <c:v>Taylor Swift</c:v>
                </c:pt>
              </c:strCache>
            </c:strRef>
          </c:cat>
          <c:val>
            <c:numRef>
              <c:f>'Pivot Table'!$B$2:$B$3</c:f>
              <c:numCache>
                <c:formatCode>General</c:formatCode>
                <c:ptCount val="2"/>
                <c:pt idx="0">
                  <c:v>13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E-4B46-B466-3722FB070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10</xdr:row>
      <xdr:rowOff>19050</xdr:rowOff>
    </xdr:from>
    <xdr:to>
      <xdr:col>4</xdr:col>
      <xdr:colOff>463550</xdr:colOff>
      <xdr:row>23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D34DFE-4257-F3C1-53BC-0DD839A7E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10</xdr:row>
      <xdr:rowOff>19050</xdr:rowOff>
    </xdr:from>
    <xdr:to>
      <xdr:col>8</xdr:col>
      <xdr:colOff>584200</xdr:colOff>
      <xdr:row>23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002EAD-D536-4DC3-F4B7-694FD72BE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603250</xdr:colOff>
      <xdr:row>10</xdr:row>
      <xdr:rowOff>19050</xdr:rowOff>
    </xdr:from>
    <xdr:to>
      <xdr:col>12</xdr:col>
      <xdr:colOff>704850</xdr:colOff>
      <xdr:row>23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20E08A-2B9E-01CF-DF43-E683073D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Nooravi" refreshedDate="44955.378431597223" createdVersion="8" refreshedVersion="8" minRefreshableVersion="3" recordCount="28" xr:uid="{96325EEF-5BA7-FB47-8119-E32577C8510D}">
  <cacheSource type="worksheet">
    <worksheetSource ref="A1:S29" sheet="Original - Final"/>
  </cacheSource>
  <cacheFields count="19">
    <cacheField name="artist_name" numFmtId="0">
      <sharedItems/>
    </cacheField>
    <cacheField name="album_id" numFmtId="0">
      <sharedItems/>
    </cacheField>
    <cacheField name="album_name" numFmtId="0">
      <sharedItems count="2">
        <s v="Fearless"/>
        <s v="Taylor Swift"/>
      </sharedItems>
    </cacheField>
    <cacheField name="track_id" numFmtId="0">
      <sharedItems/>
    </cacheField>
    <cacheField name="track_name" numFmtId="0">
      <sharedItems count="28">
        <s v="Fearless"/>
        <s v="Fifteen"/>
        <s v="Love Story"/>
        <s v="Hey Stephen"/>
        <s v="White Horse"/>
        <s v="You Belong With Me"/>
        <s v="Breathe"/>
        <s v="Tell Me Why"/>
        <s v="You're Not Sorry"/>
        <s v="The Way I Loved You"/>
        <s v="Forever &amp; Always"/>
        <s v="The Best Day"/>
        <s v="Change"/>
        <s v="Tim McGraw"/>
        <s v="Picture To Burn"/>
        <s v="Teardrops On My Guitar - Radio Single Remix"/>
        <s v="A Place in this World"/>
        <s v="Cold As You"/>
        <s v="The Outside"/>
        <s v="Tied Together with a Smile"/>
        <s v="Stay Beautiful"/>
        <s v="Should've Said No"/>
        <s v="Mary's Song (Oh My My My)"/>
        <s v="Our Song"/>
        <s v="I'm Only Me When I'm With You"/>
        <s v="Invisible"/>
        <s v="A Perfectly Good Heart"/>
        <s v="Teardrops on My Guitar - Pop Version"/>
      </sharedItems>
    </cacheField>
    <cacheField name="external_urls.spotify" numFmtId="0">
      <sharedItems/>
    </cacheField>
    <cacheField name="track_number" numFmtId="0">
      <sharedItems containsSemiMixedTypes="0" containsString="0" containsNumber="1" containsInteger="1" minValue="1" maxValue="15"/>
    </cacheField>
    <cacheField name="duration_ms" numFmtId="0">
      <sharedItems containsSemiMixedTypes="0" containsString="0" containsNumber="1" containsInteger="1" minValue="173066" maxValue="294333" count="28">
        <n v="241986"/>
        <n v="294333"/>
        <n v="235266"/>
        <n v="254306"/>
        <n v="234426"/>
        <n v="231133"/>
        <n v="263973"/>
        <n v="200546"/>
        <n v="261786"/>
        <n v="244226"/>
        <n v="225320"/>
        <n v="245333"/>
        <n v="280240"/>
        <n v="232106"/>
        <n v="173066"/>
        <n v="203040"/>
        <n v="199200"/>
        <n v="239013"/>
        <n v="207106"/>
        <n v="248106"/>
        <n v="236053"/>
        <n v="242200"/>
        <n v="213080"/>
        <n v="201106"/>
        <n v="213053"/>
        <n v="203226"/>
        <n v="220146"/>
        <n v="179066"/>
      </sharedItems>
    </cacheField>
    <cacheField name="explicit" numFmtId="0">
      <sharedItems count="1">
        <b v="0"/>
      </sharedItems>
    </cacheField>
    <cacheField name="key_mode" numFmtId="0">
      <sharedItems/>
    </cacheField>
    <cacheField name="danceability" numFmtId="0">
      <sharedItems containsSemiMixedTypes="0" containsString="0" containsNumber="1" minValue="0.40300000000000002" maxValue="0.84099999999999997" count="27">
        <n v="0.59399999999999997"/>
        <n v="0.55600000000000005"/>
        <n v="0.61799999999999999"/>
        <n v="0.84099999999999997"/>
        <n v="0.57799999999999996"/>
        <n v="0.68700000000000006"/>
        <n v="0.505"/>
        <n v="0.60399999999999998"/>
        <n v="0.47499999999999998"/>
        <n v="0.433"/>
        <n v="0.60799999999999998"/>
        <n v="0.66600000000000004"/>
        <n v="0.54100000000000004"/>
        <n v="0.57999999999999996"/>
        <n v="0.65800000000000003"/>
        <n v="0.621"/>
        <n v="0.57599999999999996"/>
        <n v="0.41799999999999998"/>
        <n v="0.58899999999999997"/>
        <n v="0.47899999999999998"/>
        <n v="0.47599999999999998"/>
        <n v="0.40300000000000002"/>
        <n v="0.66800000000000004"/>
        <n v="0.56299999999999994"/>
        <n v="0.61199999999999999"/>
        <n v="0.48299999999999998"/>
        <n v="0.45900000000000002"/>
      </sharedItems>
    </cacheField>
    <cacheField name="energy" numFmtId="0">
      <sharedItems containsSemiMixedTypes="0" containsString="0" containsNumber="1" minValue="0.34" maxValue="0.93400000000000005" count="26">
        <n v="0.71199999999999997"/>
        <n v="0.65100000000000002"/>
        <n v="0.74099999999999999"/>
        <n v="0.54400000000000004"/>
        <n v="0.34"/>
        <n v="0.78300000000000003"/>
        <n v="0.48199999999999998"/>
        <n v="0.85499999999999998"/>
        <n v="0.45200000000000001"/>
        <n v="0.7"/>
        <n v="0.82099999999999995"/>
        <n v="0.434"/>
        <n v="0.77"/>
        <n v="0.49099999999999999"/>
        <n v="0.877"/>
        <n v="0.41699999999999998"/>
        <n v="0.77700000000000002"/>
        <n v="0.80500000000000005"/>
        <n v="0.57799999999999996"/>
        <n v="0.629"/>
        <n v="0.627"/>
        <n v="0.67200000000000004"/>
        <n v="0.93400000000000005"/>
        <n v="0.39400000000000002"/>
        <n v="0.751"/>
        <n v="0.753"/>
      </sharedItems>
    </cacheField>
    <cacheField name="key" numFmtId="0">
      <sharedItems containsSemiMixedTypes="0" containsString="0" containsNumber="1" containsInteger="1" minValue="0" maxValue="10" count="10">
        <n v="5"/>
        <n v="7"/>
        <n v="2"/>
        <n v="6"/>
        <n v="0"/>
        <n v="1"/>
        <n v="10"/>
        <n v="9"/>
        <n v="8"/>
        <n v="4"/>
      </sharedItems>
    </cacheField>
    <cacheField name="loudness" numFmtId="0">
      <sharedItems containsSemiMixedTypes="0" containsString="0" containsNumber="1" minValue="-8.5429999999999993" maxValue="-2.0979999999999999"/>
    </cacheField>
    <cacheField name="speechiness" numFmtId="0">
      <sharedItems containsSemiMixedTypes="0" containsString="0" containsNumber="1" minValue="2.3099999999999999E-2" maxValue="6.4600000000000005E-2"/>
    </cacheField>
    <cacheField name="liveness" numFmtId="0">
      <sharedItems containsSemiMixedTypes="0" containsString="0" containsNumber="1" minValue="8.2199999999999995E-2" maxValue="0.34300000000000003" count="27">
        <n v="0.309"/>
        <n v="0.14499999999999999"/>
        <n v="8.2199999999999995E-2"/>
        <n v="0.108"/>
        <n v="0.104"/>
        <n v="0.114"/>
        <n v="0.113"/>
        <n v="0.34300000000000003"/>
        <n v="0.115"/>
        <n v="0.11"/>
        <n v="0.124"/>
        <n v="0.11700000000000001"/>
        <n v="0.121"/>
        <n v="9.6199999999999994E-2"/>
        <n v="0.11899999999999999"/>
        <n v="0.32"/>
        <n v="0.123"/>
        <n v="0.24"/>
        <n v="8.4099999999999994E-2"/>
        <n v="0.13700000000000001"/>
        <n v="0.19600000000000001"/>
        <n v="0.182"/>
        <n v="0.32900000000000001"/>
        <n v="0.10299999999999999"/>
        <n v="0.14699999999999999"/>
        <n v="0.128"/>
        <n v="8.6300000000000002E-2"/>
      </sharedItems>
    </cacheField>
    <cacheField name="minutes" numFmtId="2">
      <sharedItems containsSemiMixedTypes="0" containsString="0" containsNumber="1" minValue="2.8844333333333334" maxValue="4.9055499999999999"/>
    </cacheField>
    <cacheField name="album release date" numFmtId="14">
      <sharedItems containsSemiMixedTypes="0" containsNonDate="0" containsDate="1" containsString="0" minDate="2006-10-24T00:00:00" maxDate="2008-11-12T00:00:00"/>
    </cacheField>
    <cacheField name="danceable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Taylor Swift"/>
    <s v="2dqn5yOQWdyGwOpOIi9O4x"/>
    <x v="0"/>
    <s v="6Eu31gddWw0gOGO506pJYA"/>
    <x v="0"/>
    <s v="https://open.spotify.com/track/6Eu31gddWw0gOGO506pJYA"/>
    <n v="1"/>
    <x v="0"/>
    <x v="0"/>
    <s v="F major"/>
    <x v="0"/>
    <x v="0"/>
    <x v="0"/>
    <n v="-4.4180000000000001"/>
    <n v="2.7300000000000001E-2"/>
    <x v="0"/>
    <n v="4.0331000000000001"/>
    <d v="2008-11-11T00:00:00"/>
    <s v="Danceable"/>
  </r>
  <r>
    <s v="Taylor Swift"/>
    <s v="2dqn5yOQWdyGwOpOIi9O4x"/>
    <x v="0"/>
    <s v="4t0OI7XrODjSkAu3bTPmWj"/>
    <x v="1"/>
    <s v="https://open.spotify.com/track/4t0OI7XrODjSkAu3bTPmWj"/>
    <n v="2"/>
    <x v="1"/>
    <x v="0"/>
    <s v="G major"/>
    <x v="1"/>
    <x v="1"/>
    <x v="1"/>
    <n v="-4.3959999999999999"/>
    <n v="2.6599999999999999E-2"/>
    <x v="1"/>
    <n v="4.9055499999999999"/>
    <d v="2008-11-11T00:00:00"/>
    <s v="Danceable"/>
  </r>
  <r>
    <s v="Taylor Swift"/>
    <s v="2dqn5yOQWdyGwOpOIi9O4x"/>
    <x v="0"/>
    <s v="1vrd6UOGamcKNGnSHJQlSt"/>
    <x v="2"/>
    <s v="https://open.spotify.com/track/1vrd6UOGamcKNGnSHJQlSt"/>
    <n v="3"/>
    <x v="2"/>
    <x v="0"/>
    <s v="D major"/>
    <x v="2"/>
    <x v="2"/>
    <x v="2"/>
    <n v="-3.95"/>
    <n v="3.1E-2"/>
    <x v="2"/>
    <n v="3.9211"/>
    <d v="2008-11-11T00:00:00"/>
    <s v="Danceable"/>
  </r>
  <r>
    <s v="Taylor Swift"/>
    <s v="2dqn5yOQWdyGwOpOIi9O4x"/>
    <x v="0"/>
    <s v="4WXzzCof26KJLTK5kK53dS"/>
    <x v="3"/>
    <s v="https://open.spotify.com/track/4WXzzCof26KJLTK5kK53dS"/>
    <n v="4"/>
    <x v="3"/>
    <x v="0"/>
    <s v="F# major"/>
    <x v="3"/>
    <x v="3"/>
    <x v="3"/>
    <n v="-7.3470000000000004"/>
    <n v="3.09E-2"/>
    <x v="3"/>
    <n v="4.2384333333333331"/>
    <d v="2008-11-11T00:00:00"/>
    <s v="Danceable"/>
  </r>
  <r>
    <s v="Taylor Swift"/>
    <s v="2dqn5yOQWdyGwOpOIi9O4x"/>
    <x v="0"/>
    <s v="6wn61Fzx9XMxQmieLpoIhW"/>
    <x v="4"/>
    <s v="https://open.spotify.com/track/6wn61Fzx9XMxQmieLpoIhW"/>
    <n v="5"/>
    <x v="4"/>
    <x v="0"/>
    <s v="C major"/>
    <x v="4"/>
    <x v="4"/>
    <x v="4"/>
    <n v="-8.0269999999999992"/>
    <n v="2.64E-2"/>
    <x v="4"/>
    <n v="3.9070999999999998"/>
    <d v="2008-11-11T00:00:00"/>
    <s v="Danceable"/>
  </r>
  <r>
    <s v="Taylor Swift"/>
    <s v="2dqn5yOQWdyGwOpOIi9O4x"/>
    <x v="0"/>
    <s v="3GCL1PydwsLodcpv0Ll1ch"/>
    <x v="5"/>
    <s v="https://open.spotify.com/track/3GCL1PydwsLodcpv0Ll1ch"/>
    <n v="6"/>
    <x v="5"/>
    <x v="0"/>
    <s v="F# major"/>
    <x v="5"/>
    <x v="5"/>
    <x v="3"/>
    <n v="-4.4400000000000004"/>
    <n v="3.8600000000000002E-2"/>
    <x v="5"/>
    <n v="3.8522166666666666"/>
    <d v="2008-11-11T00:00:00"/>
    <s v="Danceable"/>
  </r>
  <r>
    <s v="Taylor Swift"/>
    <s v="2dqn5yOQWdyGwOpOIi9O4x"/>
    <x v="0"/>
    <s v="49mWEy5MgtNujgT7xU3emT"/>
    <x v="6"/>
    <s v="https://open.spotify.com/track/49mWEy5MgtNujgT7xU3emT"/>
    <n v="7"/>
    <x v="6"/>
    <x v="0"/>
    <s v="C# major"/>
    <x v="6"/>
    <x v="6"/>
    <x v="5"/>
    <n v="-7.3719999999999999"/>
    <n v="2.76E-2"/>
    <x v="6"/>
    <n v="4.3995499999999996"/>
    <d v="2008-11-11T00:00:00"/>
    <s v="Danceable"/>
  </r>
  <r>
    <s v="Taylor Swift"/>
    <s v="2dqn5yOQWdyGwOpOIi9O4x"/>
    <x v="0"/>
    <s v="3rnI1UCyGJvUTVvT97VQr5"/>
    <x v="7"/>
    <s v="https://open.spotify.com/track/3rnI1UCyGJvUTVvT97VQr5"/>
    <n v="8"/>
    <x v="7"/>
    <x v="0"/>
    <s v="G major"/>
    <x v="7"/>
    <x v="7"/>
    <x v="1"/>
    <n v="-3.097"/>
    <n v="3.7999999999999999E-2"/>
    <x v="7"/>
    <n v="3.3424333333333331"/>
    <d v="2008-11-11T00:00:00"/>
    <s v="Danceable"/>
  </r>
  <r>
    <s v="Taylor Swift"/>
    <s v="2dqn5yOQWdyGwOpOIi9O4x"/>
    <x v="0"/>
    <s v="0HmCuN0Z3OX1Qrz43FLOPL"/>
    <x v="8"/>
    <s v="https://open.spotify.com/track/0HmCuN0Z3OX1Qrz43FLOPL"/>
    <n v="9"/>
    <x v="8"/>
    <x v="0"/>
    <s v="F# major"/>
    <x v="8"/>
    <x v="8"/>
    <x v="3"/>
    <n v="-4.1340000000000003"/>
    <n v="2.7E-2"/>
    <x v="3"/>
    <n v="4.3631000000000002"/>
    <d v="2008-11-11T00:00:00"/>
    <s v="Chill"/>
  </r>
  <r>
    <s v="Taylor Swift"/>
    <s v="2dqn5yOQWdyGwOpOIi9O4x"/>
    <x v="0"/>
    <s v="5P4wWhUYWM0IaVYLuZxdar"/>
    <x v="9"/>
    <s v="https://open.spotify.com/track/5P4wWhUYWM0IaVYLuZxdar"/>
    <n v="10"/>
    <x v="9"/>
    <x v="0"/>
    <s v="F major"/>
    <x v="9"/>
    <x v="9"/>
    <x v="0"/>
    <n v="-3.7090000000000001"/>
    <n v="3.3599999999999998E-2"/>
    <x v="8"/>
    <n v="4.0704333333333329"/>
    <d v="2008-11-11T00:00:00"/>
    <s v="Chill"/>
  </r>
  <r>
    <s v="Taylor Swift"/>
    <s v="2dqn5yOQWdyGwOpOIi9O4x"/>
    <x v="0"/>
    <s v="47HtKpfzpAt8rQjjXWotFj"/>
    <x v="10"/>
    <s v="https://open.spotify.com/track/47HtKpfzpAt8rQjjXWotFj"/>
    <n v="11"/>
    <x v="10"/>
    <x v="0"/>
    <s v="A# major"/>
    <x v="10"/>
    <x v="10"/>
    <x v="6"/>
    <n v="-4.9850000000000003"/>
    <n v="5.7599999999999998E-2"/>
    <x v="9"/>
    <n v="3.7553333333333332"/>
    <d v="2008-11-11T00:00:00"/>
    <s v="Danceable"/>
  </r>
  <r>
    <s v="Taylor Swift"/>
    <s v="2dqn5yOQWdyGwOpOIi9O4x"/>
    <x v="0"/>
    <s v="3esA216TyLHEkNiBCeCmcg"/>
    <x v="11"/>
    <s v="https://open.spotify.com/track/3esA216TyLHEkNiBCeCmcg"/>
    <n v="12"/>
    <x v="11"/>
    <x v="0"/>
    <s v="C# major"/>
    <x v="11"/>
    <x v="11"/>
    <x v="5"/>
    <n v="-8.5429999999999993"/>
    <n v="2.8899999999999999E-2"/>
    <x v="10"/>
    <n v="4.0888833333333334"/>
    <d v="2008-11-11T00:00:00"/>
    <s v="Danceable"/>
  </r>
  <r>
    <s v="Taylor Swift"/>
    <s v="2dqn5yOQWdyGwOpOIi9O4x"/>
    <x v="0"/>
    <s v="1yACRKAwlXWhXXFUSkvzhD"/>
    <x v="12"/>
    <s v="https://open.spotify.com/track/1yACRKAwlXWhXXFUSkvzhD"/>
    <n v="13"/>
    <x v="12"/>
    <x v="0"/>
    <s v="F major"/>
    <x v="12"/>
    <x v="12"/>
    <x v="0"/>
    <n v="-4.17"/>
    <n v="3.5400000000000001E-2"/>
    <x v="11"/>
    <n v="4.6706666666666665"/>
    <d v="2008-11-11T00:00:00"/>
    <s v="Danceable"/>
  </r>
  <r>
    <s v="Taylor Swift"/>
    <s v="7mzrIsaAjnXihW3InKjlC3"/>
    <x v="1"/>
    <s v="0Om9WAB5RS09L80DyOfTNa"/>
    <x v="13"/>
    <s v="https://open.spotify.com/track/0Om9WAB5RS09L80DyOfTNa"/>
    <n v="1"/>
    <x v="13"/>
    <x v="0"/>
    <s v="C major"/>
    <x v="13"/>
    <x v="13"/>
    <x v="4"/>
    <n v="-6.4619999999999997"/>
    <n v="2.5100000000000001E-2"/>
    <x v="12"/>
    <n v="3.8684333333333334"/>
    <d v="2006-10-24T00:00:00"/>
    <s v="Danceable"/>
  </r>
  <r>
    <s v="Taylor Swift"/>
    <s v="7mzrIsaAjnXihW3InKjlC3"/>
    <x v="1"/>
    <s v="32mVHdy0bi1XKgr0ajsBlG"/>
    <x v="14"/>
    <s v="https://open.spotify.com/track/32mVHdy0bi1XKgr0ajsBlG"/>
    <n v="2"/>
    <x v="14"/>
    <x v="0"/>
    <s v="G major"/>
    <x v="14"/>
    <x v="14"/>
    <x v="1"/>
    <n v="-2.0979999999999999"/>
    <n v="3.2300000000000002E-2"/>
    <x v="13"/>
    <n v="2.8844333333333334"/>
    <d v="2006-10-24T00:00:00"/>
    <s v="Danceable"/>
  </r>
  <r>
    <s v="Taylor Swift"/>
    <s v="7mzrIsaAjnXihW3InKjlC3"/>
    <x v="1"/>
    <s v="7zMcNqs55Mxer82bvZFkpg"/>
    <x v="15"/>
    <s v="https://open.spotify.com/track/7zMcNqs55Mxer82bvZFkpg"/>
    <n v="3"/>
    <x v="15"/>
    <x v="0"/>
    <s v="A# major"/>
    <x v="15"/>
    <x v="15"/>
    <x v="6"/>
    <n v="-6.9409999999999998"/>
    <n v="2.3099999999999999E-2"/>
    <x v="14"/>
    <n v="3.3839999999999999"/>
    <d v="2006-10-24T00:00:00"/>
    <s v="Danceable"/>
  </r>
  <r>
    <s v="Taylor Swift"/>
    <s v="7mzrIsaAjnXihW3InKjlC3"/>
    <x v="1"/>
    <s v="73OX8GdpOeGzKC6OvGSbsv"/>
    <x v="16"/>
    <s v="https://open.spotify.com/track/73OX8GdpOeGzKC6OvGSbsv"/>
    <n v="4"/>
    <x v="16"/>
    <x v="0"/>
    <s v="A major"/>
    <x v="16"/>
    <x v="16"/>
    <x v="7"/>
    <n v="-2.8809999999999998"/>
    <n v="3.2399999999999998E-2"/>
    <x v="15"/>
    <n v="3.32"/>
    <d v="2006-10-24T00:00:00"/>
    <s v="Danceable"/>
  </r>
  <r>
    <s v="Taylor Swift"/>
    <s v="7mzrIsaAjnXihW3InKjlC3"/>
    <x v="1"/>
    <s v="7an1exwMnfYRcdVQm0yDev"/>
    <x v="17"/>
    <s v="https://open.spotify.com/track/7an1exwMnfYRcdVQm0yDev"/>
    <n v="5"/>
    <x v="17"/>
    <x v="0"/>
    <s v="F major"/>
    <x v="17"/>
    <x v="6"/>
    <x v="0"/>
    <n v="-5.7690000000000001"/>
    <n v="2.6599999999999999E-2"/>
    <x v="16"/>
    <n v="3.9835500000000001"/>
    <d v="2006-10-24T00:00:00"/>
    <s v="Chill"/>
  </r>
  <r>
    <s v="Taylor Swift"/>
    <s v="7mzrIsaAjnXihW3InKjlC3"/>
    <x v="1"/>
    <s v="2QA3IixpRcKyOdG7XDzRgv"/>
    <x v="18"/>
    <s v="https://open.spotify.com/track/2QA3IixpRcKyOdG7XDzRgv"/>
    <n v="6"/>
    <x v="18"/>
    <x v="0"/>
    <s v="F major"/>
    <x v="18"/>
    <x v="17"/>
    <x v="0"/>
    <n v="-4.0549999999999997"/>
    <n v="2.93E-2"/>
    <x v="17"/>
    <n v="3.4517666666666669"/>
    <d v="2006-10-24T00:00:00"/>
    <s v="Danceable"/>
  </r>
  <r>
    <s v="Taylor Swift"/>
    <s v="7mzrIsaAjnXihW3InKjlC3"/>
    <x v="1"/>
    <s v="6K0CJLVXqbGMeJSmJ4ENKK"/>
    <x v="19"/>
    <s v="https://open.spotify.com/track/6K0CJLVXqbGMeJSmJ4ENKK"/>
    <n v="7"/>
    <x v="19"/>
    <x v="0"/>
    <s v="D major"/>
    <x v="19"/>
    <x v="18"/>
    <x v="2"/>
    <n v="-4.9630000000000001"/>
    <n v="2.9399999999999999E-2"/>
    <x v="18"/>
    <n v="4.1351000000000004"/>
    <d v="2006-10-24T00:00:00"/>
    <s v="Chill"/>
  </r>
  <r>
    <s v="Taylor Swift"/>
    <s v="7mzrIsaAjnXihW3InKjlC3"/>
    <x v="1"/>
    <s v="2ZoOmCSgj0ypVAmGd1ve4y"/>
    <x v="20"/>
    <s v="https://open.spotify.com/track/2ZoOmCSgj0ypVAmGd1ve4y"/>
    <n v="8"/>
    <x v="20"/>
    <x v="0"/>
    <s v="G# major"/>
    <x v="0"/>
    <x v="19"/>
    <x v="8"/>
    <n v="-4.9189999999999996"/>
    <n v="2.46E-2"/>
    <x v="19"/>
    <n v="3.9342166666666665"/>
    <d v="2006-10-24T00:00:00"/>
    <s v="Danceable"/>
  </r>
  <r>
    <s v="Taylor Swift"/>
    <s v="7mzrIsaAjnXihW3InKjlC3"/>
    <x v="1"/>
    <s v="16MVSD0mGI4RMQT83Qzm69"/>
    <x v="21"/>
    <s v="https://open.spotify.com/track/16MVSD0mGI4RMQT83Qzm69"/>
    <n v="9"/>
    <x v="21"/>
    <x v="0"/>
    <s v="E minor"/>
    <x v="20"/>
    <x v="16"/>
    <x v="9"/>
    <n v="-3.7709999999999999"/>
    <n v="2.8899999999999999E-2"/>
    <x v="20"/>
    <n v="4.0366666666666671"/>
    <d v="2006-10-24T00:00:00"/>
    <s v="Chill"/>
  </r>
  <r>
    <s v="Taylor Swift"/>
    <s v="7mzrIsaAjnXihW3InKjlC3"/>
    <x v="1"/>
    <s v="2QrQCMel6v2JiLxqrg4p2O"/>
    <x v="22"/>
    <s v="https://open.spotify.com/track/2QrQCMel6v2JiLxqrg4p2O"/>
    <n v="10"/>
    <x v="22"/>
    <x v="0"/>
    <s v="D major"/>
    <x v="21"/>
    <x v="20"/>
    <x v="2"/>
    <n v="-5.28"/>
    <n v="2.92E-2"/>
    <x v="21"/>
    <n v="3.5513333333333335"/>
    <d v="2006-10-24T00:00:00"/>
    <s v="Chill"/>
  </r>
  <r>
    <s v="Taylor Swift"/>
    <s v="7mzrIsaAjnXihW3InKjlC3"/>
    <x v="1"/>
    <s v="15DeqWWQB4dcEWzJg15VrN"/>
    <x v="23"/>
    <s v="https://open.spotify.com/track/15DeqWWQB4dcEWzJg15VrN"/>
    <n v="11"/>
    <x v="23"/>
    <x v="0"/>
    <s v="D major"/>
    <x v="22"/>
    <x v="21"/>
    <x v="2"/>
    <n v="-4.931"/>
    <n v="3.0300000000000001E-2"/>
    <x v="22"/>
    <n v="3.3517666666666668"/>
    <d v="2006-10-24T00:00:00"/>
    <s v="Danceable"/>
  </r>
  <r>
    <s v="Taylor Swift"/>
    <s v="7mzrIsaAjnXihW3InKjlC3"/>
    <x v="1"/>
    <s v="0JIdBrXGSJXS72zjF9ss9u"/>
    <x v="24"/>
    <s v="https://open.spotify.com/track/0JIdBrXGSJXS72zjF9ss9u"/>
    <n v="12"/>
    <x v="24"/>
    <x v="0"/>
    <s v="G# major"/>
    <x v="23"/>
    <x v="22"/>
    <x v="8"/>
    <n v="-3.629"/>
    <n v="6.4600000000000005E-2"/>
    <x v="23"/>
    <n v="3.5508833333333332"/>
    <d v="2006-10-24T00:00:00"/>
    <s v="Danceable"/>
  </r>
  <r>
    <s v="Taylor Swift"/>
    <s v="7mzrIsaAjnXihW3InKjlC3"/>
    <x v="1"/>
    <s v="5OOd01o2YS1QFwdpVLds3r"/>
    <x v="25"/>
    <s v="https://open.spotify.com/track/5OOd01o2YS1QFwdpVLds3r"/>
    <n v="13"/>
    <x v="25"/>
    <x v="0"/>
    <s v="G major"/>
    <x v="24"/>
    <x v="23"/>
    <x v="1"/>
    <n v="-5.7229999999999999"/>
    <n v="2.4299999999999999E-2"/>
    <x v="24"/>
    <n v="3.3871000000000002"/>
    <d v="2006-10-24T00:00:00"/>
    <s v="Danceable"/>
  </r>
  <r>
    <s v="Taylor Swift"/>
    <s v="7mzrIsaAjnXihW3InKjlC3"/>
    <x v="1"/>
    <s v="1spLfUJxtyVyiKKTegQ2r4"/>
    <x v="26"/>
    <s v="https://open.spotify.com/track/1spLfUJxtyVyiKKTegQ2r4"/>
    <n v="14"/>
    <x v="26"/>
    <x v="0"/>
    <s v="E major"/>
    <x v="25"/>
    <x v="24"/>
    <x v="9"/>
    <n v="-5.726"/>
    <n v="3.6499999999999998E-2"/>
    <x v="25"/>
    <n v="3.6690999999999998"/>
    <d v="2006-10-24T00:00:00"/>
    <s v="Chill"/>
  </r>
  <r>
    <s v="Taylor Swift"/>
    <s v="7mzrIsaAjnXihW3InKjlC3"/>
    <x v="1"/>
    <s v="4pJi1rVt9GNegU9kywjg4z"/>
    <x v="27"/>
    <s v="https://open.spotify.com/track/4pJi1rVt9GNegU9kywjg4z"/>
    <n v="15"/>
    <x v="27"/>
    <x v="0"/>
    <s v="A# major"/>
    <x v="26"/>
    <x v="25"/>
    <x v="6"/>
    <n v="-3.827"/>
    <n v="5.3699999999999998E-2"/>
    <x v="26"/>
    <n v="2.9844333333333335"/>
    <d v="2006-10-24T00:00:00"/>
    <s v="Chi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71C1F-69A1-D847-9C9F-1C3C1590E0C0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L8" firstHeaderRow="0" firstDataRow="1" firstDataCol="1"/>
  <pivotFields count="19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>
      <items count="29">
        <item x="26"/>
        <item x="16"/>
        <item x="6"/>
        <item x="12"/>
        <item x="17"/>
        <item x="0"/>
        <item x="1"/>
        <item x="10"/>
        <item x="3"/>
        <item x="24"/>
        <item x="25"/>
        <item x="2"/>
        <item x="22"/>
        <item x="23"/>
        <item x="14"/>
        <item x="21"/>
        <item x="20"/>
        <item x="27"/>
        <item x="15"/>
        <item x="7"/>
        <item x="11"/>
        <item x="18"/>
        <item x="9"/>
        <item x="19"/>
        <item x="13"/>
        <item x="4"/>
        <item x="5"/>
        <item x="8"/>
        <item t="default"/>
      </items>
    </pivotField>
    <pivotField showAll="0"/>
    <pivotField showAll="0"/>
    <pivotField dataField="1" showAll="0">
      <items count="29">
        <item x="14"/>
        <item x="27"/>
        <item x="16"/>
        <item x="7"/>
        <item x="23"/>
        <item x="15"/>
        <item x="25"/>
        <item x="18"/>
        <item x="24"/>
        <item x="22"/>
        <item x="26"/>
        <item x="10"/>
        <item x="5"/>
        <item x="13"/>
        <item x="4"/>
        <item x="2"/>
        <item x="20"/>
        <item x="17"/>
        <item x="0"/>
        <item x="21"/>
        <item x="9"/>
        <item x="11"/>
        <item x="19"/>
        <item x="3"/>
        <item x="8"/>
        <item x="6"/>
        <item x="12"/>
        <item x="1"/>
        <item t="default"/>
      </items>
    </pivotField>
    <pivotField dataField="1" showAll="0">
      <items count="2">
        <item x="0"/>
        <item t="default"/>
      </items>
    </pivotField>
    <pivotField showAll="0"/>
    <pivotField dataField="1" showAll="0">
      <items count="28">
        <item x="21"/>
        <item x="17"/>
        <item x="9"/>
        <item x="26"/>
        <item x="8"/>
        <item x="20"/>
        <item x="19"/>
        <item x="25"/>
        <item x="6"/>
        <item x="12"/>
        <item x="1"/>
        <item x="23"/>
        <item x="16"/>
        <item x="4"/>
        <item x="13"/>
        <item x="18"/>
        <item x="0"/>
        <item x="7"/>
        <item x="10"/>
        <item x="24"/>
        <item x="2"/>
        <item x="15"/>
        <item x="14"/>
        <item x="11"/>
        <item x="22"/>
        <item x="5"/>
        <item x="3"/>
        <item t="default"/>
      </items>
    </pivotField>
    <pivotField dataField="1" showAll="0">
      <items count="27">
        <item x="4"/>
        <item x="23"/>
        <item x="15"/>
        <item x="11"/>
        <item x="8"/>
        <item x="6"/>
        <item x="13"/>
        <item x="3"/>
        <item x="18"/>
        <item x="20"/>
        <item x="19"/>
        <item x="1"/>
        <item x="21"/>
        <item x="9"/>
        <item x="0"/>
        <item x="2"/>
        <item x="24"/>
        <item x="25"/>
        <item x="12"/>
        <item x="16"/>
        <item x="5"/>
        <item x="17"/>
        <item x="10"/>
        <item x="7"/>
        <item x="14"/>
        <item x="22"/>
        <item t="default"/>
      </items>
    </pivotField>
    <pivotField dataField="1" showAll="0">
      <items count="11">
        <item x="4"/>
        <item x="5"/>
        <item x="2"/>
        <item x="9"/>
        <item x="0"/>
        <item x="3"/>
        <item x="1"/>
        <item x="8"/>
        <item x="7"/>
        <item x="6"/>
        <item t="default"/>
      </items>
    </pivotField>
    <pivotField dataField="1" showAll="0"/>
    <pivotField dataField="1" showAll="0"/>
    <pivotField dataField="1" showAll="0">
      <items count="28">
        <item x="2"/>
        <item x="18"/>
        <item x="26"/>
        <item x="13"/>
        <item x="23"/>
        <item x="4"/>
        <item x="3"/>
        <item x="9"/>
        <item x="6"/>
        <item x="5"/>
        <item x="8"/>
        <item x="11"/>
        <item x="14"/>
        <item x="12"/>
        <item x="16"/>
        <item x="10"/>
        <item x="25"/>
        <item x="19"/>
        <item x="1"/>
        <item x="24"/>
        <item x="21"/>
        <item x="20"/>
        <item x="17"/>
        <item x="0"/>
        <item x="15"/>
        <item x="22"/>
        <item x="7"/>
        <item t="default"/>
      </items>
    </pivotField>
    <pivotField dataField="1" numFmtId="2" showAll="0"/>
    <pivotField dataField="1" numFmtId="14"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Number of Tracks" fld="4" subtotal="count" baseField="0" baseItem="0"/>
    <dataField name="Total Album (ms)" fld="7" baseField="0" baseItem="0" numFmtId="1"/>
    <dataField name="Average Danceability" fld="10" subtotal="average" baseField="0" baseItem="0" numFmtId="2"/>
    <dataField name="Average of energy" fld="11" subtotal="average" baseField="0" baseItem="0" numFmtId="2"/>
    <dataField name="Average of key" fld="12" subtotal="average" baseField="0" baseItem="0" numFmtId="2"/>
    <dataField name="Average of loudness" fld="13" subtotal="average" baseField="0" baseItem="0" numFmtId="2"/>
    <dataField name="Average of speechiness" fld="14" subtotal="average" baseField="0" baseItem="0" numFmtId="2"/>
    <dataField name="Average of liveness" fld="15" subtotal="average" baseField="0" baseItem="0" numFmtId="2"/>
    <dataField name="Total Album Minutes" fld="16" baseField="0" baseItem="0" numFmtId="1"/>
    <dataField name="Date of Release" fld="17" subtotal="max" baseField="0" baseItem="0" numFmtId="14"/>
    <dataField name="Number of Explicit Songs" fld="8" baseField="0" baseItem="0"/>
  </dataFields>
  <formats count="26">
    <format dxfId="119">
      <pivotArea outline="0" collapsedLevelsAreSubtotals="1" fieldPosition="0">
        <references count="1">
          <reference field="4294967294" count="8" selected="0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">
      <pivotArea dataOnly="0" labelOnly="1" outline="0" fieldPosition="0">
        <references count="1">
          <reference field="4294967294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5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5">
      <pivotArea type="all" dataOnly="0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Row" fieldPosition="0"/>
    </format>
    <format dxfId="26">
      <pivotArea dataOnly="0" labelOnly="1" fieldPosition="0">
        <references count="1">
          <reference field="2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3">
      <pivotArea type="all" dataOnly="0" outline="0" fieldPosition="0"/>
    </format>
    <format dxfId="16">
      <pivotArea outline="0" collapsedLevelsAreSubtotals="1" fieldPosition="0"/>
    </format>
    <format dxfId="15">
      <pivotArea field="2" type="button" dataOnly="0" labelOnly="1" outline="0" axis="axisRow" fieldPosition="0"/>
    </format>
    <format dxfId="14">
      <pivotArea dataOnly="0" labelOnly="1" fieldPosition="0">
        <references count="1">
          <reference field="2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413B-A38D-A94F-9176-7EB8599D6F65}">
  <dimension ref="A1:P94"/>
  <sheetViews>
    <sheetView workbookViewId="0">
      <selection activeCell="D41" sqref="D4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13</v>
      </c>
      <c r="D1" t="s">
        <v>8</v>
      </c>
      <c r="E1" t="s">
        <v>11</v>
      </c>
      <c r="F1" t="s">
        <v>169</v>
      </c>
      <c r="G1" t="s">
        <v>12</v>
      </c>
      <c r="H1" t="s">
        <v>9</v>
      </c>
      <c r="I1" t="s">
        <v>10</v>
      </c>
      <c r="J1" t="s">
        <v>14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15</v>
      </c>
      <c r="B2" t="s">
        <v>42</v>
      </c>
      <c r="C2" t="s">
        <v>32</v>
      </c>
      <c r="D2" t="s">
        <v>43</v>
      </c>
      <c r="E2" t="s">
        <v>32</v>
      </c>
      <c r="F2" t="s">
        <v>170</v>
      </c>
      <c r="G2">
        <v>1</v>
      </c>
      <c r="H2">
        <v>242826</v>
      </c>
      <c r="I2" t="b">
        <v>0</v>
      </c>
      <c r="J2" t="s">
        <v>24</v>
      </c>
      <c r="K2">
        <v>0.59799999999999998</v>
      </c>
      <c r="L2">
        <v>0.70499999999999996</v>
      </c>
      <c r="M2">
        <v>5</v>
      </c>
      <c r="N2">
        <v>-4.3940000000000001</v>
      </c>
      <c r="O2">
        <v>2.75E-2</v>
      </c>
      <c r="P2">
        <v>0.30399999999999999</v>
      </c>
    </row>
    <row r="3" spans="1:16" x14ac:dyDescent="0.2">
      <c r="A3" t="s">
        <v>15</v>
      </c>
      <c r="B3" t="s">
        <v>42</v>
      </c>
      <c r="C3" t="s">
        <v>32</v>
      </c>
      <c r="D3" t="s">
        <v>44</v>
      </c>
      <c r="E3" t="s">
        <v>31</v>
      </c>
      <c r="F3" t="s">
        <v>171</v>
      </c>
      <c r="G3">
        <v>2</v>
      </c>
      <c r="H3">
        <v>294880</v>
      </c>
      <c r="I3" t="b">
        <v>0</v>
      </c>
      <c r="J3" t="s">
        <v>17</v>
      </c>
      <c r="K3">
        <v>0.56000000000000005</v>
      </c>
      <c r="L3">
        <v>0.63600000000000001</v>
      </c>
      <c r="M3">
        <v>7</v>
      </c>
      <c r="N3">
        <v>-4.4530000000000003</v>
      </c>
      <c r="O3">
        <v>2.6200000000000001E-2</v>
      </c>
      <c r="P3">
        <v>0.14799999999999999</v>
      </c>
    </row>
    <row r="4" spans="1:16" x14ac:dyDescent="0.2">
      <c r="A4" t="s">
        <v>15</v>
      </c>
      <c r="B4" t="s">
        <v>42</v>
      </c>
      <c r="C4" t="s">
        <v>32</v>
      </c>
      <c r="D4" t="s">
        <v>45</v>
      </c>
      <c r="E4" t="s">
        <v>46</v>
      </c>
      <c r="F4" t="s">
        <v>172</v>
      </c>
      <c r="G4">
        <v>3</v>
      </c>
      <c r="H4">
        <v>234213</v>
      </c>
      <c r="I4" t="b">
        <v>0</v>
      </c>
      <c r="J4" t="s">
        <v>20</v>
      </c>
      <c r="K4">
        <v>0.622</v>
      </c>
      <c r="L4">
        <v>0.63700000000000001</v>
      </c>
      <c r="M4">
        <v>2</v>
      </c>
      <c r="N4">
        <v>-5.4009999999999998</v>
      </c>
      <c r="O4">
        <v>2.8899999999999999E-2</v>
      </c>
      <c r="P4">
        <v>0.189</v>
      </c>
    </row>
    <row r="5" spans="1:16" x14ac:dyDescent="0.2">
      <c r="A5" t="s">
        <v>15</v>
      </c>
      <c r="B5" t="s">
        <v>42</v>
      </c>
      <c r="C5" t="s">
        <v>32</v>
      </c>
      <c r="D5" t="s">
        <v>47</v>
      </c>
      <c r="E5" t="s">
        <v>39</v>
      </c>
      <c r="F5" t="s">
        <v>173</v>
      </c>
      <c r="G5">
        <v>4</v>
      </c>
      <c r="H5">
        <v>254826</v>
      </c>
      <c r="I5" t="b">
        <v>0</v>
      </c>
      <c r="J5" t="s">
        <v>25</v>
      </c>
      <c r="K5">
        <v>0.84299999999999997</v>
      </c>
      <c r="L5">
        <v>0.55500000000000005</v>
      </c>
      <c r="M5">
        <v>6</v>
      </c>
      <c r="N5">
        <v>-7.359</v>
      </c>
      <c r="O5">
        <v>3.1600000000000003E-2</v>
      </c>
      <c r="P5">
        <v>9.7699999999999995E-2</v>
      </c>
    </row>
    <row r="6" spans="1:16" x14ac:dyDescent="0.2">
      <c r="A6" t="s">
        <v>15</v>
      </c>
      <c r="B6" t="s">
        <v>42</v>
      </c>
      <c r="C6" t="s">
        <v>32</v>
      </c>
      <c r="D6" t="s">
        <v>48</v>
      </c>
      <c r="E6" t="s">
        <v>40</v>
      </c>
      <c r="F6" t="s">
        <v>174</v>
      </c>
      <c r="G6">
        <v>5</v>
      </c>
      <c r="H6">
        <v>234906</v>
      </c>
      <c r="I6" t="b">
        <v>0</v>
      </c>
      <c r="J6" t="s">
        <v>21</v>
      </c>
      <c r="K6">
        <v>0.57799999999999996</v>
      </c>
      <c r="L6">
        <v>0.34899999999999998</v>
      </c>
      <c r="M6">
        <v>0</v>
      </c>
      <c r="N6">
        <v>-8.0250000000000004</v>
      </c>
      <c r="O6">
        <v>2.5700000000000001E-2</v>
      </c>
      <c r="P6">
        <v>0.1</v>
      </c>
    </row>
    <row r="7" spans="1:16" x14ac:dyDescent="0.2">
      <c r="A7" t="s">
        <v>15</v>
      </c>
      <c r="B7" t="s">
        <v>42</v>
      </c>
      <c r="C7" t="s">
        <v>32</v>
      </c>
      <c r="D7" t="s">
        <v>49</v>
      </c>
      <c r="E7" t="s">
        <v>50</v>
      </c>
      <c r="F7" t="s">
        <v>175</v>
      </c>
      <c r="G7">
        <v>6</v>
      </c>
      <c r="H7">
        <v>231453</v>
      </c>
      <c r="I7" t="b">
        <v>0</v>
      </c>
      <c r="J7" t="s">
        <v>25</v>
      </c>
      <c r="K7">
        <v>0.68799999999999994</v>
      </c>
      <c r="L7">
        <v>0.76500000000000001</v>
      </c>
      <c r="M7">
        <v>6</v>
      </c>
      <c r="N7">
        <v>-4.4509999999999996</v>
      </c>
      <c r="O7">
        <v>3.8699999999999998E-2</v>
      </c>
      <c r="P7">
        <v>0.10299999999999999</v>
      </c>
    </row>
    <row r="8" spans="1:16" x14ac:dyDescent="0.2">
      <c r="A8" t="s">
        <v>15</v>
      </c>
      <c r="B8" t="s">
        <v>42</v>
      </c>
      <c r="C8" t="s">
        <v>32</v>
      </c>
      <c r="D8" t="s">
        <v>51</v>
      </c>
      <c r="E8" t="s">
        <v>36</v>
      </c>
      <c r="F8" t="s">
        <v>176</v>
      </c>
      <c r="G8">
        <v>7</v>
      </c>
      <c r="H8">
        <v>264373</v>
      </c>
      <c r="I8" t="b">
        <v>0</v>
      </c>
      <c r="J8" t="s">
        <v>27</v>
      </c>
      <c r="K8">
        <v>0.49099999999999999</v>
      </c>
      <c r="L8">
        <v>0.47899999999999998</v>
      </c>
      <c r="M8">
        <v>1</v>
      </c>
      <c r="N8">
        <v>-7.3959999999999999</v>
      </c>
      <c r="O8">
        <v>2.69E-2</v>
      </c>
      <c r="P8">
        <v>0.122</v>
      </c>
    </row>
    <row r="9" spans="1:16" x14ac:dyDescent="0.2">
      <c r="A9" t="s">
        <v>15</v>
      </c>
      <c r="B9" t="s">
        <v>42</v>
      </c>
      <c r="C9" t="s">
        <v>32</v>
      </c>
      <c r="D9" t="s">
        <v>52</v>
      </c>
      <c r="E9" t="s">
        <v>53</v>
      </c>
      <c r="F9" t="s">
        <v>177</v>
      </c>
      <c r="G9">
        <v>8</v>
      </c>
      <c r="H9">
        <v>200906</v>
      </c>
      <c r="I9" t="b">
        <v>0</v>
      </c>
      <c r="J9" t="s">
        <v>17</v>
      </c>
      <c r="K9">
        <v>0.60599999999999998</v>
      </c>
      <c r="L9">
        <v>0.85</v>
      </c>
      <c r="M9">
        <v>7</v>
      </c>
      <c r="N9">
        <v>-3.0569999999999999</v>
      </c>
      <c r="O9">
        <v>3.7999999999999999E-2</v>
      </c>
      <c r="P9">
        <v>0.36299999999999999</v>
      </c>
    </row>
    <row r="10" spans="1:16" x14ac:dyDescent="0.2">
      <c r="A10" t="s">
        <v>15</v>
      </c>
      <c r="B10" t="s">
        <v>42</v>
      </c>
      <c r="C10" t="s">
        <v>32</v>
      </c>
      <c r="D10" t="s">
        <v>54</v>
      </c>
      <c r="E10" t="s">
        <v>55</v>
      </c>
      <c r="F10" t="s">
        <v>178</v>
      </c>
      <c r="G10">
        <v>9</v>
      </c>
      <c r="H10">
        <v>262173</v>
      </c>
      <c r="I10" t="b">
        <v>0</v>
      </c>
      <c r="J10" t="s">
        <v>25</v>
      </c>
      <c r="K10">
        <v>0.46700000000000003</v>
      </c>
      <c r="L10">
        <v>0.45600000000000002</v>
      </c>
      <c r="M10">
        <v>6</v>
      </c>
      <c r="N10">
        <v>-4.1550000000000002</v>
      </c>
      <c r="O10">
        <v>2.7099999999999999E-2</v>
      </c>
      <c r="P10">
        <v>0.111</v>
      </c>
    </row>
    <row r="11" spans="1:16" x14ac:dyDescent="0.2">
      <c r="A11" t="s">
        <v>15</v>
      </c>
      <c r="B11" t="s">
        <v>42</v>
      </c>
      <c r="C11" t="s">
        <v>32</v>
      </c>
      <c r="D11" t="s">
        <v>56</v>
      </c>
      <c r="E11" t="s">
        <v>57</v>
      </c>
      <c r="F11" t="s">
        <v>179</v>
      </c>
      <c r="G11">
        <v>10</v>
      </c>
      <c r="H11">
        <v>244573</v>
      </c>
      <c r="I11" t="b">
        <v>0</v>
      </c>
      <c r="J11" t="s">
        <v>24</v>
      </c>
      <c r="K11">
        <v>0.433</v>
      </c>
      <c r="L11">
        <v>0.72299999999999998</v>
      </c>
      <c r="M11">
        <v>5</v>
      </c>
      <c r="N11">
        <v>-3.7509999999999999</v>
      </c>
      <c r="O11">
        <v>3.5200000000000002E-2</v>
      </c>
      <c r="P11">
        <v>0.125</v>
      </c>
    </row>
    <row r="12" spans="1:16" x14ac:dyDescent="0.2">
      <c r="A12" t="s">
        <v>15</v>
      </c>
      <c r="B12" t="s">
        <v>42</v>
      </c>
      <c r="C12" t="s">
        <v>32</v>
      </c>
      <c r="D12" t="s">
        <v>58</v>
      </c>
      <c r="E12" t="s">
        <v>38</v>
      </c>
      <c r="F12" t="s">
        <v>180</v>
      </c>
      <c r="G12">
        <v>11</v>
      </c>
      <c r="H12">
        <v>225786</v>
      </c>
      <c r="I12" t="b">
        <v>0</v>
      </c>
      <c r="J12" t="s">
        <v>16</v>
      </c>
      <c r="K12">
        <v>0.60699999999999998</v>
      </c>
      <c r="L12">
        <v>0.82599999999999996</v>
      </c>
      <c r="M12">
        <v>10</v>
      </c>
      <c r="N12">
        <v>-4.9889999999999999</v>
      </c>
      <c r="O12">
        <v>5.8400000000000001E-2</v>
      </c>
      <c r="P12">
        <v>0.104</v>
      </c>
    </row>
    <row r="13" spans="1:16" x14ac:dyDescent="0.2">
      <c r="A13" t="s">
        <v>15</v>
      </c>
      <c r="B13" t="s">
        <v>42</v>
      </c>
      <c r="C13" t="s">
        <v>32</v>
      </c>
      <c r="D13" t="s">
        <v>59</v>
      </c>
      <c r="E13" t="s">
        <v>28</v>
      </c>
      <c r="F13" t="s">
        <v>181</v>
      </c>
      <c r="G13">
        <v>12</v>
      </c>
      <c r="H13">
        <v>245666</v>
      </c>
      <c r="I13" t="b">
        <v>0</v>
      </c>
      <c r="J13" t="s">
        <v>27</v>
      </c>
      <c r="K13">
        <v>0.66700000000000004</v>
      </c>
      <c r="L13">
        <v>0.44700000000000001</v>
      </c>
      <c r="M13">
        <v>1</v>
      </c>
      <c r="N13">
        <v>-8.5719999999999992</v>
      </c>
      <c r="O13">
        <v>2.8500000000000001E-2</v>
      </c>
      <c r="P13">
        <v>0.13800000000000001</v>
      </c>
    </row>
    <row r="14" spans="1:16" x14ac:dyDescent="0.2">
      <c r="A14" t="s">
        <v>15</v>
      </c>
      <c r="B14" t="s">
        <v>42</v>
      </c>
      <c r="C14" t="s">
        <v>32</v>
      </c>
      <c r="D14" t="s">
        <v>60</v>
      </c>
      <c r="E14" t="s">
        <v>33</v>
      </c>
      <c r="F14" t="s">
        <v>182</v>
      </c>
      <c r="G14">
        <v>13</v>
      </c>
      <c r="H14">
        <v>280333</v>
      </c>
      <c r="I14" t="b">
        <v>0</v>
      </c>
      <c r="J14" t="s">
        <v>24</v>
      </c>
      <c r="K14">
        <v>0.53600000000000003</v>
      </c>
      <c r="L14">
        <v>0.76800000000000002</v>
      </c>
      <c r="M14">
        <v>5</v>
      </c>
      <c r="N14">
        <v>-4.157</v>
      </c>
      <c r="O14">
        <v>3.61E-2</v>
      </c>
      <c r="P14">
        <v>0.106</v>
      </c>
    </row>
    <row r="15" spans="1:16" x14ac:dyDescent="0.2">
      <c r="A15" t="s">
        <v>15</v>
      </c>
      <c r="B15" t="s">
        <v>42</v>
      </c>
      <c r="C15" t="s">
        <v>32</v>
      </c>
      <c r="D15" t="s">
        <v>61</v>
      </c>
      <c r="E15" t="s">
        <v>30</v>
      </c>
      <c r="F15" t="s">
        <v>183</v>
      </c>
      <c r="G15">
        <v>14</v>
      </c>
      <c r="H15">
        <v>200200</v>
      </c>
      <c r="I15" t="b">
        <v>0</v>
      </c>
      <c r="J15" t="s">
        <v>20</v>
      </c>
      <c r="K15">
        <v>0.504</v>
      </c>
      <c r="L15">
        <v>0.7</v>
      </c>
      <c r="M15">
        <v>2</v>
      </c>
      <c r="N15">
        <v>-4.8259999999999996</v>
      </c>
      <c r="O15">
        <v>3.2599999999999997E-2</v>
      </c>
      <c r="P15">
        <v>0.34200000000000003</v>
      </c>
    </row>
    <row r="16" spans="1:16" x14ac:dyDescent="0.2">
      <c r="A16" t="s">
        <v>15</v>
      </c>
      <c r="B16" t="s">
        <v>42</v>
      </c>
      <c r="C16" t="s">
        <v>32</v>
      </c>
      <c r="D16" t="s">
        <v>62</v>
      </c>
      <c r="E16" t="s">
        <v>63</v>
      </c>
      <c r="F16" t="s">
        <v>184</v>
      </c>
      <c r="G16">
        <v>15</v>
      </c>
      <c r="H16">
        <v>194720</v>
      </c>
      <c r="I16" t="b">
        <v>0</v>
      </c>
      <c r="J16" t="s">
        <v>16</v>
      </c>
      <c r="K16">
        <v>0.51300000000000001</v>
      </c>
      <c r="L16">
        <v>0.54700000000000004</v>
      </c>
      <c r="M16">
        <v>10</v>
      </c>
      <c r="N16">
        <v>-6.2889999999999997</v>
      </c>
      <c r="O16">
        <v>2.5700000000000001E-2</v>
      </c>
      <c r="P16">
        <v>0.11700000000000001</v>
      </c>
    </row>
    <row r="17" spans="1:16" x14ac:dyDescent="0.2">
      <c r="A17" t="s">
        <v>15</v>
      </c>
      <c r="B17" t="s">
        <v>42</v>
      </c>
      <c r="C17" t="s">
        <v>32</v>
      </c>
      <c r="D17" t="s">
        <v>64</v>
      </c>
      <c r="E17" t="s">
        <v>65</v>
      </c>
      <c r="F17" t="s">
        <v>185</v>
      </c>
      <c r="G17">
        <v>16</v>
      </c>
      <c r="H17">
        <v>244333</v>
      </c>
      <c r="I17" t="b">
        <v>0</v>
      </c>
      <c r="J17" t="s">
        <v>22</v>
      </c>
      <c r="K17">
        <v>0.4</v>
      </c>
      <c r="L17">
        <v>0.76200000000000001</v>
      </c>
      <c r="M17">
        <v>4</v>
      </c>
      <c r="N17">
        <v>-4.4109999999999996</v>
      </c>
      <c r="O17">
        <v>3.9E-2</v>
      </c>
      <c r="P17">
        <v>0.27700000000000002</v>
      </c>
    </row>
    <row r="18" spans="1:16" x14ac:dyDescent="0.2">
      <c r="A18" t="s">
        <v>15</v>
      </c>
      <c r="B18" t="s">
        <v>42</v>
      </c>
      <c r="C18" t="s">
        <v>32</v>
      </c>
      <c r="D18" t="s">
        <v>66</v>
      </c>
      <c r="E18" t="s">
        <v>67</v>
      </c>
      <c r="F18" t="s">
        <v>186</v>
      </c>
      <c r="G18">
        <v>17</v>
      </c>
      <c r="H18">
        <v>179240</v>
      </c>
      <c r="I18" t="b">
        <v>0</v>
      </c>
      <c r="J18" t="s">
        <v>26</v>
      </c>
      <c r="K18">
        <v>0.52900000000000003</v>
      </c>
      <c r="L18">
        <v>0.7</v>
      </c>
      <c r="M18">
        <v>3</v>
      </c>
      <c r="N18">
        <v>-3.3029999999999999</v>
      </c>
      <c r="O18">
        <v>2.5999999999999999E-2</v>
      </c>
      <c r="P18">
        <v>9.6699999999999994E-2</v>
      </c>
    </row>
    <row r="19" spans="1:16" x14ac:dyDescent="0.2">
      <c r="A19" t="s">
        <v>15</v>
      </c>
      <c r="B19" t="s">
        <v>42</v>
      </c>
      <c r="C19" t="s">
        <v>32</v>
      </c>
      <c r="D19" t="s">
        <v>68</v>
      </c>
      <c r="E19" t="s">
        <v>69</v>
      </c>
      <c r="F19" t="s">
        <v>187</v>
      </c>
      <c r="G19">
        <v>18</v>
      </c>
      <c r="H19">
        <v>173333</v>
      </c>
      <c r="I19" t="b">
        <v>0</v>
      </c>
      <c r="J19" t="s">
        <v>17</v>
      </c>
      <c r="K19">
        <v>0.66100000000000003</v>
      </c>
      <c r="L19">
        <v>0.85899999999999999</v>
      </c>
      <c r="M19">
        <v>7</v>
      </c>
      <c r="N19">
        <v>-2.4449999999999998</v>
      </c>
      <c r="O19">
        <v>3.15E-2</v>
      </c>
      <c r="P19">
        <v>9.2600000000000002E-2</v>
      </c>
    </row>
    <row r="20" spans="1:16" x14ac:dyDescent="0.2">
      <c r="A20" t="s">
        <v>15</v>
      </c>
      <c r="B20" t="s">
        <v>42</v>
      </c>
      <c r="C20" t="s">
        <v>32</v>
      </c>
      <c r="D20" t="s">
        <v>70</v>
      </c>
      <c r="E20" t="s">
        <v>41</v>
      </c>
      <c r="F20" t="s">
        <v>188</v>
      </c>
      <c r="G20">
        <v>19</v>
      </c>
      <c r="H20">
        <v>214320</v>
      </c>
      <c r="I20" t="b">
        <v>0</v>
      </c>
      <c r="J20" t="s">
        <v>23</v>
      </c>
      <c r="K20">
        <v>0.55700000000000005</v>
      </c>
      <c r="L20">
        <v>0.93500000000000005</v>
      </c>
      <c r="M20">
        <v>8</v>
      </c>
      <c r="N20">
        <v>-3.694</v>
      </c>
      <c r="O20">
        <v>6.7500000000000004E-2</v>
      </c>
      <c r="P20">
        <v>0.10100000000000001</v>
      </c>
    </row>
    <row r="21" spans="1:16" x14ac:dyDescent="0.2">
      <c r="A21" t="s">
        <v>15</v>
      </c>
      <c r="B21" t="s">
        <v>42</v>
      </c>
      <c r="C21" t="s">
        <v>32</v>
      </c>
      <c r="D21" t="s">
        <v>71</v>
      </c>
      <c r="E21" t="s">
        <v>72</v>
      </c>
      <c r="F21" t="s">
        <v>189</v>
      </c>
      <c r="G21">
        <v>20</v>
      </c>
      <c r="H21">
        <v>197346</v>
      </c>
      <c r="I21" t="b">
        <v>0</v>
      </c>
      <c r="J21" t="s">
        <v>17</v>
      </c>
      <c r="K21">
        <v>0.70599999999999996</v>
      </c>
      <c r="L21">
        <v>0.81799999999999995</v>
      </c>
      <c r="M21">
        <v>7</v>
      </c>
      <c r="N21">
        <v>-3.335</v>
      </c>
      <c r="O21">
        <v>2.6700000000000002E-2</v>
      </c>
      <c r="P21">
        <v>0.32700000000000001</v>
      </c>
    </row>
    <row r="22" spans="1:16" x14ac:dyDescent="0.2">
      <c r="A22" t="s">
        <v>15</v>
      </c>
      <c r="B22" t="s">
        <v>73</v>
      </c>
      <c r="C22" t="s">
        <v>32</v>
      </c>
      <c r="D22" t="s">
        <v>74</v>
      </c>
      <c r="E22" t="s">
        <v>32</v>
      </c>
      <c r="F22" t="s">
        <v>190</v>
      </c>
      <c r="G22">
        <v>1</v>
      </c>
      <c r="H22">
        <v>243400</v>
      </c>
      <c r="I22" t="b">
        <v>0</v>
      </c>
      <c r="J22" t="s">
        <v>24</v>
      </c>
      <c r="K22">
        <v>0.40300000000000002</v>
      </c>
      <c r="L22">
        <v>0.69899999999999995</v>
      </c>
      <c r="M22">
        <v>5</v>
      </c>
      <c r="N22">
        <v>-4.4119999999999999</v>
      </c>
      <c r="O22">
        <v>3.5200000000000002E-2</v>
      </c>
      <c r="P22">
        <v>0.30299999999999999</v>
      </c>
    </row>
    <row r="23" spans="1:16" x14ac:dyDescent="0.2">
      <c r="A23" t="s">
        <v>15</v>
      </c>
      <c r="B23" t="s">
        <v>73</v>
      </c>
      <c r="C23" t="s">
        <v>32</v>
      </c>
      <c r="D23" t="s">
        <v>75</v>
      </c>
      <c r="E23" t="s">
        <v>31</v>
      </c>
      <c r="F23" t="s">
        <v>191</v>
      </c>
      <c r="G23">
        <v>2</v>
      </c>
      <c r="H23">
        <v>295213</v>
      </c>
      <c r="I23" t="b">
        <v>0</v>
      </c>
      <c r="J23" t="s">
        <v>17</v>
      </c>
      <c r="K23">
        <v>0.55800000000000005</v>
      </c>
      <c r="L23">
        <v>0.63400000000000001</v>
      </c>
      <c r="M23">
        <v>7</v>
      </c>
      <c r="N23">
        <v>-4.4370000000000003</v>
      </c>
      <c r="O23">
        <v>2.6700000000000002E-2</v>
      </c>
      <c r="P23">
        <v>0.14499999999999999</v>
      </c>
    </row>
    <row r="24" spans="1:16" x14ac:dyDescent="0.2">
      <c r="A24" t="s">
        <v>15</v>
      </c>
      <c r="B24" t="s">
        <v>73</v>
      </c>
      <c r="C24" t="s">
        <v>32</v>
      </c>
      <c r="D24" t="s">
        <v>76</v>
      </c>
      <c r="E24" t="s">
        <v>46</v>
      </c>
      <c r="F24" t="s">
        <v>192</v>
      </c>
      <c r="G24">
        <v>3</v>
      </c>
      <c r="H24">
        <v>234706</v>
      </c>
      <c r="I24" t="b">
        <v>0</v>
      </c>
      <c r="J24" t="s">
        <v>20</v>
      </c>
      <c r="K24">
        <v>0.61799999999999999</v>
      </c>
      <c r="L24">
        <v>0.63700000000000001</v>
      </c>
      <c r="M24">
        <v>2</v>
      </c>
      <c r="N24">
        <v>-5.4119999999999999</v>
      </c>
      <c r="O24">
        <v>2.8899999999999999E-2</v>
      </c>
      <c r="P24">
        <v>0.16900000000000001</v>
      </c>
    </row>
    <row r="25" spans="1:16" x14ac:dyDescent="0.2">
      <c r="A25" t="s">
        <v>15</v>
      </c>
      <c r="B25" t="s">
        <v>73</v>
      </c>
      <c r="C25" t="s">
        <v>32</v>
      </c>
      <c r="D25" t="s">
        <v>77</v>
      </c>
      <c r="E25" t="s">
        <v>39</v>
      </c>
      <c r="F25" t="s">
        <v>193</v>
      </c>
      <c r="G25">
        <v>4</v>
      </c>
      <c r="H25">
        <v>256053</v>
      </c>
      <c r="I25" t="b">
        <v>0</v>
      </c>
      <c r="J25" t="s">
        <v>25</v>
      </c>
      <c r="K25">
        <v>0.84099999999999997</v>
      </c>
      <c r="L25">
        <v>0.54300000000000004</v>
      </c>
      <c r="M25">
        <v>6</v>
      </c>
      <c r="N25">
        <v>-7.3380000000000001</v>
      </c>
      <c r="O25">
        <v>3.15E-2</v>
      </c>
      <c r="P25">
        <v>9.0300000000000005E-2</v>
      </c>
    </row>
    <row r="26" spans="1:16" x14ac:dyDescent="0.2">
      <c r="A26" t="s">
        <v>15</v>
      </c>
      <c r="B26" t="s">
        <v>73</v>
      </c>
      <c r="C26" t="s">
        <v>32</v>
      </c>
      <c r="D26" t="s">
        <v>78</v>
      </c>
      <c r="E26" t="s">
        <v>40</v>
      </c>
      <c r="F26" t="s">
        <v>194</v>
      </c>
      <c r="G26">
        <v>5</v>
      </c>
      <c r="H26">
        <v>235426</v>
      </c>
      <c r="I26" t="b">
        <v>0</v>
      </c>
      <c r="J26" t="s">
        <v>21</v>
      </c>
      <c r="K26">
        <v>0.58199999999999996</v>
      </c>
      <c r="L26">
        <v>0.33400000000000002</v>
      </c>
      <c r="M26">
        <v>0</v>
      </c>
      <c r="N26">
        <v>-8.0350000000000001</v>
      </c>
      <c r="O26">
        <v>2.5999999999999999E-2</v>
      </c>
      <c r="P26">
        <v>0.10199999999999999</v>
      </c>
    </row>
    <row r="27" spans="1:16" x14ac:dyDescent="0.2">
      <c r="A27" t="s">
        <v>15</v>
      </c>
      <c r="B27" t="s">
        <v>73</v>
      </c>
      <c r="C27" t="s">
        <v>32</v>
      </c>
      <c r="D27" t="s">
        <v>79</v>
      </c>
      <c r="E27" t="s">
        <v>50</v>
      </c>
      <c r="F27" t="s">
        <v>195</v>
      </c>
      <c r="G27">
        <v>6</v>
      </c>
      <c r="H27">
        <v>232120</v>
      </c>
      <c r="I27" t="b">
        <v>0</v>
      </c>
      <c r="J27" t="s">
        <v>25</v>
      </c>
      <c r="K27">
        <v>0.69</v>
      </c>
      <c r="L27">
        <v>0.77400000000000002</v>
      </c>
      <c r="M27">
        <v>6</v>
      </c>
      <c r="N27">
        <v>-4.4669999999999996</v>
      </c>
      <c r="O27">
        <v>3.9E-2</v>
      </c>
      <c r="P27">
        <v>0.10199999999999999</v>
      </c>
    </row>
    <row r="28" spans="1:16" x14ac:dyDescent="0.2">
      <c r="A28" t="s">
        <v>15</v>
      </c>
      <c r="B28" t="s">
        <v>73</v>
      </c>
      <c r="C28" t="s">
        <v>32</v>
      </c>
      <c r="D28" t="s">
        <v>80</v>
      </c>
      <c r="E28" t="s">
        <v>36</v>
      </c>
      <c r="F28" t="s">
        <v>196</v>
      </c>
      <c r="G28">
        <v>7</v>
      </c>
      <c r="H28">
        <v>264973</v>
      </c>
      <c r="I28" t="b">
        <v>0</v>
      </c>
      <c r="J28" t="s">
        <v>27</v>
      </c>
      <c r="K28">
        <v>0.48699999999999999</v>
      </c>
      <c r="L28">
        <v>0.47599999999999998</v>
      </c>
      <c r="M28">
        <v>1</v>
      </c>
      <c r="N28">
        <v>-7.3849999999999998</v>
      </c>
      <c r="O28">
        <v>2.7900000000000001E-2</v>
      </c>
      <c r="P28">
        <v>0.13500000000000001</v>
      </c>
    </row>
    <row r="29" spans="1:16" x14ac:dyDescent="0.2">
      <c r="A29" t="s">
        <v>15</v>
      </c>
      <c r="B29" t="s">
        <v>73</v>
      </c>
      <c r="C29" t="s">
        <v>32</v>
      </c>
      <c r="D29" t="s">
        <v>81</v>
      </c>
      <c r="E29" t="s">
        <v>53</v>
      </c>
      <c r="F29" t="s">
        <v>197</v>
      </c>
      <c r="G29">
        <v>8</v>
      </c>
      <c r="H29">
        <v>201506</v>
      </c>
      <c r="I29" t="b">
        <v>0</v>
      </c>
      <c r="J29" t="s">
        <v>17</v>
      </c>
      <c r="K29">
        <v>0.60699999999999998</v>
      </c>
      <c r="L29">
        <v>0.85399999999999998</v>
      </c>
      <c r="M29">
        <v>7</v>
      </c>
      <c r="N29">
        <v>-3.0790000000000002</v>
      </c>
      <c r="O29">
        <v>3.8600000000000002E-2</v>
      </c>
      <c r="P29">
        <v>0.35599999999999998</v>
      </c>
    </row>
    <row r="30" spans="1:16" x14ac:dyDescent="0.2">
      <c r="A30" t="s">
        <v>15</v>
      </c>
      <c r="B30" t="s">
        <v>73</v>
      </c>
      <c r="C30" t="s">
        <v>32</v>
      </c>
      <c r="D30" t="s">
        <v>82</v>
      </c>
      <c r="E30" t="s">
        <v>55</v>
      </c>
      <c r="F30" t="s">
        <v>198</v>
      </c>
      <c r="G30">
        <v>9</v>
      </c>
      <c r="H30">
        <v>263240</v>
      </c>
      <c r="I30" t="b">
        <v>0</v>
      </c>
      <c r="J30" t="s">
        <v>25</v>
      </c>
      <c r="K30">
        <v>0.46899999999999997</v>
      </c>
      <c r="L30">
        <v>0.46</v>
      </c>
      <c r="M30">
        <v>6</v>
      </c>
      <c r="N30">
        <v>-4.0979999999999999</v>
      </c>
      <c r="O30">
        <v>2.7300000000000001E-2</v>
      </c>
      <c r="P30">
        <v>0.113</v>
      </c>
    </row>
    <row r="31" spans="1:16" x14ac:dyDescent="0.2">
      <c r="A31" t="s">
        <v>15</v>
      </c>
      <c r="B31" t="s">
        <v>73</v>
      </c>
      <c r="C31" t="s">
        <v>32</v>
      </c>
      <c r="D31" t="s">
        <v>83</v>
      </c>
      <c r="E31" t="s">
        <v>57</v>
      </c>
      <c r="F31" t="s">
        <v>199</v>
      </c>
      <c r="G31">
        <v>10</v>
      </c>
      <c r="H31">
        <v>245400</v>
      </c>
      <c r="I31" t="b">
        <v>0</v>
      </c>
      <c r="J31" t="s">
        <v>24</v>
      </c>
      <c r="K31">
        <v>0.434</v>
      </c>
      <c r="L31">
        <v>0.71899999999999997</v>
      </c>
      <c r="M31">
        <v>5</v>
      </c>
      <c r="N31">
        <v>-3.7149999999999999</v>
      </c>
      <c r="O31">
        <v>3.3099999999999997E-2</v>
      </c>
      <c r="P31">
        <v>0.113</v>
      </c>
    </row>
    <row r="32" spans="1:16" x14ac:dyDescent="0.2">
      <c r="A32" t="s">
        <v>15</v>
      </c>
      <c r="B32" t="s">
        <v>73</v>
      </c>
      <c r="C32" t="s">
        <v>32</v>
      </c>
      <c r="D32" t="s">
        <v>84</v>
      </c>
      <c r="E32" t="s">
        <v>38</v>
      </c>
      <c r="F32" t="s">
        <v>200</v>
      </c>
      <c r="G32">
        <v>11</v>
      </c>
      <c r="H32">
        <v>226333</v>
      </c>
      <c r="I32" t="b">
        <v>0</v>
      </c>
      <c r="J32" t="s">
        <v>16</v>
      </c>
      <c r="K32">
        <v>0.60299999999999998</v>
      </c>
      <c r="L32">
        <v>0.81100000000000005</v>
      </c>
      <c r="M32">
        <v>10</v>
      </c>
      <c r="N32">
        <v>-4.9800000000000004</v>
      </c>
      <c r="O32">
        <v>5.3199999999999997E-2</v>
      </c>
      <c r="P32">
        <v>0.10100000000000001</v>
      </c>
    </row>
    <row r="33" spans="1:16" x14ac:dyDescent="0.2">
      <c r="A33" t="s">
        <v>15</v>
      </c>
      <c r="B33" t="s">
        <v>73</v>
      </c>
      <c r="C33" t="s">
        <v>32</v>
      </c>
      <c r="D33" t="s">
        <v>85</v>
      </c>
      <c r="E33" t="s">
        <v>28</v>
      </c>
      <c r="F33" t="s">
        <v>201</v>
      </c>
      <c r="G33">
        <v>12</v>
      </c>
      <c r="H33">
        <v>246320</v>
      </c>
      <c r="I33" t="b">
        <v>0</v>
      </c>
      <c r="J33" t="s">
        <v>27</v>
      </c>
      <c r="K33">
        <v>0.66800000000000004</v>
      </c>
      <c r="L33">
        <v>0.44800000000000001</v>
      </c>
      <c r="M33">
        <v>1</v>
      </c>
      <c r="N33">
        <v>-8.5660000000000007</v>
      </c>
      <c r="O33">
        <v>2.86E-2</v>
      </c>
      <c r="P33">
        <v>0.14000000000000001</v>
      </c>
    </row>
    <row r="34" spans="1:16" x14ac:dyDescent="0.2">
      <c r="A34" t="s">
        <v>15</v>
      </c>
      <c r="B34" t="s">
        <v>73</v>
      </c>
      <c r="C34" t="s">
        <v>32</v>
      </c>
      <c r="D34" t="s">
        <v>86</v>
      </c>
      <c r="E34" t="s">
        <v>33</v>
      </c>
      <c r="F34" t="s">
        <v>202</v>
      </c>
      <c r="G34">
        <v>13</v>
      </c>
      <c r="H34">
        <v>280293</v>
      </c>
      <c r="I34" t="b">
        <v>0</v>
      </c>
      <c r="J34" t="s">
        <v>24</v>
      </c>
      <c r="K34">
        <v>0.54700000000000004</v>
      </c>
      <c r="L34">
        <v>0.76300000000000001</v>
      </c>
      <c r="M34">
        <v>5</v>
      </c>
      <c r="N34">
        <v>-4.2060000000000004</v>
      </c>
      <c r="O34">
        <v>3.7499999999999999E-2</v>
      </c>
      <c r="P34">
        <v>0.107</v>
      </c>
    </row>
    <row r="35" spans="1:16" x14ac:dyDescent="0.2">
      <c r="A35" t="s">
        <v>15</v>
      </c>
      <c r="B35" t="s">
        <v>73</v>
      </c>
      <c r="C35" t="s">
        <v>32</v>
      </c>
      <c r="D35" t="s">
        <v>87</v>
      </c>
      <c r="E35" t="s">
        <v>30</v>
      </c>
      <c r="F35" t="s">
        <v>203</v>
      </c>
      <c r="G35">
        <v>14</v>
      </c>
      <c r="H35">
        <v>201106</v>
      </c>
      <c r="I35" t="b">
        <v>0</v>
      </c>
      <c r="J35" t="s">
        <v>20</v>
      </c>
      <c r="K35">
        <v>0.52200000000000002</v>
      </c>
      <c r="L35">
        <v>0.69099999999999995</v>
      </c>
      <c r="M35">
        <v>2</v>
      </c>
      <c r="N35">
        <v>-4.8250000000000002</v>
      </c>
      <c r="O35">
        <v>3.0700000000000002E-2</v>
      </c>
      <c r="P35">
        <v>0.249</v>
      </c>
    </row>
    <row r="36" spans="1:16" x14ac:dyDescent="0.2">
      <c r="A36" t="s">
        <v>15</v>
      </c>
      <c r="B36" t="s">
        <v>73</v>
      </c>
      <c r="C36" t="s">
        <v>32</v>
      </c>
      <c r="D36" t="s">
        <v>88</v>
      </c>
      <c r="E36" t="s">
        <v>63</v>
      </c>
      <c r="F36" t="s">
        <v>204</v>
      </c>
      <c r="G36">
        <v>15</v>
      </c>
      <c r="H36">
        <v>194653</v>
      </c>
      <c r="I36" t="b">
        <v>0</v>
      </c>
      <c r="J36" t="s">
        <v>16</v>
      </c>
      <c r="K36">
        <v>0.51400000000000001</v>
      </c>
      <c r="L36">
        <v>0.55400000000000005</v>
      </c>
      <c r="M36">
        <v>10</v>
      </c>
      <c r="N36">
        <v>-6.3380000000000001</v>
      </c>
      <c r="O36">
        <v>2.58E-2</v>
      </c>
      <c r="P36">
        <v>0.11799999999999999</v>
      </c>
    </row>
    <row r="37" spans="1:16" x14ac:dyDescent="0.2">
      <c r="A37" t="s">
        <v>15</v>
      </c>
      <c r="B37" t="s">
        <v>73</v>
      </c>
      <c r="C37" t="s">
        <v>32</v>
      </c>
      <c r="D37" t="s">
        <v>89</v>
      </c>
      <c r="E37" t="s">
        <v>65</v>
      </c>
      <c r="F37" t="s">
        <v>205</v>
      </c>
      <c r="G37">
        <v>16</v>
      </c>
      <c r="H37">
        <v>245826</v>
      </c>
      <c r="I37" t="b">
        <v>0</v>
      </c>
      <c r="J37" t="s">
        <v>22</v>
      </c>
      <c r="K37">
        <v>0.40500000000000003</v>
      </c>
      <c r="L37">
        <v>0.75800000000000001</v>
      </c>
      <c r="M37">
        <v>4</v>
      </c>
      <c r="N37">
        <v>-4.3849999999999998</v>
      </c>
      <c r="O37">
        <v>3.7600000000000001E-2</v>
      </c>
      <c r="P37">
        <v>0.246</v>
      </c>
    </row>
    <row r="38" spans="1:16" x14ac:dyDescent="0.2">
      <c r="A38" t="s">
        <v>15</v>
      </c>
      <c r="B38" t="s">
        <v>73</v>
      </c>
      <c r="C38" t="s">
        <v>32</v>
      </c>
      <c r="D38" t="s">
        <v>90</v>
      </c>
      <c r="E38" t="s">
        <v>91</v>
      </c>
      <c r="F38" t="s">
        <v>206</v>
      </c>
      <c r="G38">
        <v>17</v>
      </c>
      <c r="H38">
        <v>221800</v>
      </c>
      <c r="I38" t="b">
        <v>0</v>
      </c>
      <c r="J38" t="s">
        <v>19</v>
      </c>
      <c r="K38">
        <v>0.69599999999999995</v>
      </c>
      <c r="L38">
        <v>0.82699999999999996</v>
      </c>
      <c r="M38">
        <v>9</v>
      </c>
      <c r="N38">
        <v>-6.4640000000000004</v>
      </c>
      <c r="O38">
        <v>3.1300000000000001E-2</v>
      </c>
      <c r="P38">
        <v>0.29699999999999999</v>
      </c>
    </row>
    <row r="39" spans="1:16" x14ac:dyDescent="0.2">
      <c r="A39" t="s">
        <v>15</v>
      </c>
      <c r="B39" t="s">
        <v>92</v>
      </c>
      <c r="C39" t="s">
        <v>32</v>
      </c>
      <c r="D39" t="s">
        <v>93</v>
      </c>
      <c r="E39" t="s">
        <v>32</v>
      </c>
      <c r="F39" t="s">
        <v>207</v>
      </c>
      <c r="G39">
        <v>1</v>
      </c>
      <c r="H39">
        <v>241986</v>
      </c>
      <c r="I39" t="b">
        <v>0</v>
      </c>
      <c r="J39" t="s">
        <v>24</v>
      </c>
      <c r="K39">
        <v>0.59399999999999997</v>
      </c>
      <c r="L39">
        <v>0.71199999999999997</v>
      </c>
      <c r="M39">
        <v>5</v>
      </c>
      <c r="N39">
        <v>-4.4180000000000001</v>
      </c>
      <c r="O39">
        <v>2.7300000000000001E-2</v>
      </c>
      <c r="P39">
        <v>0.309</v>
      </c>
    </row>
    <row r="40" spans="1:16" x14ac:dyDescent="0.2">
      <c r="A40" t="s">
        <v>15</v>
      </c>
      <c r="B40" t="s">
        <v>92</v>
      </c>
      <c r="C40" t="s">
        <v>32</v>
      </c>
      <c r="D40" t="s">
        <v>94</v>
      </c>
      <c r="E40" t="s">
        <v>31</v>
      </c>
      <c r="F40" t="s">
        <v>208</v>
      </c>
      <c r="G40">
        <v>2</v>
      </c>
      <c r="H40">
        <v>294333</v>
      </c>
      <c r="I40" t="b">
        <v>0</v>
      </c>
      <c r="J40" t="s">
        <v>17</v>
      </c>
      <c r="K40">
        <v>0.55600000000000005</v>
      </c>
      <c r="L40">
        <v>0.65100000000000002</v>
      </c>
      <c r="M40">
        <v>7</v>
      </c>
      <c r="N40">
        <v>-4.3959999999999999</v>
      </c>
      <c r="O40">
        <v>2.6599999999999999E-2</v>
      </c>
      <c r="P40">
        <v>0.14499999999999999</v>
      </c>
    </row>
    <row r="41" spans="1:16" x14ac:dyDescent="0.2">
      <c r="A41" t="s">
        <v>15</v>
      </c>
      <c r="B41" t="s">
        <v>92</v>
      </c>
      <c r="C41" t="s">
        <v>32</v>
      </c>
      <c r="D41" t="s">
        <v>95</v>
      </c>
      <c r="E41" t="s">
        <v>46</v>
      </c>
      <c r="F41" t="s">
        <v>209</v>
      </c>
      <c r="G41">
        <v>3</v>
      </c>
      <c r="H41">
        <v>235266</v>
      </c>
      <c r="I41" t="b">
        <v>0</v>
      </c>
      <c r="J41" t="s">
        <v>20</v>
      </c>
      <c r="K41">
        <v>0.61799999999999999</v>
      </c>
      <c r="L41">
        <v>0.74099999999999999</v>
      </c>
      <c r="M41">
        <v>2</v>
      </c>
      <c r="N41">
        <v>-3.95</v>
      </c>
      <c r="O41">
        <v>3.1E-2</v>
      </c>
      <c r="P41">
        <v>8.2199999999999995E-2</v>
      </c>
    </row>
    <row r="42" spans="1:16" x14ac:dyDescent="0.2">
      <c r="A42" t="s">
        <v>15</v>
      </c>
      <c r="B42" t="s">
        <v>92</v>
      </c>
      <c r="C42" t="s">
        <v>32</v>
      </c>
      <c r="D42" t="s">
        <v>96</v>
      </c>
      <c r="E42" t="s">
        <v>39</v>
      </c>
      <c r="F42" t="s">
        <v>210</v>
      </c>
      <c r="G42">
        <v>4</v>
      </c>
      <c r="H42">
        <v>254306</v>
      </c>
      <c r="I42" t="b">
        <v>0</v>
      </c>
      <c r="J42" t="s">
        <v>25</v>
      </c>
      <c r="K42">
        <v>0.84099999999999997</v>
      </c>
      <c r="L42">
        <v>0.54400000000000004</v>
      </c>
      <c r="M42">
        <v>6</v>
      </c>
      <c r="N42">
        <v>-7.3470000000000004</v>
      </c>
      <c r="O42">
        <v>3.09E-2</v>
      </c>
      <c r="P42">
        <v>0.108</v>
      </c>
    </row>
    <row r="43" spans="1:16" x14ac:dyDescent="0.2">
      <c r="A43" t="s">
        <v>15</v>
      </c>
      <c r="B43" t="s">
        <v>92</v>
      </c>
      <c r="C43" t="s">
        <v>32</v>
      </c>
      <c r="D43" t="s">
        <v>97</v>
      </c>
      <c r="E43" t="s">
        <v>40</v>
      </c>
      <c r="F43" t="s">
        <v>211</v>
      </c>
      <c r="G43">
        <v>5</v>
      </c>
      <c r="H43">
        <v>234426</v>
      </c>
      <c r="I43" t="b">
        <v>0</v>
      </c>
      <c r="J43" t="s">
        <v>21</v>
      </c>
      <c r="K43">
        <v>0.57799999999999996</v>
      </c>
      <c r="L43">
        <v>0.34</v>
      </c>
      <c r="M43">
        <v>0</v>
      </c>
      <c r="N43">
        <v>-8.0269999999999992</v>
      </c>
      <c r="O43">
        <v>2.64E-2</v>
      </c>
      <c r="P43">
        <v>0.104</v>
      </c>
    </row>
    <row r="44" spans="1:16" x14ac:dyDescent="0.2">
      <c r="A44" t="s">
        <v>15</v>
      </c>
      <c r="B44" t="s">
        <v>92</v>
      </c>
      <c r="C44" t="s">
        <v>32</v>
      </c>
      <c r="D44" t="s">
        <v>98</v>
      </c>
      <c r="E44" t="s">
        <v>50</v>
      </c>
      <c r="F44" t="s">
        <v>212</v>
      </c>
      <c r="G44">
        <v>6</v>
      </c>
      <c r="H44">
        <v>231133</v>
      </c>
      <c r="I44" t="b">
        <v>0</v>
      </c>
      <c r="J44" t="s">
        <v>25</v>
      </c>
      <c r="K44">
        <v>0.68700000000000006</v>
      </c>
      <c r="L44">
        <v>0.78300000000000003</v>
      </c>
      <c r="M44">
        <v>6</v>
      </c>
      <c r="N44">
        <v>-4.4400000000000004</v>
      </c>
      <c r="O44">
        <v>3.8600000000000002E-2</v>
      </c>
      <c r="P44">
        <v>0.114</v>
      </c>
    </row>
    <row r="45" spans="1:16" x14ac:dyDescent="0.2">
      <c r="A45" t="s">
        <v>15</v>
      </c>
      <c r="B45" t="s">
        <v>92</v>
      </c>
      <c r="C45" t="s">
        <v>32</v>
      </c>
      <c r="D45" t="s">
        <v>99</v>
      </c>
      <c r="E45" t="s">
        <v>36</v>
      </c>
      <c r="F45" t="s">
        <v>213</v>
      </c>
      <c r="G45">
        <v>7</v>
      </c>
      <c r="H45">
        <v>263973</v>
      </c>
      <c r="I45" t="b">
        <v>0</v>
      </c>
      <c r="J45" t="s">
        <v>27</v>
      </c>
      <c r="K45">
        <v>0.505</v>
      </c>
      <c r="L45">
        <v>0.48199999999999998</v>
      </c>
      <c r="M45">
        <v>1</v>
      </c>
      <c r="N45">
        <v>-7.3719999999999999</v>
      </c>
      <c r="O45">
        <v>2.76E-2</v>
      </c>
      <c r="P45">
        <v>0.113</v>
      </c>
    </row>
    <row r="46" spans="1:16" x14ac:dyDescent="0.2">
      <c r="A46" t="s">
        <v>15</v>
      </c>
      <c r="B46" t="s">
        <v>92</v>
      </c>
      <c r="C46" t="s">
        <v>32</v>
      </c>
      <c r="D46" t="s">
        <v>100</v>
      </c>
      <c r="E46" t="s">
        <v>53</v>
      </c>
      <c r="F46" t="s">
        <v>214</v>
      </c>
      <c r="G46">
        <v>8</v>
      </c>
      <c r="H46">
        <v>200546</v>
      </c>
      <c r="I46" t="b">
        <v>0</v>
      </c>
      <c r="J46" t="s">
        <v>17</v>
      </c>
      <c r="K46">
        <v>0.60399999999999998</v>
      </c>
      <c r="L46">
        <v>0.85499999999999998</v>
      </c>
      <c r="M46">
        <v>7</v>
      </c>
      <c r="N46">
        <v>-3.097</v>
      </c>
      <c r="O46">
        <v>3.7999999999999999E-2</v>
      </c>
      <c r="P46">
        <v>0.34300000000000003</v>
      </c>
    </row>
    <row r="47" spans="1:16" x14ac:dyDescent="0.2">
      <c r="A47" t="s">
        <v>15</v>
      </c>
      <c r="B47" t="s">
        <v>92</v>
      </c>
      <c r="C47" t="s">
        <v>32</v>
      </c>
      <c r="D47" t="s">
        <v>101</v>
      </c>
      <c r="E47" t="s">
        <v>55</v>
      </c>
      <c r="F47" t="s">
        <v>215</v>
      </c>
      <c r="G47">
        <v>9</v>
      </c>
      <c r="H47">
        <v>261786</v>
      </c>
      <c r="I47" t="b">
        <v>0</v>
      </c>
      <c r="J47" t="s">
        <v>25</v>
      </c>
      <c r="K47">
        <v>0.47499999999999998</v>
      </c>
      <c r="L47">
        <v>0.45200000000000001</v>
      </c>
      <c r="M47">
        <v>6</v>
      </c>
      <c r="N47">
        <v>-4.1340000000000003</v>
      </c>
      <c r="O47">
        <v>2.7E-2</v>
      </c>
      <c r="P47">
        <v>0.108</v>
      </c>
    </row>
    <row r="48" spans="1:16" x14ac:dyDescent="0.2">
      <c r="A48" t="s">
        <v>15</v>
      </c>
      <c r="B48" t="s">
        <v>92</v>
      </c>
      <c r="C48" t="s">
        <v>32</v>
      </c>
      <c r="D48" t="s">
        <v>102</v>
      </c>
      <c r="E48" t="s">
        <v>57</v>
      </c>
      <c r="F48" t="s">
        <v>216</v>
      </c>
      <c r="G48">
        <v>10</v>
      </c>
      <c r="H48">
        <v>244226</v>
      </c>
      <c r="I48" t="b">
        <v>0</v>
      </c>
      <c r="J48" t="s">
        <v>24</v>
      </c>
      <c r="K48">
        <v>0.433</v>
      </c>
      <c r="L48">
        <v>0.7</v>
      </c>
      <c r="M48">
        <v>5</v>
      </c>
      <c r="N48">
        <v>-3.7090000000000001</v>
      </c>
      <c r="O48">
        <v>3.3599999999999998E-2</v>
      </c>
      <c r="P48">
        <v>0.115</v>
      </c>
    </row>
    <row r="49" spans="1:16" x14ac:dyDescent="0.2">
      <c r="A49" t="s">
        <v>15</v>
      </c>
      <c r="B49" t="s">
        <v>92</v>
      </c>
      <c r="C49" t="s">
        <v>32</v>
      </c>
      <c r="D49" t="s">
        <v>103</v>
      </c>
      <c r="E49" t="s">
        <v>38</v>
      </c>
      <c r="F49" t="s">
        <v>217</v>
      </c>
      <c r="G49">
        <v>11</v>
      </c>
      <c r="H49">
        <v>225320</v>
      </c>
      <c r="I49" t="b">
        <v>0</v>
      </c>
      <c r="J49" t="s">
        <v>16</v>
      </c>
      <c r="K49">
        <v>0.60799999999999998</v>
      </c>
      <c r="L49">
        <v>0.82099999999999995</v>
      </c>
      <c r="M49">
        <v>10</v>
      </c>
      <c r="N49">
        <v>-4.9850000000000003</v>
      </c>
      <c r="O49">
        <v>5.7599999999999998E-2</v>
      </c>
      <c r="P49">
        <v>0.11</v>
      </c>
    </row>
    <row r="50" spans="1:16" x14ac:dyDescent="0.2">
      <c r="A50" t="s">
        <v>15</v>
      </c>
      <c r="B50" t="s">
        <v>92</v>
      </c>
      <c r="C50" t="s">
        <v>32</v>
      </c>
      <c r="D50" t="s">
        <v>104</v>
      </c>
      <c r="E50" t="s">
        <v>28</v>
      </c>
      <c r="F50" t="s">
        <v>218</v>
      </c>
      <c r="G50">
        <v>12</v>
      </c>
      <c r="H50">
        <v>245333</v>
      </c>
      <c r="I50" t="b">
        <v>0</v>
      </c>
      <c r="J50" t="s">
        <v>27</v>
      </c>
      <c r="K50">
        <v>0.66600000000000004</v>
      </c>
      <c r="L50">
        <v>0.434</v>
      </c>
      <c r="M50">
        <v>1</v>
      </c>
      <c r="N50">
        <v>-8.5429999999999993</v>
      </c>
      <c r="O50">
        <v>2.8899999999999999E-2</v>
      </c>
      <c r="P50">
        <v>0.124</v>
      </c>
    </row>
    <row r="51" spans="1:16" x14ac:dyDescent="0.2">
      <c r="A51" t="s">
        <v>15</v>
      </c>
      <c r="B51" t="s">
        <v>92</v>
      </c>
      <c r="C51" t="s">
        <v>32</v>
      </c>
      <c r="D51" t="s">
        <v>105</v>
      </c>
      <c r="E51" t="s">
        <v>33</v>
      </c>
      <c r="F51" t="s">
        <v>219</v>
      </c>
      <c r="G51">
        <v>13</v>
      </c>
      <c r="H51">
        <v>280240</v>
      </c>
      <c r="I51" t="b">
        <v>0</v>
      </c>
      <c r="J51" t="s">
        <v>24</v>
      </c>
      <c r="K51">
        <v>0.54100000000000004</v>
      </c>
      <c r="L51">
        <v>0.77</v>
      </c>
      <c r="M51">
        <v>5</v>
      </c>
      <c r="N51">
        <v>-4.17</v>
      </c>
      <c r="O51">
        <v>3.5400000000000001E-2</v>
      </c>
      <c r="P51">
        <v>0.11700000000000001</v>
      </c>
    </row>
    <row r="52" spans="1:16" x14ac:dyDescent="0.2">
      <c r="A52" t="s">
        <v>15</v>
      </c>
      <c r="B52" t="s">
        <v>106</v>
      </c>
      <c r="C52" t="s">
        <v>32</v>
      </c>
      <c r="D52" t="s">
        <v>107</v>
      </c>
      <c r="E52" t="s">
        <v>32</v>
      </c>
      <c r="F52" t="s">
        <v>220</v>
      </c>
      <c r="G52">
        <v>1</v>
      </c>
      <c r="H52">
        <v>243093</v>
      </c>
      <c r="I52" t="b">
        <v>0</v>
      </c>
      <c r="J52" t="s">
        <v>24</v>
      </c>
      <c r="K52">
        <v>0.59099999999999997</v>
      </c>
      <c r="L52">
        <v>0.70299999999999996</v>
      </c>
      <c r="M52">
        <v>5</v>
      </c>
      <c r="N52">
        <v>-4.3760000000000003</v>
      </c>
      <c r="O52">
        <v>2.7900000000000001E-2</v>
      </c>
      <c r="P52">
        <v>0.307</v>
      </c>
    </row>
    <row r="53" spans="1:16" x14ac:dyDescent="0.2">
      <c r="A53" t="s">
        <v>15</v>
      </c>
      <c r="B53" t="s">
        <v>106</v>
      </c>
      <c r="C53" t="s">
        <v>32</v>
      </c>
      <c r="D53" t="s">
        <v>108</v>
      </c>
      <c r="E53" t="s">
        <v>31</v>
      </c>
      <c r="F53" t="s">
        <v>221</v>
      </c>
      <c r="G53">
        <v>2</v>
      </c>
      <c r="H53">
        <v>295333</v>
      </c>
      <c r="I53" t="b">
        <v>0</v>
      </c>
      <c r="J53" t="s">
        <v>17</v>
      </c>
      <c r="K53">
        <v>0.55900000000000005</v>
      </c>
      <c r="L53">
        <v>0.627</v>
      </c>
      <c r="M53">
        <v>7</v>
      </c>
      <c r="N53">
        <v>-4.4690000000000003</v>
      </c>
      <c r="O53">
        <v>2.64E-2</v>
      </c>
      <c r="P53">
        <v>0.13700000000000001</v>
      </c>
    </row>
    <row r="54" spans="1:16" x14ac:dyDescent="0.2">
      <c r="A54" t="s">
        <v>15</v>
      </c>
      <c r="B54" t="s">
        <v>106</v>
      </c>
      <c r="C54" t="s">
        <v>32</v>
      </c>
      <c r="D54" t="s">
        <v>109</v>
      </c>
      <c r="E54" t="s">
        <v>46</v>
      </c>
      <c r="F54" t="s">
        <v>222</v>
      </c>
      <c r="G54">
        <v>3</v>
      </c>
      <c r="H54">
        <v>236253</v>
      </c>
      <c r="I54" t="b">
        <v>0</v>
      </c>
      <c r="J54" t="s">
        <v>20</v>
      </c>
      <c r="K54">
        <v>0.61599999999999999</v>
      </c>
      <c r="L54">
        <v>0.73799999999999999</v>
      </c>
      <c r="M54">
        <v>2</v>
      </c>
      <c r="N54">
        <v>-3.9409999999999998</v>
      </c>
      <c r="O54">
        <v>3.1099999999999999E-2</v>
      </c>
      <c r="P54">
        <v>7.6899999999999996E-2</v>
      </c>
    </row>
    <row r="55" spans="1:16" x14ac:dyDescent="0.2">
      <c r="A55" t="s">
        <v>15</v>
      </c>
      <c r="B55" t="s">
        <v>106</v>
      </c>
      <c r="C55" t="s">
        <v>32</v>
      </c>
      <c r="D55" t="s">
        <v>110</v>
      </c>
      <c r="E55" t="s">
        <v>39</v>
      </c>
      <c r="F55" t="s">
        <v>223</v>
      </c>
      <c r="G55">
        <v>4</v>
      </c>
      <c r="H55">
        <v>256053</v>
      </c>
      <c r="I55" t="b">
        <v>0</v>
      </c>
      <c r="J55" t="s">
        <v>25</v>
      </c>
      <c r="K55">
        <v>0.84199999999999997</v>
      </c>
      <c r="L55">
        <v>0.55400000000000005</v>
      </c>
      <c r="M55">
        <v>6</v>
      </c>
      <c r="N55">
        <v>-7.3550000000000004</v>
      </c>
      <c r="O55">
        <v>3.1699999999999999E-2</v>
      </c>
      <c r="P55">
        <v>9.11E-2</v>
      </c>
    </row>
    <row r="56" spans="1:16" x14ac:dyDescent="0.2">
      <c r="A56" t="s">
        <v>15</v>
      </c>
      <c r="B56" t="s">
        <v>106</v>
      </c>
      <c r="C56" t="s">
        <v>32</v>
      </c>
      <c r="D56" t="s">
        <v>111</v>
      </c>
      <c r="E56" t="s">
        <v>40</v>
      </c>
      <c r="F56" t="s">
        <v>224</v>
      </c>
      <c r="G56">
        <v>5</v>
      </c>
      <c r="H56">
        <v>235400</v>
      </c>
      <c r="I56" t="b">
        <v>0</v>
      </c>
      <c r="J56" t="s">
        <v>21</v>
      </c>
      <c r="K56">
        <v>0.58099999999999996</v>
      </c>
      <c r="L56">
        <v>0.34200000000000003</v>
      </c>
      <c r="M56">
        <v>0</v>
      </c>
      <c r="N56">
        <v>-8.0220000000000002</v>
      </c>
      <c r="O56">
        <v>2.5899999999999999E-2</v>
      </c>
      <c r="P56">
        <v>0.10100000000000001</v>
      </c>
    </row>
    <row r="57" spans="1:16" x14ac:dyDescent="0.2">
      <c r="A57" t="s">
        <v>15</v>
      </c>
      <c r="B57" t="s">
        <v>106</v>
      </c>
      <c r="C57" t="s">
        <v>32</v>
      </c>
      <c r="D57" t="s">
        <v>112</v>
      </c>
      <c r="E57" t="s">
        <v>50</v>
      </c>
      <c r="F57" t="s">
        <v>225</v>
      </c>
      <c r="G57">
        <v>6</v>
      </c>
      <c r="H57">
        <v>232120</v>
      </c>
      <c r="I57" t="b">
        <v>0</v>
      </c>
      <c r="J57" t="s">
        <v>25</v>
      </c>
      <c r="K57">
        <v>0.68700000000000006</v>
      </c>
      <c r="L57">
        <v>0.755</v>
      </c>
      <c r="M57">
        <v>6</v>
      </c>
      <c r="N57">
        <v>-4.4260000000000002</v>
      </c>
      <c r="O57">
        <v>3.85E-2</v>
      </c>
      <c r="P57">
        <v>9.2999999999999999E-2</v>
      </c>
    </row>
    <row r="58" spans="1:16" x14ac:dyDescent="0.2">
      <c r="A58" t="s">
        <v>15</v>
      </c>
      <c r="B58" t="s">
        <v>106</v>
      </c>
      <c r="C58" t="s">
        <v>32</v>
      </c>
      <c r="D58" t="s">
        <v>113</v>
      </c>
      <c r="E58" t="s">
        <v>36</v>
      </c>
      <c r="F58" t="s">
        <v>226</v>
      </c>
      <c r="G58">
        <v>7</v>
      </c>
      <c r="H58">
        <v>264946</v>
      </c>
      <c r="I58" t="b">
        <v>0</v>
      </c>
      <c r="J58" t="s">
        <v>27</v>
      </c>
      <c r="K58">
        <v>0.497</v>
      </c>
      <c r="L58">
        <v>0.48</v>
      </c>
      <c r="M58">
        <v>1</v>
      </c>
      <c r="N58">
        <v>-7.3739999999999997</v>
      </c>
      <c r="O58">
        <v>2.69E-2</v>
      </c>
      <c r="P58">
        <v>0.11799999999999999</v>
      </c>
    </row>
    <row r="59" spans="1:16" x14ac:dyDescent="0.2">
      <c r="A59" t="s">
        <v>15</v>
      </c>
      <c r="B59" t="s">
        <v>106</v>
      </c>
      <c r="C59" t="s">
        <v>32</v>
      </c>
      <c r="D59" t="s">
        <v>114</v>
      </c>
      <c r="E59" t="s">
        <v>53</v>
      </c>
      <c r="F59" t="s">
        <v>227</v>
      </c>
      <c r="G59">
        <v>8</v>
      </c>
      <c r="H59">
        <v>201533</v>
      </c>
      <c r="I59" t="b">
        <v>0</v>
      </c>
      <c r="J59" t="s">
        <v>17</v>
      </c>
      <c r="K59">
        <v>0.60299999999999998</v>
      </c>
      <c r="L59">
        <v>0.83899999999999997</v>
      </c>
      <c r="M59">
        <v>7</v>
      </c>
      <c r="N59">
        <v>-3.1110000000000002</v>
      </c>
      <c r="O59">
        <v>3.8399999999999997E-2</v>
      </c>
      <c r="P59">
        <v>0.35299999999999998</v>
      </c>
    </row>
    <row r="60" spans="1:16" x14ac:dyDescent="0.2">
      <c r="A60" t="s">
        <v>15</v>
      </c>
      <c r="B60" t="s">
        <v>106</v>
      </c>
      <c r="C60" t="s">
        <v>32</v>
      </c>
      <c r="D60" t="s">
        <v>115</v>
      </c>
      <c r="E60" t="s">
        <v>55</v>
      </c>
      <c r="F60" t="s">
        <v>228</v>
      </c>
      <c r="G60">
        <v>9</v>
      </c>
      <c r="H60">
        <v>263200</v>
      </c>
      <c r="I60" t="b">
        <v>0</v>
      </c>
      <c r="J60" t="s">
        <v>25</v>
      </c>
      <c r="K60">
        <v>0.47799999999999998</v>
      </c>
      <c r="L60">
        <v>0.45</v>
      </c>
      <c r="M60">
        <v>6</v>
      </c>
      <c r="N60">
        <v>-4.1529999999999996</v>
      </c>
      <c r="O60">
        <v>2.69E-2</v>
      </c>
      <c r="P60">
        <v>0.114</v>
      </c>
    </row>
    <row r="61" spans="1:16" x14ac:dyDescent="0.2">
      <c r="A61" t="s">
        <v>15</v>
      </c>
      <c r="B61" t="s">
        <v>106</v>
      </c>
      <c r="C61" t="s">
        <v>32</v>
      </c>
      <c r="D61" t="s">
        <v>116</v>
      </c>
      <c r="E61" t="s">
        <v>57</v>
      </c>
      <c r="F61" t="s">
        <v>229</v>
      </c>
      <c r="G61">
        <v>10</v>
      </c>
      <c r="H61">
        <v>245426</v>
      </c>
      <c r="I61" t="b">
        <v>0</v>
      </c>
      <c r="J61" t="s">
        <v>24</v>
      </c>
      <c r="K61">
        <v>0.44600000000000001</v>
      </c>
      <c r="L61">
        <v>0.70499999999999996</v>
      </c>
      <c r="M61">
        <v>5</v>
      </c>
      <c r="N61">
        <v>-3.706</v>
      </c>
      <c r="O61">
        <v>3.3500000000000002E-2</v>
      </c>
      <c r="P61">
        <v>0.11</v>
      </c>
    </row>
    <row r="62" spans="1:16" x14ac:dyDescent="0.2">
      <c r="A62" t="s">
        <v>15</v>
      </c>
      <c r="B62" t="s">
        <v>106</v>
      </c>
      <c r="C62" t="s">
        <v>32</v>
      </c>
      <c r="D62" t="s">
        <v>117</v>
      </c>
      <c r="E62" t="s">
        <v>38</v>
      </c>
      <c r="F62" t="s">
        <v>230</v>
      </c>
      <c r="G62">
        <v>11</v>
      </c>
      <c r="H62">
        <v>226293</v>
      </c>
      <c r="I62" t="b">
        <v>0</v>
      </c>
      <c r="J62" t="s">
        <v>16</v>
      </c>
      <c r="K62">
        <v>0.60399999999999998</v>
      </c>
      <c r="L62">
        <v>0.82799999999999996</v>
      </c>
      <c r="M62">
        <v>10</v>
      </c>
      <c r="N62">
        <v>-4.976</v>
      </c>
      <c r="O62">
        <v>6.2899999999999998E-2</v>
      </c>
      <c r="P62">
        <v>0.106</v>
      </c>
    </row>
    <row r="63" spans="1:16" x14ac:dyDescent="0.2">
      <c r="A63" t="s">
        <v>15</v>
      </c>
      <c r="B63" t="s">
        <v>106</v>
      </c>
      <c r="C63" t="s">
        <v>32</v>
      </c>
      <c r="D63" t="s">
        <v>118</v>
      </c>
      <c r="E63" t="s">
        <v>28</v>
      </c>
      <c r="F63" t="s">
        <v>231</v>
      </c>
      <c r="G63">
        <v>12</v>
      </c>
      <c r="H63">
        <v>246320</v>
      </c>
      <c r="I63" t="b">
        <v>0</v>
      </c>
      <c r="J63" t="s">
        <v>27</v>
      </c>
      <c r="K63">
        <v>0.66500000000000004</v>
      </c>
      <c r="L63">
        <v>0.44500000000000001</v>
      </c>
      <c r="M63">
        <v>1</v>
      </c>
      <c r="N63">
        <v>-8.5190000000000001</v>
      </c>
      <c r="O63">
        <v>2.8799999999999999E-2</v>
      </c>
      <c r="P63">
        <v>0.13100000000000001</v>
      </c>
    </row>
    <row r="64" spans="1:16" x14ac:dyDescent="0.2">
      <c r="A64" t="s">
        <v>15</v>
      </c>
      <c r="B64" t="s">
        <v>106</v>
      </c>
      <c r="C64" t="s">
        <v>32</v>
      </c>
      <c r="D64" t="s">
        <v>119</v>
      </c>
      <c r="E64" t="s">
        <v>33</v>
      </c>
      <c r="F64" t="s">
        <v>232</v>
      </c>
      <c r="G64">
        <v>13</v>
      </c>
      <c r="H64">
        <v>280533</v>
      </c>
      <c r="I64" t="b">
        <v>0</v>
      </c>
      <c r="J64" t="s">
        <v>24</v>
      </c>
      <c r="K64">
        <v>0.54100000000000004</v>
      </c>
      <c r="L64">
        <v>0.753</v>
      </c>
      <c r="M64">
        <v>5</v>
      </c>
      <c r="N64">
        <v>-4.24</v>
      </c>
      <c r="O64">
        <v>3.73E-2</v>
      </c>
      <c r="P64">
        <v>0.111</v>
      </c>
    </row>
    <row r="65" spans="1:16" x14ac:dyDescent="0.2">
      <c r="A65" t="s">
        <v>15</v>
      </c>
      <c r="B65" t="s">
        <v>120</v>
      </c>
      <c r="C65" t="s">
        <v>15</v>
      </c>
      <c r="D65" t="s">
        <v>121</v>
      </c>
      <c r="E65" t="s">
        <v>122</v>
      </c>
      <c r="F65" t="s">
        <v>233</v>
      </c>
      <c r="G65">
        <v>1</v>
      </c>
      <c r="H65">
        <v>232106</v>
      </c>
      <c r="I65" t="b">
        <v>0</v>
      </c>
      <c r="J65" t="s">
        <v>21</v>
      </c>
      <c r="K65">
        <v>0.57999999999999996</v>
      </c>
      <c r="L65">
        <v>0.49099999999999999</v>
      </c>
      <c r="M65">
        <v>0</v>
      </c>
      <c r="N65">
        <v>-6.4619999999999997</v>
      </c>
      <c r="O65">
        <v>2.5100000000000001E-2</v>
      </c>
      <c r="P65">
        <v>0.121</v>
      </c>
    </row>
    <row r="66" spans="1:16" x14ac:dyDescent="0.2">
      <c r="A66" t="s">
        <v>15</v>
      </c>
      <c r="B66" t="s">
        <v>120</v>
      </c>
      <c r="C66" t="s">
        <v>15</v>
      </c>
      <c r="D66" t="s">
        <v>123</v>
      </c>
      <c r="E66" t="s">
        <v>124</v>
      </c>
      <c r="F66" t="s">
        <v>234</v>
      </c>
      <c r="G66">
        <v>2</v>
      </c>
      <c r="H66">
        <v>173066</v>
      </c>
      <c r="I66" t="b">
        <v>0</v>
      </c>
      <c r="J66" t="s">
        <v>17</v>
      </c>
      <c r="K66">
        <v>0.65800000000000003</v>
      </c>
      <c r="L66">
        <v>0.877</v>
      </c>
      <c r="M66">
        <v>7</v>
      </c>
      <c r="N66">
        <v>-2.0979999999999999</v>
      </c>
      <c r="O66">
        <v>3.2300000000000002E-2</v>
      </c>
      <c r="P66">
        <v>9.6199999999999994E-2</v>
      </c>
    </row>
    <row r="67" spans="1:16" x14ac:dyDescent="0.2">
      <c r="A67" t="s">
        <v>15</v>
      </c>
      <c r="B67" t="s">
        <v>120</v>
      </c>
      <c r="C67" t="s">
        <v>15</v>
      </c>
      <c r="D67" t="s">
        <v>125</v>
      </c>
      <c r="E67" t="s">
        <v>29</v>
      </c>
      <c r="F67" t="s">
        <v>235</v>
      </c>
      <c r="G67">
        <v>3</v>
      </c>
      <c r="H67">
        <v>203040</v>
      </c>
      <c r="I67" t="b">
        <v>0</v>
      </c>
      <c r="J67" t="s">
        <v>16</v>
      </c>
      <c r="K67">
        <v>0.621</v>
      </c>
      <c r="L67">
        <v>0.41699999999999998</v>
      </c>
      <c r="M67">
        <v>10</v>
      </c>
      <c r="N67">
        <v>-6.9409999999999998</v>
      </c>
      <c r="O67">
        <v>2.3099999999999999E-2</v>
      </c>
      <c r="P67">
        <v>0.11899999999999999</v>
      </c>
    </row>
    <row r="68" spans="1:16" x14ac:dyDescent="0.2">
      <c r="A68" t="s">
        <v>15</v>
      </c>
      <c r="B68" t="s">
        <v>120</v>
      </c>
      <c r="C68" t="s">
        <v>15</v>
      </c>
      <c r="D68" t="s">
        <v>126</v>
      </c>
      <c r="E68" t="s">
        <v>34</v>
      </c>
      <c r="F68" t="s">
        <v>236</v>
      </c>
      <c r="G68">
        <v>4</v>
      </c>
      <c r="H68">
        <v>199200</v>
      </c>
      <c r="I68" t="b">
        <v>0</v>
      </c>
      <c r="J68" t="s">
        <v>19</v>
      </c>
      <c r="K68">
        <v>0.57599999999999996</v>
      </c>
      <c r="L68">
        <v>0.77700000000000002</v>
      </c>
      <c r="M68">
        <v>9</v>
      </c>
      <c r="N68">
        <v>-2.8809999999999998</v>
      </c>
      <c r="O68">
        <v>3.2399999999999998E-2</v>
      </c>
      <c r="P68">
        <v>0.32</v>
      </c>
    </row>
    <row r="69" spans="1:16" x14ac:dyDescent="0.2">
      <c r="A69" t="s">
        <v>15</v>
      </c>
      <c r="B69" t="s">
        <v>120</v>
      </c>
      <c r="C69" t="s">
        <v>15</v>
      </c>
      <c r="D69" t="s">
        <v>127</v>
      </c>
      <c r="E69" t="s">
        <v>128</v>
      </c>
      <c r="F69" t="s">
        <v>237</v>
      </c>
      <c r="G69">
        <v>5</v>
      </c>
      <c r="H69">
        <v>239013</v>
      </c>
      <c r="I69" t="b">
        <v>0</v>
      </c>
      <c r="J69" t="s">
        <v>24</v>
      </c>
      <c r="K69">
        <v>0.41799999999999998</v>
      </c>
      <c r="L69">
        <v>0.48199999999999998</v>
      </c>
      <c r="M69">
        <v>5</v>
      </c>
      <c r="N69">
        <v>-5.7690000000000001</v>
      </c>
      <c r="O69">
        <v>2.6599999999999999E-2</v>
      </c>
      <c r="P69">
        <v>0.123</v>
      </c>
    </row>
    <row r="70" spans="1:16" x14ac:dyDescent="0.2">
      <c r="A70" t="s">
        <v>15</v>
      </c>
      <c r="B70" t="s">
        <v>120</v>
      </c>
      <c r="C70" t="s">
        <v>15</v>
      </c>
      <c r="D70" t="s">
        <v>129</v>
      </c>
      <c r="E70" t="s">
        <v>130</v>
      </c>
      <c r="F70" t="s">
        <v>238</v>
      </c>
      <c r="G70">
        <v>6</v>
      </c>
      <c r="H70">
        <v>207106</v>
      </c>
      <c r="I70" t="b">
        <v>0</v>
      </c>
      <c r="J70" t="s">
        <v>24</v>
      </c>
      <c r="K70">
        <v>0.58899999999999997</v>
      </c>
      <c r="L70">
        <v>0.80500000000000005</v>
      </c>
      <c r="M70">
        <v>5</v>
      </c>
      <c r="N70">
        <v>-4.0549999999999997</v>
      </c>
      <c r="O70">
        <v>2.93E-2</v>
      </c>
      <c r="P70">
        <v>0.24</v>
      </c>
    </row>
    <row r="71" spans="1:16" x14ac:dyDescent="0.2">
      <c r="A71" t="s">
        <v>15</v>
      </c>
      <c r="B71" t="s">
        <v>120</v>
      </c>
      <c r="C71" t="s">
        <v>15</v>
      </c>
      <c r="D71" t="s">
        <v>131</v>
      </c>
      <c r="E71" t="s">
        <v>37</v>
      </c>
      <c r="F71" t="s">
        <v>239</v>
      </c>
      <c r="G71">
        <v>7</v>
      </c>
      <c r="H71">
        <v>248106</v>
      </c>
      <c r="I71" t="b">
        <v>0</v>
      </c>
      <c r="J71" t="s">
        <v>20</v>
      </c>
      <c r="K71">
        <v>0.47899999999999998</v>
      </c>
      <c r="L71">
        <v>0.57799999999999996</v>
      </c>
      <c r="M71">
        <v>2</v>
      </c>
      <c r="N71">
        <v>-4.9630000000000001</v>
      </c>
      <c r="O71">
        <v>2.9399999999999999E-2</v>
      </c>
      <c r="P71">
        <v>8.4099999999999994E-2</v>
      </c>
    </row>
    <row r="72" spans="1:16" x14ac:dyDescent="0.2">
      <c r="A72" t="s">
        <v>15</v>
      </c>
      <c r="B72" t="s">
        <v>120</v>
      </c>
      <c r="C72" t="s">
        <v>15</v>
      </c>
      <c r="D72" t="s">
        <v>132</v>
      </c>
      <c r="E72" t="s">
        <v>133</v>
      </c>
      <c r="F72" t="s">
        <v>240</v>
      </c>
      <c r="G72">
        <v>8</v>
      </c>
      <c r="H72">
        <v>236053</v>
      </c>
      <c r="I72" t="b">
        <v>0</v>
      </c>
      <c r="J72" t="s">
        <v>23</v>
      </c>
      <c r="K72">
        <v>0.59399999999999997</v>
      </c>
      <c r="L72">
        <v>0.629</v>
      </c>
      <c r="M72">
        <v>8</v>
      </c>
      <c r="N72">
        <v>-4.9189999999999996</v>
      </c>
      <c r="O72">
        <v>2.46E-2</v>
      </c>
      <c r="P72">
        <v>0.13700000000000001</v>
      </c>
    </row>
    <row r="73" spans="1:16" x14ac:dyDescent="0.2">
      <c r="A73" t="s">
        <v>15</v>
      </c>
      <c r="B73" t="s">
        <v>120</v>
      </c>
      <c r="C73" t="s">
        <v>15</v>
      </c>
      <c r="D73" t="s">
        <v>134</v>
      </c>
      <c r="E73" t="s">
        <v>65</v>
      </c>
      <c r="F73" t="s">
        <v>241</v>
      </c>
      <c r="G73">
        <v>9</v>
      </c>
      <c r="H73">
        <v>242200</v>
      </c>
      <c r="I73" t="b">
        <v>0</v>
      </c>
      <c r="J73" t="s">
        <v>22</v>
      </c>
      <c r="K73">
        <v>0.47599999999999998</v>
      </c>
      <c r="L73">
        <v>0.77700000000000002</v>
      </c>
      <c r="M73">
        <v>4</v>
      </c>
      <c r="N73">
        <v>-3.7709999999999999</v>
      </c>
      <c r="O73">
        <v>2.8899999999999999E-2</v>
      </c>
      <c r="P73">
        <v>0.19600000000000001</v>
      </c>
    </row>
    <row r="74" spans="1:16" x14ac:dyDescent="0.2">
      <c r="A74" t="s">
        <v>15</v>
      </c>
      <c r="B74" t="s">
        <v>120</v>
      </c>
      <c r="C74" t="s">
        <v>15</v>
      </c>
      <c r="D74" t="s">
        <v>135</v>
      </c>
      <c r="E74" t="s">
        <v>136</v>
      </c>
      <c r="F74" t="s">
        <v>242</v>
      </c>
      <c r="G74">
        <v>10</v>
      </c>
      <c r="H74">
        <v>213080</v>
      </c>
      <c r="I74" t="b">
        <v>0</v>
      </c>
      <c r="J74" t="s">
        <v>20</v>
      </c>
      <c r="K74">
        <v>0.40300000000000002</v>
      </c>
      <c r="L74">
        <v>0.627</v>
      </c>
      <c r="M74">
        <v>2</v>
      </c>
      <c r="N74">
        <v>-5.28</v>
      </c>
      <c r="O74">
        <v>2.92E-2</v>
      </c>
      <c r="P74">
        <v>0.182</v>
      </c>
    </row>
    <row r="75" spans="1:16" x14ac:dyDescent="0.2">
      <c r="A75" t="s">
        <v>15</v>
      </c>
      <c r="B75" t="s">
        <v>120</v>
      </c>
      <c r="C75" t="s">
        <v>15</v>
      </c>
      <c r="D75" t="s">
        <v>137</v>
      </c>
      <c r="E75" t="s">
        <v>30</v>
      </c>
      <c r="F75" t="s">
        <v>243</v>
      </c>
      <c r="G75">
        <v>11</v>
      </c>
      <c r="H75">
        <v>201106</v>
      </c>
      <c r="I75" t="b">
        <v>0</v>
      </c>
      <c r="J75" t="s">
        <v>20</v>
      </c>
      <c r="K75">
        <v>0.66800000000000004</v>
      </c>
      <c r="L75">
        <v>0.67200000000000004</v>
      </c>
      <c r="M75">
        <v>2</v>
      </c>
      <c r="N75">
        <v>-4.931</v>
      </c>
      <c r="O75">
        <v>3.0300000000000001E-2</v>
      </c>
      <c r="P75">
        <v>0.32900000000000001</v>
      </c>
    </row>
    <row r="76" spans="1:16" x14ac:dyDescent="0.2">
      <c r="A76" t="s">
        <v>15</v>
      </c>
      <c r="B76" t="s">
        <v>120</v>
      </c>
      <c r="C76" t="s">
        <v>15</v>
      </c>
      <c r="D76" t="s">
        <v>138</v>
      </c>
      <c r="E76" t="s">
        <v>41</v>
      </c>
      <c r="F76" t="s">
        <v>244</v>
      </c>
      <c r="G76">
        <v>12</v>
      </c>
      <c r="H76">
        <v>213053</v>
      </c>
      <c r="I76" t="b">
        <v>0</v>
      </c>
      <c r="J76" t="s">
        <v>23</v>
      </c>
      <c r="K76">
        <v>0.56299999999999994</v>
      </c>
      <c r="L76">
        <v>0.93400000000000005</v>
      </c>
      <c r="M76">
        <v>8</v>
      </c>
      <c r="N76">
        <v>-3.629</v>
      </c>
      <c r="O76">
        <v>6.4600000000000005E-2</v>
      </c>
      <c r="P76">
        <v>0.10299999999999999</v>
      </c>
    </row>
    <row r="77" spans="1:16" x14ac:dyDescent="0.2">
      <c r="A77" t="s">
        <v>15</v>
      </c>
      <c r="B77" t="s">
        <v>120</v>
      </c>
      <c r="C77" t="s">
        <v>15</v>
      </c>
      <c r="D77" t="s">
        <v>139</v>
      </c>
      <c r="E77" t="s">
        <v>35</v>
      </c>
      <c r="F77" t="s">
        <v>245</v>
      </c>
      <c r="G77">
        <v>13</v>
      </c>
      <c r="H77">
        <v>203226</v>
      </c>
      <c r="I77" t="b">
        <v>0</v>
      </c>
      <c r="J77" t="s">
        <v>17</v>
      </c>
      <c r="K77">
        <v>0.61199999999999999</v>
      </c>
      <c r="L77">
        <v>0.39400000000000002</v>
      </c>
      <c r="M77">
        <v>7</v>
      </c>
      <c r="N77">
        <v>-5.7229999999999999</v>
      </c>
      <c r="O77">
        <v>2.4299999999999999E-2</v>
      </c>
      <c r="P77">
        <v>0.14699999999999999</v>
      </c>
    </row>
    <row r="78" spans="1:16" x14ac:dyDescent="0.2">
      <c r="A78" t="s">
        <v>15</v>
      </c>
      <c r="B78" t="s">
        <v>120</v>
      </c>
      <c r="C78" t="s">
        <v>15</v>
      </c>
      <c r="D78" t="s">
        <v>140</v>
      </c>
      <c r="E78" t="s">
        <v>141</v>
      </c>
      <c r="F78" t="s">
        <v>246</v>
      </c>
      <c r="G78">
        <v>14</v>
      </c>
      <c r="H78">
        <v>220146</v>
      </c>
      <c r="I78" t="b">
        <v>0</v>
      </c>
      <c r="J78" t="s">
        <v>18</v>
      </c>
      <c r="K78">
        <v>0.48299999999999998</v>
      </c>
      <c r="L78">
        <v>0.751</v>
      </c>
      <c r="M78">
        <v>4</v>
      </c>
      <c r="N78">
        <v>-5.726</v>
      </c>
      <c r="O78">
        <v>3.6499999999999998E-2</v>
      </c>
      <c r="P78">
        <v>0.128</v>
      </c>
    </row>
    <row r="79" spans="1:16" x14ac:dyDescent="0.2">
      <c r="A79" t="s">
        <v>15</v>
      </c>
      <c r="B79" t="s">
        <v>120</v>
      </c>
      <c r="C79" t="s">
        <v>15</v>
      </c>
      <c r="D79" t="s">
        <v>142</v>
      </c>
      <c r="E79" t="s">
        <v>143</v>
      </c>
      <c r="F79" t="s">
        <v>247</v>
      </c>
      <c r="G79">
        <v>15</v>
      </c>
      <c r="H79">
        <v>179066</v>
      </c>
      <c r="I79" t="b">
        <v>0</v>
      </c>
      <c r="J79" t="s">
        <v>16</v>
      </c>
      <c r="K79">
        <v>0.45900000000000002</v>
      </c>
      <c r="L79">
        <v>0.753</v>
      </c>
      <c r="M79">
        <v>10</v>
      </c>
      <c r="N79">
        <v>-3.827</v>
      </c>
      <c r="O79">
        <v>5.3699999999999998E-2</v>
      </c>
      <c r="P79">
        <v>8.6300000000000002E-2</v>
      </c>
    </row>
    <row r="80" spans="1:16" x14ac:dyDescent="0.2">
      <c r="A80" t="s">
        <v>15</v>
      </c>
      <c r="B80" t="s">
        <v>144</v>
      </c>
      <c r="C80" t="s">
        <v>15</v>
      </c>
      <c r="D80" t="s">
        <v>145</v>
      </c>
      <c r="E80" t="s">
        <v>122</v>
      </c>
      <c r="F80" t="s">
        <v>248</v>
      </c>
      <c r="G80">
        <v>1</v>
      </c>
      <c r="H80">
        <v>232106</v>
      </c>
      <c r="I80" t="b">
        <v>0</v>
      </c>
      <c r="J80" t="s">
        <v>21</v>
      </c>
      <c r="K80">
        <v>0.57999999999999996</v>
      </c>
      <c r="L80">
        <v>0.49099999999999999</v>
      </c>
      <c r="M80">
        <v>0</v>
      </c>
      <c r="N80">
        <v>-6.4619999999999997</v>
      </c>
      <c r="O80">
        <v>2.5100000000000001E-2</v>
      </c>
      <c r="P80">
        <v>0.121</v>
      </c>
    </row>
    <row r="81" spans="1:16" x14ac:dyDescent="0.2">
      <c r="A81" t="s">
        <v>15</v>
      </c>
      <c r="B81" t="s">
        <v>144</v>
      </c>
      <c r="C81" t="s">
        <v>15</v>
      </c>
      <c r="D81" t="s">
        <v>146</v>
      </c>
      <c r="E81" t="s">
        <v>124</v>
      </c>
      <c r="F81" t="s">
        <v>249</v>
      </c>
      <c r="G81">
        <v>2</v>
      </c>
      <c r="H81">
        <v>173066</v>
      </c>
      <c r="I81" t="b">
        <v>0</v>
      </c>
      <c r="J81" t="s">
        <v>17</v>
      </c>
      <c r="K81">
        <v>0.65800000000000003</v>
      </c>
      <c r="L81">
        <v>0.877</v>
      </c>
      <c r="M81">
        <v>7</v>
      </c>
      <c r="N81">
        <v>-2.0979999999999999</v>
      </c>
      <c r="O81">
        <v>3.2300000000000002E-2</v>
      </c>
      <c r="P81">
        <v>9.6199999999999994E-2</v>
      </c>
    </row>
    <row r="82" spans="1:16" x14ac:dyDescent="0.2">
      <c r="A82" t="s">
        <v>15</v>
      </c>
      <c r="B82" t="s">
        <v>144</v>
      </c>
      <c r="C82" t="s">
        <v>15</v>
      </c>
      <c r="D82" t="s">
        <v>147</v>
      </c>
      <c r="E82" t="s">
        <v>29</v>
      </c>
      <c r="F82" t="s">
        <v>250</v>
      </c>
      <c r="G82">
        <v>3</v>
      </c>
      <c r="H82">
        <v>203040</v>
      </c>
      <c r="I82" t="b">
        <v>0</v>
      </c>
      <c r="J82" t="s">
        <v>16</v>
      </c>
      <c r="K82">
        <v>0.621</v>
      </c>
      <c r="L82">
        <v>0.41699999999999998</v>
      </c>
      <c r="M82">
        <v>10</v>
      </c>
      <c r="N82">
        <v>-6.9409999999999998</v>
      </c>
      <c r="O82">
        <v>2.3099999999999999E-2</v>
      </c>
      <c r="P82">
        <v>0.11899999999999999</v>
      </c>
    </row>
    <row r="83" spans="1:16" x14ac:dyDescent="0.2">
      <c r="A83" t="s">
        <v>15</v>
      </c>
      <c r="B83" t="s">
        <v>144</v>
      </c>
      <c r="C83" t="s">
        <v>15</v>
      </c>
      <c r="D83" t="s">
        <v>148</v>
      </c>
      <c r="E83" t="s">
        <v>34</v>
      </c>
      <c r="F83" t="s">
        <v>251</v>
      </c>
      <c r="G83">
        <v>4</v>
      </c>
      <c r="H83">
        <v>199200</v>
      </c>
      <c r="I83" t="b">
        <v>0</v>
      </c>
      <c r="J83" t="s">
        <v>19</v>
      </c>
      <c r="K83">
        <v>0.57599999999999996</v>
      </c>
      <c r="L83">
        <v>0.77700000000000002</v>
      </c>
      <c r="M83">
        <v>9</v>
      </c>
      <c r="N83">
        <v>-2.8809999999999998</v>
      </c>
      <c r="O83">
        <v>3.2399999999999998E-2</v>
      </c>
      <c r="P83">
        <v>0.32</v>
      </c>
    </row>
    <row r="84" spans="1:16" x14ac:dyDescent="0.2">
      <c r="A84" t="s">
        <v>15</v>
      </c>
      <c r="B84" t="s">
        <v>144</v>
      </c>
      <c r="C84" t="s">
        <v>15</v>
      </c>
      <c r="D84" t="s">
        <v>149</v>
      </c>
      <c r="E84" t="s">
        <v>128</v>
      </c>
      <c r="F84" t="s">
        <v>252</v>
      </c>
      <c r="G84">
        <v>5</v>
      </c>
      <c r="H84">
        <v>239013</v>
      </c>
      <c r="I84" t="b">
        <v>0</v>
      </c>
      <c r="J84" t="s">
        <v>24</v>
      </c>
      <c r="K84">
        <v>0.41799999999999998</v>
      </c>
      <c r="L84">
        <v>0.48199999999999998</v>
      </c>
      <c r="M84">
        <v>5</v>
      </c>
      <c r="N84">
        <v>-5.7690000000000001</v>
      </c>
      <c r="O84">
        <v>2.6599999999999999E-2</v>
      </c>
      <c r="P84">
        <v>0.123</v>
      </c>
    </row>
    <row r="85" spans="1:16" x14ac:dyDescent="0.2">
      <c r="A85" t="s">
        <v>15</v>
      </c>
      <c r="B85" t="s">
        <v>144</v>
      </c>
      <c r="C85" t="s">
        <v>15</v>
      </c>
      <c r="D85" t="s">
        <v>150</v>
      </c>
      <c r="E85" t="s">
        <v>130</v>
      </c>
      <c r="F85" t="s">
        <v>253</v>
      </c>
      <c r="G85">
        <v>6</v>
      </c>
      <c r="H85">
        <v>207106</v>
      </c>
      <c r="I85" t="b">
        <v>0</v>
      </c>
      <c r="J85" t="s">
        <v>24</v>
      </c>
      <c r="K85">
        <v>0.58899999999999997</v>
      </c>
      <c r="L85">
        <v>0.80500000000000005</v>
      </c>
      <c r="M85">
        <v>5</v>
      </c>
      <c r="N85">
        <v>-4.0549999999999997</v>
      </c>
      <c r="O85">
        <v>2.93E-2</v>
      </c>
      <c r="P85">
        <v>0.24</v>
      </c>
    </row>
    <row r="86" spans="1:16" x14ac:dyDescent="0.2">
      <c r="A86" t="s">
        <v>15</v>
      </c>
      <c r="B86" t="s">
        <v>144</v>
      </c>
      <c r="C86" t="s">
        <v>15</v>
      </c>
      <c r="D86" t="s">
        <v>151</v>
      </c>
      <c r="E86" t="s">
        <v>37</v>
      </c>
      <c r="F86" t="s">
        <v>254</v>
      </c>
      <c r="G86">
        <v>7</v>
      </c>
      <c r="H86">
        <v>248106</v>
      </c>
      <c r="I86" t="b">
        <v>0</v>
      </c>
      <c r="J86" t="s">
        <v>20</v>
      </c>
      <c r="K86">
        <v>0.47899999999999998</v>
      </c>
      <c r="L86">
        <v>0.57799999999999996</v>
      </c>
      <c r="M86">
        <v>2</v>
      </c>
      <c r="N86">
        <v>-4.9630000000000001</v>
      </c>
      <c r="O86">
        <v>2.9399999999999999E-2</v>
      </c>
      <c r="P86">
        <v>8.4099999999999994E-2</v>
      </c>
    </row>
    <row r="87" spans="1:16" x14ac:dyDescent="0.2">
      <c r="A87" t="s">
        <v>15</v>
      </c>
      <c r="B87" t="s">
        <v>144</v>
      </c>
      <c r="C87" t="s">
        <v>15</v>
      </c>
      <c r="D87" t="s">
        <v>152</v>
      </c>
      <c r="E87" t="s">
        <v>133</v>
      </c>
      <c r="F87" t="s">
        <v>255</v>
      </c>
      <c r="G87">
        <v>8</v>
      </c>
      <c r="H87">
        <v>236053</v>
      </c>
      <c r="I87" t="b">
        <v>0</v>
      </c>
      <c r="J87" t="s">
        <v>23</v>
      </c>
      <c r="K87">
        <v>0.59399999999999997</v>
      </c>
      <c r="L87">
        <v>0.629</v>
      </c>
      <c r="M87">
        <v>8</v>
      </c>
      <c r="N87">
        <v>-4.9189999999999996</v>
      </c>
      <c r="O87">
        <v>2.46E-2</v>
      </c>
      <c r="P87">
        <v>0.13700000000000001</v>
      </c>
    </row>
    <row r="88" spans="1:16" x14ac:dyDescent="0.2">
      <c r="A88" t="s">
        <v>15</v>
      </c>
      <c r="B88" t="s">
        <v>144</v>
      </c>
      <c r="C88" t="s">
        <v>15</v>
      </c>
      <c r="D88" t="s">
        <v>153</v>
      </c>
      <c r="E88" t="s">
        <v>65</v>
      </c>
      <c r="F88" t="s">
        <v>256</v>
      </c>
      <c r="G88">
        <v>9</v>
      </c>
      <c r="H88">
        <v>242200</v>
      </c>
      <c r="I88" t="b">
        <v>0</v>
      </c>
      <c r="J88" t="s">
        <v>22</v>
      </c>
      <c r="K88">
        <v>0.47599999999999998</v>
      </c>
      <c r="L88">
        <v>0.77700000000000002</v>
      </c>
      <c r="M88">
        <v>4</v>
      </c>
      <c r="N88">
        <v>-3.7709999999999999</v>
      </c>
      <c r="O88">
        <v>2.8899999999999999E-2</v>
      </c>
      <c r="P88">
        <v>0.19600000000000001</v>
      </c>
    </row>
    <row r="89" spans="1:16" x14ac:dyDescent="0.2">
      <c r="A89" t="s">
        <v>15</v>
      </c>
      <c r="B89" t="s">
        <v>144</v>
      </c>
      <c r="C89" t="s">
        <v>15</v>
      </c>
      <c r="D89" t="s">
        <v>154</v>
      </c>
      <c r="E89" t="s">
        <v>136</v>
      </c>
      <c r="F89" t="s">
        <v>257</v>
      </c>
      <c r="G89">
        <v>10</v>
      </c>
      <c r="H89">
        <v>213080</v>
      </c>
      <c r="I89" t="b">
        <v>0</v>
      </c>
      <c r="J89" t="s">
        <v>20</v>
      </c>
      <c r="K89">
        <v>0.40300000000000002</v>
      </c>
      <c r="L89">
        <v>0.627</v>
      </c>
      <c r="M89">
        <v>2</v>
      </c>
      <c r="N89">
        <v>-5.28</v>
      </c>
      <c r="O89">
        <v>2.92E-2</v>
      </c>
      <c r="P89">
        <v>0.182</v>
      </c>
    </row>
    <row r="90" spans="1:16" x14ac:dyDescent="0.2">
      <c r="A90" t="s">
        <v>15</v>
      </c>
      <c r="B90" t="s">
        <v>144</v>
      </c>
      <c r="C90" t="s">
        <v>15</v>
      </c>
      <c r="D90" t="s">
        <v>155</v>
      </c>
      <c r="E90" t="s">
        <v>30</v>
      </c>
      <c r="F90" t="s">
        <v>258</v>
      </c>
      <c r="G90">
        <v>11</v>
      </c>
      <c r="H90">
        <v>201106</v>
      </c>
      <c r="I90" t="b">
        <v>0</v>
      </c>
      <c r="J90" t="s">
        <v>20</v>
      </c>
      <c r="K90">
        <v>0.66800000000000004</v>
      </c>
      <c r="L90">
        <v>0.67200000000000004</v>
      </c>
      <c r="M90">
        <v>2</v>
      </c>
      <c r="N90">
        <v>-4.931</v>
      </c>
      <c r="O90">
        <v>3.0300000000000001E-2</v>
      </c>
      <c r="P90">
        <v>0.32900000000000001</v>
      </c>
    </row>
    <row r="91" spans="1:16" x14ac:dyDescent="0.2">
      <c r="A91" t="s">
        <v>15</v>
      </c>
      <c r="B91" t="s">
        <v>144</v>
      </c>
      <c r="C91" t="s">
        <v>15</v>
      </c>
      <c r="D91" t="s">
        <v>156</v>
      </c>
      <c r="E91" t="s">
        <v>41</v>
      </c>
      <c r="F91" t="s">
        <v>259</v>
      </c>
      <c r="G91">
        <v>12</v>
      </c>
      <c r="H91">
        <v>213053</v>
      </c>
      <c r="I91" t="b">
        <v>0</v>
      </c>
      <c r="J91" t="s">
        <v>23</v>
      </c>
      <c r="K91">
        <v>0.56299999999999994</v>
      </c>
      <c r="L91">
        <v>0.93400000000000005</v>
      </c>
      <c r="M91">
        <v>8</v>
      </c>
      <c r="N91">
        <v>-3.629</v>
      </c>
      <c r="O91">
        <v>6.4600000000000005E-2</v>
      </c>
      <c r="P91">
        <v>0.10299999999999999</v>
      </c>
    </row>
    <row r="92" spans="1:16" x14ac:dyDescent="0.2">
      <c r="A92" t="s">
        <v>15</v>
      </c>
      <c r="B92" t="s">
        <v>144</v>
      </c>
      <c r="C92" t="s">
        <v>15</v>
      </c>
      <c r="D92" t="s">
        <v>157</v>
      </c>
      <c r="E92" t="s">
        <v>35</v>
      </c>
      <c r="F92" t="s">
        <v>260</v>
      </c>
      <c r="G92">
        <v>13</v>
      </c>
      <c r="H92">
        <v>203226</v>
      </c>
      <c r="I92" t="b">
        <v>0</v>
      </c>
      <c r="J92" t="s">
        <v>17</v>
      </c>
      <c r="K92">
        <v>0.61199999999999999</v>
      </c>
      <c r="L92">
        <v>0.39400000000000002</v>
      </c>
      <c r="M92">
        <v>7</v>
      </c>
      <c r="N92">
        <v>-5.7229999999999999</v>
      </c>
      <c r="O92">
        <v>2.4299999999999999E-2</v>
      </c>
      <c r="P92">
        <v>0.14699999999999999</v>
      </c>
    </row>
    <row r="93" spans="1:16" x14ac:dyDescent="0.2">
      <c r="A93" t="s">
        <v>15</v>
      </c>
      <c r="B93" t="s">
        <v>144</v>
      </c>
      <c r="C93" t="s">
        <v>15</v>
      </c>
      <c r="D93" t="s">
        <v>158</v>
      </c>
      <c r="E93" t="s">
        <v>141</v>
      </c>
      <c r="F93" t="s">
        <v>261</v>
      </c>
      <c r="G93">
        <v>14</v>
      </c>
      <c r="H93">
        <v>220146</v>
      </c>
      <c r="I93" t="b">
        <v>0</v>
      </c>
      <c r="J93" t="s">
        <v>18</v>
      </c>
      <c r="K93">
        <v>0.48299999999999998</v>
      </c>
      <c r="L93">
        <v>0.751</v>
      </c>
      <c r="M93">
        <v>4</v>
      </c>
      <c r="N93">
        <v>-5.726</v>
      </c>
      <c r="O93">
        <v>3.6499999999999998E-2</v>
      </c>
      <c r="P93">
        <v>0.128</v>
      </c>
    </row>
    <row r="94" spans="1:16" x14ac:dyDescent="0.2">
      <c r="A94" t="s">
        <v>15</v>
      </c>
      <c r="B94" t="s">
        <v>144</v>
      </c>
      <c r="C94" t="s">
        <v>15</v>
      </c>
      <c r="D94" t="s">
        <v>159</v>
      </c>
      <c r="E94" t="s">
        <v>143</v>
      </c>
      <c r="F94" t="s">
        <v>262</v>
      </c>
      <c r="G94">
        <v>15</v>
      </c>
      <c r="H94">
        <v>179066</v>
      </c>
      <c r="I94" t="b">
        <v>0</v>
      </c>
      <c r="J94" t="s">
        <v>16</v>
      </c>
      <c r="K94">
        <v>0.45900000000000002</v>
      </c>
      <c r="L94">
        <v>0.753</v>
      </c>
      <c r="M94">
        <v>10</v>
      </c>
      <c r="N94">
        <v>-3.827</v>
      </c>
      <c r="O94">
        <v>5.3699999999999998E-2</v>
      </c>
      <c r="P94">
        <v>8.6300000000000002E-2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E3A2-11FE-6844-AC33-C18DBFFD263C}">
  <dimension ref="A1:P16"/>
  <sheetViews>
    <sheetView workbookViewId="0">
      <selection activeCell="E40" sqref="E4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13</v>
      </c>
      <c r="D1" t="s">
        <v>8</v>
      </c>
      <c r="E1" t="s">
        <v>11</v>
      </c>
      <c r="F1" t="s">
        <v>169</v>
      </c>
      <c r="G1" t="s">
        <v>12</v>
      </c>
      <c r="H1" t="s">
        <v>9</v>
      </c>
      <c r="I1" t="s">
        <v>10</v>
      </c>
      <c r="J1" t="s">
        <v>14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15</v>
      </c>
      <c r="B2" t="s">
        <v>120</v>
      </c>
      <c r="C2" t="s">
        <v>15</v>
      </c>
      <c r="D2" t="s">
        <v>121</v>
      </c>
      <c r="E2" t="s">
        <v>122</v>
      </c>
      <c r="F2" t="s">
        <v>233</v>
      </c>
      <c r="G2">
        <v>1</v>
      </c>
      <c r="H2">
        <v>232106</v>
      </c>
      <c r="I2" t="b">
        <v>0</v>
      </c>
      <c r="J2" t="s">
        <v>21</v>
      </c>
      <c r="K2">
        <v>0.57999999999999996</v>
      </c>
      <c r="L2">
        <v>0.49099999999999999</v>
      </c>
      <c r="M2">
        <v>0</v>
      </c>
      <c r="N2">
        <v>-6.4619999999999997</v>
      </c>
      <c r="O2">
        <v>2.5100000000000001E-2</v>
      </c>
      <c r="P2">
        <v>0.121</v>
      </c>
    </row>
    <row r="3" spans="1:16" x14ac:dyDescent="0.2">
      <c r="A3" t="s">
        <v>15</v>
      </c>
      <c r="B3" t="s">
        <v>120</v>
      </c>
      <c r="C3" t="s">
        <v>15</v>
      </c>
      <c r="D3" t="s">
        <v>123</v>
      </c>
      <c r="E3" t="s">
        <v>124</v>
      </c>
      <c r="F3" t="s">
        <v>234</v>
      </c>
      <c r="G3">
        <v>2</v>
      </c>
      <c r="H3">
        <v>173066</v>
      </c>
      <c r="I3" t="b">
        <v>0</v>
      </c>
      <c r="J3" t="s">
        <v>17</v>
      </c>
      <c r="K3">
        <v>0.65800000000000003</v>
      </c>
      <c r="L3">
        <v>0.877</v>
      </c>
      <c r="M3">
        <v>7</v>
      </c>
      <c r="N3">
        <v>-2.0979999999999999</v>
      </c>
      <c r="O3">
        <v>3.2300000000000002E-2</v>
      </c>
      <c r="P3">
        <v>9.6199999999999994E-2</v>
      </c>
    </row>
    <row r="4" spans="1:16" x14ac:dyDescent="0.2">
      <c r="A4" t="s">
        <v>15</v>
      </c>
      <c r="B4" t="s">
        <v>120</v>
      </c>
      <c r="C4" t="s">
        <v>15</v>
      </c>
      <c r="D4" t="s">
        <v>125</v>
      </c>
      <c r="E4" t="s">
        <v>29</v>
      </c>
      <c r="F4" t="s">
        <v>235</v>
      </c>
      <c r="G4">
        <v>3</v>
      </c>
      <c r="H4">
        <v>203040</v>
      </c>
      <c r="I4" t="b">
        <v>0</v>
      </c>
      <c r="J4" t="s">
        <v>16</v>
      </c>
      <c r="K4">
        <v>0.621</v>
      </c>
      <c r="L4">
        <v>0.41699999999999998</v>
      </c>
      <c r="M4">
        <v>10</v>
      </c>
      <c r="N4">
        <v>-6.9409999999999998</v>
      </c>
      <c r="O4">
        <v>2.3099999999999999E-2</v>
      </c>
      <c r="P4">
        <v>0.11899999999999999</v>
      </c>
    </row>
    <row r="5" spans="1:16" x14ac:dyDescent="0.2">
      <c r="A5" t="s">
        <v>15</v>
      </c>
      <c r="B5" t="s">
        <v>120</v>
      </c>
      <c r="C5" t="s">
        <v>15</v>
      </c>
      <c r="D5" t="s">
        <v>126</v>
      </c>
      <c r="E5" t="s">
        <v>34</v>
      </c>
      <c r="F5" t="s">
        <v>236</v>
      </c>
      <c r="G5">
        <v>4</v>
      </c>
      <c r="H5">
        <v>199200</v>
      </c>
      <c r="I5" t="b">
        <v>0</v>
      </c>
      <c r="J5" t="s">
        <v>19</v>
      </c>
      <c r="K5">
        <v>0.57599999999999996</v>
      </c>
      <c r="L5">
        <v>0.77700000000000002</v>
      </c>
      <c r="M5">
        <v>9</v>
      </c>
      <c r="N5">
        <v>-2.8809999999999998</v>
      </c>
      <c r="O5">
        <v>3.2399999999999998E-2</v>
      </c>
      <c r="P5">
        <v>0.32</v>
      </c>
    </row>
    <row r="6" spans="1:16" x14ac:dyDescent="0.2">
      <c r="A6" t="s">
        <v>15</v>
      </c>
      <c r="B6" t="s">
        <v>120</v>
      </c>
      <c r="C6" t="s">
        <v>15</v>
      </c>
      <c r="D6" t="s">
        <v>127</v>
      </c>
      <c r="E6" t="s">
        <v>128</v>
      </c>
      <c r="F6" t="s">
        <v>237</v>
      </c>
      <c r="G6">
        <v>5</v>
      </c>
      <c r="H6">
        <v>239013</v>
      </c>
      <c r="I6" t="b">
        <v>0</v>
      </c>
      <c r="J6" t="s">
        <v>24</v>
      </c>
      <c r="K6">
        <v>0.41799999999999998</v>
      </c>
      <c r="L6">
        <v>0.48199999999999998</v>
      </c>
      <c r="M6">
        <v>5</v>
      </c>
      <c r="N6">
        <v>-5.7690000000000001</v>
      </c>
      <c r="O6">
        <v>2.6599999999999999E-2</v>
      </c>
      <c r="P6">
        <v>0.123</v>
      </c>
    </row>
    <row r="7" spans="1:16" x14ac:dyDescent="0.2">
      <c r="A7" t="s">
        <v>15</v>
      </c>
      <c r="B7" t="s">
        <v>120</v>
      </c>
      <c r="C7" t="s">
        <v>15</v>
      </c>
      <c r="D7" t="s">
        <v>129</v>
      </c>
      <c r="E7" t="s">
        <v>130</v>
      </c>
      <c r="F7" t="s">
        <v>238</v>
      </c>
      <c r="G7">
        <v>6</v>
      </c>
      <c r="H7">
        <v>207106</v>
      </c>
      <c r="I7" t="b">
        <v>0</v>
      </c>
      <c r="J7" t="s">
        <v>24</v>
      </c>
      <c r="K7">
        <v>0.58899999999999997</v>
      </c>
      <c r="L7">
        <v>0.80500000000000005</v>
      </c>
      <c r="M7">
        <v>5</v>
      </c>
      <c r="N7">
        <v>-4.0549999999999997</v>
      </c>
      <c r="O7">
        <v>2.93E-2</v>
      </c>
      <c r="P7">
        <v>0.24</v>
      </c>
    </row>
    <row r="8" spans="1:16" x14ac:dyDescent="0.2">
      <c r="A8" t="s">
        <v>15</v>
      </c>
      <c r="B8" t="s">
        <v>120</v>
      </c>
      <c r="C8" t="s">
        <v>15</v>
      </c>
      <c r="D8" t="s">
        <v>131</v>
      </c>
      <c r="E8" t="s">
        <v>37</v>
      </c>
      <c r="F8" t="s">
        <v>239</v>
      </c>
      <c r="G8">
        <v>7</v>
      </c>
      <c r="H8">
        <v>248106</v>
      </c>
      <c r="I8" t="b">
        <v>0</v>
      </c>
      <c r="J8" t="s">
        <v>20</v>
      </c>
      <c r="K8">
        <v>0.47899999999999998</v>
      </c>
      <c r="L8">
        <v>0.57799999999999996</v>
      </c>
      <c r="M8">
        <v>2</v>
      </c>
      <c r="N8">
        <v>-4.9630000000000001</v>
      </c>
      <c r="O8">
        <v>2.9399999999999999E-2</v>
      </c>
      <c r="P8">
        <v>8.4099999999999994E-2</v>
      </c>
    </row>
    <row r="9" spans="1:16" x14ac:dyDescent="0.2">
      <c r="A9" t="s">
        <v>15</v>
      </c>
      <c r="B9" t="s">
        <v>120</v>
      </c>
      <c r="C9" t="s">
        <v>15</v>
      </c>
      <c r="D9" t="s">
        <v>132</v>
      </c>
      <c r="E9" t="s">
        <v>133</v>
      </c>
      <c r="F9" t="s">
        <v>240</v>
      </c>
      <c r="G9">
        <v>8</v>
      </c>
      <c r="H9">
        <v>236053</v>
      </c>
      <c r="I9" t="b">
        <v>0</v>
      </c>
      <c r="J9" t="s">
        <v>23</v>
      </c>
      <c r="K9">
        <v>0.59399999999999997</v>
      </c>
      <c r="L9">
        <v>0.629</v>
      </c>
      <c r="M9">
        <v>8</v>
      </c>
      <c r="N9">
        <v>-4.9189999999999996</v>
      </c>
      <c r="O9">
        <v>2.46E-2</v>
      </c>
      <c r="P9">
        <v>0.13700000000000001</v>
      </c>
    </row>
    <row r="10" spans="1:16" x14ac:dyDescent="0.2">
      <c r="A10" t="s">
        <v>15</v>
      </c>
      <c r="B10" t="s">
        <v>120</v>
      </c>
      <c r="C10" t="s">
        <v>15</v>
      </c>
      <c r="D10" t="s">
        <v>134</v>
      </c>
      <c r="E10" t="s">
        <v>65</v>
      </c>
      <c r="F10" t="s">
        <v>241</v>
      </c>
      <c r="G10">
        <v>9</v>
      </c>
      <c r="H10">
        <v>242200</v>
      </c>
      <c r="I10" t="b">
        <v>0</v>
      </c>
      <c r="J10" t="s">
        <v>22</v>
      </c>
      <c r="K10">
        <v>0.47599999999999998</v>
      </c>
      <c r="L10">
        <v>0.77700000000000002</v>
      </c>
      <c r="M10">
        <v>4</v>
      </c>
      <c r="N10">
        <v>-3.7709999999999999</v>
      </c>
      <c r="O10">
        <v>2.8899999999999999E-2</v>
      </c>
      <c r="P10">
        <v>0.19600000000000001</v>
      </c>
    </row>
    <row r="11" spans="1:16" x14ac:dyDescent="0.2">
      <c r="A11" t="s">
        <v>15</v>
      </c>
      <c r="B11" t="s">
        <v>120</v>
      </c>
      <c r="C11" t="s">
        <v>15</v>
      </c>
      <c r="D11" t="s">
        <v>135</v>
      </c>
      <c r="E11" t="s">
        <v>136</v>
      </c>
      <c r="F11" t="s">
        <v>242</v>
      </c>
      <c r="G11">
        <v>10</v>
      </c>
      <c r="H11">
        <v>213080</v>
      </c>
      <c r="I11" t="b">
        <v>0</v>
      </c>
      <c r="J11" t="s">
        <v>20</v>
      </c>
      <c r="K11">
        <v>0.40300000000000002</v>
      </c>
      <c r="L11">
        <v>0.627</v>
      </c>
      <c r="M11">
        <v>2</v>
      </c>
      <c r="N11">
        <v>-5.28</v>
      </c>
      <c r="O11">
        <v>2.92E-2</v>
      </c>
      <c r="P11">
        <v>0.182</v>
      </c>
    </row>
    <row r="12" spans="1:16" x14ac:dyDescent="0.2">
      <c r="A12" t="s">
        <v>15</v>
      </c>
      <c r="B12" t="s">
        <v>120</v>
      </c>
      <c r="C12" t="s">
        <v>15</v>
      </c>
      <c r="D12" t="s">
        <v>137</v>
      </c>
      <c r="E12" t="s">
        <v>30</v>
      </c>
      <c r="F12" t="s">
        <v>243</v>
      </c>
      <c r="G12">
        <v>11</v>
      </c>
      <c r="H12">
        <v>201106</v>
      </c>
      <c r="I12" t="b">
        <v>0</v>
      </c>
      <c r="J12" t="s">
        <v>20</v>
      </c>
      <c r="K12">
        <v>0.66800000000000004</v>
      </c>
      <c r="L12">
        <v>0.67200000000000004</v>
      </c>
      <c r="M12">
        <v>2</v>
      </c>
      <c r="N12">
        <v>-4.931</v>
      </c>
      <c r="O12">
        <v>3.0300000000000001E-2</v>
      </c>
      <c r="P12">
        <v>0.32900000000000001</v>
      </c>
    </row>
    <row r="13" spans="1:16" x14ac:dyDescent="0.2">
      <c r="A13" t="s">
        <v>15</v>
      </c>
      <c r="B13" t="s">
        <v>120</v>
      </c>
      <c r="C13" t="s">
        <v>15</v>
      </c>
      <c r="D13" t="s">
        <v>138</v>
      </c>
      <c r="E13" t="s">
        <v>41</v>
      </c>
      <c r="F13" t="s">
        <v>244</v>
      </c>
      <c r="G13">
        <v>12</v>
      </c>
      <c r="H13">
        <v>213053</v>
      </c>
      <c r="I13" t="b">
        <v>0</v>
      </c>
      <c r="J13" t="s">
        <v>23</v>
      </c>
      <c r="K13">
        <v>0.56299999999999994</v>
      </c>
      <c r="L13">
        <v>0.93400000000000005</v>
      </c>
      <c r="M13">
        <v>8</v>
      </c>
      <c r="N13">
        <v>-3.629</v>
      </c>
      <c r="O13">
        <v>6.4600000000000005E-2</v>
      </c>
      <c r="P13">
        <v>0.10299999999999999</v>
      </c>
    </row>
    <row r="14" spans="1:16" x14ac:dyDescent="0.2">
      <c r="A14" t="s">
        <v>15</v>
      </c>
      <c r="B14" t="s">
        <v>120</v>
      </c>
      <c r="C14" t="s">
        <v>15</v>
      </c>
      <c r="D14" t="s">
        <v>139</v>
      </c>
      <c r="E14" t="s">
        <v>35</v>
      </c>
      <c r="F14" t="s">
        <v>245</v>
      </c>
      <c r="G14">
        <v>13</v>
      </c>
      <c r="H14">
        <v>203226</v>
      </c>
      <c r="I14" t="b">
        <v>0</v>
      </c>
      <c r="J14" t="s">
        <v>17</v>
      </c>
      <c r="K14">
        <v>0.61199999999999999</v>
      </c>
      <c r="L14">
        <v>0.39400000000000002</v>
      </c>
      <c r="M14">
        <v>7</v>
      </c>
      <c r="N14">
        <v>-5.7229999999999999</v>
      </c>
      <c r="O14">
        <v>2.4299999999999999E-2</v>
      </c>
      <c r="P14">
        <v>0.14699999999999999</v>
      </c>
    </row>
    <row r="15" spans="1:16" x14ac:dyDescent="0.2">
      <c r="A15" t="s">
        <v>15</v>
      </c>
      <c r="B15" t="s">
        <v>120</v>
      </c>
      <c r="C15" t="s">
        <v>15</v>
      </c>
      <c r="D15" t="s">
        <v>140</v>
      </c>
      <c r="E15" t="s">
        <v>141</v>
      </c>
      <c r="F15" t="s">
        <v>246</v>
      </c>
      <c r="G15">
        <v>14</v>
      </c>
      <c r="H15">
        <v>220146</v>
      </c>
      <c r="I15" t="b">
        <v>0</v>
      </c>
      <c r="J15" t="s">
        <v>18</v>
      </c>
      <c r="K15">
        <v>0.48299999999999998</v>
      </c>
      <c r="L15">
        <v>0.751</v>
      </c>
      <c r="M15">
        <v>4</v>
      </c>
      <c r="N15">
        <v>-5.726</v>
      </c>
      <c r="O15">
        <v>3.6499999999999998E-2</v>
      </c>
      <c r="P15">
        <v>0.128</v>
      </c>
    </row>
    <row r="16" spans="1:16" x14ac:dyDescent="0.2">
      <c r="A16" t="s">
        <v>15</v>
      </c>
      <c r="B16" t="s">
        <v>120</v>
      </c>
      <c r="C16" t="s">
        <v>15</v>
      </c>
      <c r="D16" t="s">
        <v>142</v>
      </c>
      <c r="E16" t="s">
        <v>143</v>
      </c>
      <c r="F16" t="s">
        <v>247</v>
      </c>
      <c r="G16">
        <v>15</v>
      </c>
      <c r="H16">
        <v>179066</v>
      </c>
      <c r="I16" t="b">
        <v>0</v>
      </c>
      <c r="J16" t="s">
        <v>16</v>
      </c>
      <c r="K16">
        <v>0.45900000000000002</v>
      </c>
      <c r="L16">
        <v>0.753</v>
      </c>
      <c r="M16">
        <v>10</v>
      </c>
      <c r="N16">
        <v>-3.827</v>
      </c>
      <c r="O16">
        <v>5.3699999999999998E-2</v>
      </c>
      <c r="P16">
        <v>8.6300000000000002E-2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734-286A-D64C-8734-7F78C592D67F}">
  <dimension ref="A1:P37"/>
  <sheetViews>
    <sheetView topLeftCell="A24" workbookViewId="0">
      <selection activeCell="G22" sqref="G22"/>
    </sheetView>
  </sheetViews>
  <sheetFormatPr baseColWidth="10" defaultRowHeight="16" x14ac:dyDescent="0.2"/>
  <cols>
    <col min="5" max="5" width="10.83203125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8</v>
      </c>
      <c r="E1" t="s">
        <v>11</v>
      </c>
      <c r="F1" t="s">
        <v>169</v>
      </c>
      <c r="G1" t="s">
        <v>12</v>
      </c>
      <c r="H1" t="s">
        <v>9</v>
      </c>
      <c r="I1" t="s">
        <v>10</v>
      </c>
      <c r="J1" t="s">
        <v>14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15</v>
      </c>
      <c r="B2" t="s">
        <v>42</v>
      </c>
      <c r="C2" t="s">
        <v>32</v>
      </c>
      <c r="D2" t="s">
        <v>43</v>
      </c>
      <c r="E2" t="s">
        <v>32</v>
      </c>
      <c r="F2" t="s">
        <v>170</v>
      </c>
      <c r="G2">
        <v>1</v>
      </c>
      <c r="H2">
        <v>242826</v>
      </c>
      <c r="I2" t="b">
        <v>0</v>
      </c>
      <c r="J2" t="s">
        <v>24</v>
      </c>
      <c r="K2">
        <v>0.59799999999999998</v>
      </c>
      <c r="L2">
        <v>0.70499999999999996</v>
      </c>
      <c r="M2">
        <v>5</v>
      </c>
      <c r="N2">
        <v>-4.3940000000000001</v>
      </c>
      <c r="O2">
        <v>2.75E-2</v>
      </c>
      <c r="P2">
        <v>0.30399999999999999</v>
      </c>
    </row>
    <row r="3" spans="1:16" x14ac:dyDescent="0.2">
      <c r="A3" t="s">
        <v>15</v>
      </c>
      <c r="B3" t="s">
        <v>42</v>
      </c>
      <c r="C3" t="s">
        <v>32</v>
      </c>
      <c r="D3" t="s">
        <v>44</v>
      </c>
      <c r="E3" t="s">
        <v>31</v>
      </c>
      <c r="F3" t="s">
        <v>171</v>
      </c>
      <c r="G3">
        <v>2</v>
      </c>
      <c r="H3">
        <v>294880</v>
      </c>
      <c r="I3" t="b">
        <v>0</v>
      </c>
      <c r="J3" t="s">
        <v>17</v>
      </c>
      <c r="K3">
        <v>0.56000000000000005</v>
      </c>
      <c r="L3">
        <v>0.63600000000000001</v>
      </c>
      <c r="M3">
        <v>7</v>
      </c>
      <c r="N3">
        <v>-4.4530000000000003</v>
      </c>
      <c r="O3">
        <v>2.6200000000000001E-2</v>
      </c>
      <c r="P3">
        <v>0.14799999999999999</v>
      </c>
    </row>
    <row r="4" spans="1:16" x14ac:dyDescent="0.2">
      <c r="A4" t="s">
        <v>15</v>
      </c>
      <c r="B4" t="s">
        <v>42</v>
      </c>
      <c r="C4" t="s">
        <v>32</v>
      </c>
      <c r="D4" t="s">
        <v>45</v>
      </c>
      <c r="E4" t="s">
        <v>46</v>
      </c>
      <c r="F4" t="s">
        <v>172</v>
      </c>
      <c r="G4">
        <v>3</v>
      </c>
      <c r="H4">
        <v>234213</v>
      </c>
      <c r="I4" t="b">
        <v>0</v>
      </c>
      <c r="J4" t="s">
        <v>20</v>
      </c>
      <c r="K4">
        <v>0.622</v>
      </c>
      <c r="L4">
        <v>0.63700000000000001</v>
      </c>
      <c r="M4">
        <v>2</v>
      </c>
      <c r="N4">
        <v>-5.4009999999999998</v>
      </c>
      <c r="O4">
        <v>2.8899999999999999E-2</v>
      </c>
      <c r="P4">
        <v>0.189</v>
      </c>
    </row>
    <row r="5" spans="1:16" x14ac:dyDescent="0.2">
      <c r="A5" t="s">
        <v>15</v>
      </c>
      <c r="B5" t="s">
        <v>42</v>
      </c>
      <c r="C5" t="s">
        <v>32</v>
      </c>
      <c r="D5" t="s">
        <v>47</v>
      </c>
      <c r="E5" t="s">
        <v>39</v>
      </c>
      <c r="F5" t="s">
        <v>173</v>
      </c>
      <c r="G5">
        <v>4</v>
      </c>
      <c r="H5">
        <v>254826</v>
      </c>
      <c r="I5" t="b">
        <v>0</v>
      </c>
      <c r="J5" t="s">
        <v>25</v>
      </c>
      <c r="K5">
        <v>0.84299999999999997</v>
      </c>
      <c r="L5">
        <v>0.55500000000000005</v>
      </c>
      <c r="M5">
        <v>6</v>
      </c>
      <c r="N5">
        <v>-7.359</v>
      </c>
      <c r="O5">
        <v>3.1600000000000003E-2</v>
      </c>
      <c r="P5">
        <v>9.7699999999999995E-2</v>
      </c>
    </row>
    <row r="6" spans="1:16" x14ac:dyDescent="0.2">
      <c r="A6" t="s">
        <v>15</v>
      </c>
      <c r="B6" t="s">
        <v>42</v>
      </c>
      <c r="C6" t="s">
        <v>32</v>
      </c>
      <c r="D6" t="s">
        <v>48</v>
      </c>
      <c r="E6" t="s">
        <v>40</v>
      </c>
      <c r="F6" t="s">
        <v>174</v>
      </c>
      <c r="G6">
        <v>5</v>
      </c>
      <c r="H6">
        <v>234906</v>
      </c>
      <c r="I6" t="b">
        <v>0</v>
      </c>
      <c r="J6" t="s">
        <v>21</v>
      </c>
      <c r="K6">
        <v>0.57799999999999996</v>
      </c>
      <c r="L6">
        <v>0.34899999999999998</v>
      </c>
      <c r="M6">
        <v>0</v>
      </c>
      <c r="N6">
        <v>-8.0250000000000004</v>
      </c>
      <c r="O6">
        <v>2.5700000000000001E-2</v>
      </c>
      <c r="P6">
        <v>0.1</v>
      </c>
    </row>
    <row r="7" spans="1:16" x14ac:dyDescent="0.2">
      <c r="A7" t="s">
        <v>15</v>
      </c>
      <c r="B7" t="s">
        <v>42</v>
      </c>
      <c r="C7" t="s">
        <v>32</v>
      </c>
      <c r="D7" t="s">
        <v>49</v>
      </c>
      <c r="E7" t="s">
        <v>50</v>
      </c>
      <c r="F7" t="s">
        <v>175</v>
      </c>
      <c r="G7">
        <v>6</v>
      </c>
      <c r="H7">
        <v>231453</v>
      </c>
      <c r="I7" t="b">
        <v>0</v>
      </c>
      <c r="J7" t="s">
        <v>25</v>
      </c>
      <c r="K7">
        <v>0.68799999999999994</v>
      </c>
      <c r="L7">
        <v>0.76500000000000001</v>
      </c>
      <c r="M7">
        <v>6</v>
      </c>
      <c r="N7">
        <v>-4.4509999999999996</v>
      </c>
      <c r="O7">
        <v>3.8699999999999998E-2</v>
      </c>
      <c r="P7">
        <v>0.10299999999999999</v>
      </c>
    </row>
    <row r="8" spans="1:16" x14ac:dyDescent="0.2">
      <c r="A8" t="s">
        <v>15</v>
      </c>
      <c r="B8" t="s">
        <v>42</v>
      </c>
      <c r="C8" t="s">
        <v>32</v>
      </c>
      <c r="D8" t="s">
        <v>51</v>
      </c>
      <c r="E8" t="s">
        <v>36</v>
      </c>
      <c r="F8" t="s">
        <v>176</v>
      </c>
      <c r="G8">
        <v>7</v>
      </c>
      <c r="H8">
        <v>264373</v>
      </c>
      <c r="I8" t="b">
        <v>0</v>
      </c>
      <c r="J8" t="s">
        <v>27</v>
      </c>
      <c r="K8">
        <v>0.49099999999999999</v>
      </c>
      <c r="L8">
        <v>0.47899999999999998</v>
      </c>
      <c r="M8">
        <v>1</v>
      </c>
      <c r="N8">
        <v>-7.3959999999999999</v>
      </c>
      <c r="O8">
        <v>2.69E-2</v>
      </c>
      <c r="P8">
        <v>0.122</v>
      </c>
    </row>
    <row r="9" spans="1:16" x14ac:dyDescent="0.2">
      <c r="A9" t="s">
        <v>15</v>
      </c>
      <c r="B9" t="s">
        <v>42</v>
      </c>
      <c r="C9" t="s">
        <v>32</v>
      </c>
      <c r="D9" t="s">
        <v>52</v>
      </c>
      <c r="E9" t="s">
        <v>53</v>
      </c>
      <c r="F9" t="s">
        <v>177</v>
      </c>
      <c r="G9">
        <v>8</v>
      </c>
      <c r="H9">
        <v>200906</v>
      </c>
      <c r="I9" t="b">
        <v>0</v>
      </c>
      <c r="J9" t="s">
        <v>17</v>
      </c>
      <c r="K9">
        <v>0.60599999999999998</v>
      </c>
      <c r="L9">
        <v>0.85</v>
      </c>
      <c r="M9">
        <v>7</v>
      </c>
      <c r="N9">
        <v>-3.0569999999999999</v>
      </c>
      <c r="O9">
        <v>3.7999999999999999E-2</v>
      </c>
      <c r="P9">
        <v>0.36299999999999999</v>
      </c>
    </row>
    <row r="10" spans="1:16" x14ac:dyDescent="0.2">
      <c r="A10" t="s">
        <v>15</v>
      </c>
      <c r="B10" t="s">
        <v>42</v>
      </c>
      <c r="C10" t="s">
        <v>32</v>
      </c>
      <c r="D10" t="s">
        <v>54</v>
      </c>
      <c r="E10" t="s">
        <v>55</v>
      </c>
      <c r="F10" t="s">
        <v>178</v>
      </c>
      <c r="G10">
        <v>9</v>
      </c>
      <c r="H10">
        <v>262173</v>
      </c>
      <c r="I10" t="b">
        <v>0</v>
      </c>
      <c r="J10" t="s">
        <v>25</v>
      </c>
      <c r="K10">
        <v>0.46700000000000003</v>
      </c>
      <c r="L10">
        <v>0.45600000000000002</v>
      </c>
      <c r="M10">
        <v>6</v>
      </c>
      <c r="N10">
        <v>-4.1550000000000002</v>
      </c>
      <c r="O10">
        <v>2.7099999999999999E-2</v>
      </c>
      <c r="P10">
        <v>0.111</v>
      </c>
    </row>
    <row r="11" spans="1:16" x14ac:dyDescent="0.2">
      <c r="A11" t="s">
        <v>15</v>
      </c>
      <c r="B11" t="s">
        <v>42</v>
      </c>
      <c r="C11" t="s">
        <v>32</v>
      </c>
      <c r="D11" t="s">
        <v>56</v>
      </c>
      <c r="E11" t="s">
        <v>57</v>
      </c>
      <c r="F11" t="s">
        <v>179</v>
      </c>
      <c r="G11">
        <v>10</v>
      </c>
      <c r="H11">
        <v>244573</v>
      </c>
      <c r="I11" t="b">
        <v>0</v>
      </c>
      <c r="J11" t="s">
        <v>24</v>
      </c>
      <c r="K11">
        <v>0.433</v>
      </c>
      <c r="L11">
        <v>0.72299999999999998</v>
      </c>
      <c r="M11">
        <v>5</v>
      </c>
      <c r="N11">
        <v>-3.7509999999999999</v>
      </c>
      <c r="O11">
        <v>3.5200000000000002E-2</v>
      </c>
      <c r="P11">
        <v>0.125</v>
      </c>
    </row>
    <row r="12" spans="1:16" x14ac:dyDescent="0.2">
      <c r="A12" t="s">
        <v>15</v>
      </c>
      <c r="B12" t="s">
        <v>42</v>
      </c>
      <c r="C12" t="s">
        <v>32</v>
      </c>
      <c r="D12" t="s">
        <v>58</v>
      </c>
      <c r="E12" t="s">
        <v>38</v>
      </c>
      <c r="F12" t="s">
        <v>180</v>
      </c>
      <c r="G12">
        <v>11</v>
      </c>
      <c r="H12">
        <v>225786</v>
      </c>
      <c r="I12" t="b">
        <v>0</v>
      </c>
      <c r="J12" t="s">
        <v>16</v>
      </c>
      <c r="K12">
        <v>0.60699999999999998</v>
      </c>
      <c r="L12">
        <v>0.82599999999999996</v>
      </c>
      <c r="M12">
        <v>10</v>
      </c>
      <c r="N12">
        <v>-4.9889999999999999</v>
      </c>
      <c r="O12">
        <v>5.8400000000000001E-2</v>
      </c>
      <c r="P12">
        <v>0.104</v>
      </c>
    </row>
    <row r="13" spans="1:16" x14ac:dyDescent="0.2">
      <c r="A13" t="s">
        <v>15</v>
      </c>
      <c r="B13" t="s">
        <v>42</v>
      </c>
      <c r="C13" t="s">
        <v>32</v>
      </c>
      <c r="D13" t="s">
        <v>59</v>
      </c>
      <c r="E13" t="s">
        <v>28</v>
      </c>
      <c r="F13" t="s">
        <v>181</v>
      </c>
      <c r="G13">
        <v>12</v>
      </c>
      <c r="H13">
        <v>245666</v>
      </c>
      <c r="I13" t="b">
        <v>0</v>
      </c>
      <c r="J13" t="s">
        <v>27</v>
      </c>
      <c r="K13">
        <v>0.66700000000000004</v>
      </c>
      <c r="L13">
        <v>0.44700000000000001</v>
      </c>
      <c r="M13">
        <v>1</v>
      </c>
      <c r="N13">
        <v>-8.5719999999999992</v>
      </c>
      <c r="O13">
        <v>2.8500000000000001E-2</v>
      </c>
      <c r="P13">
        <v>0.13800000000000001</v>
      </c>
    </row>
    <row r="14" spans="1:16" x14ac:dyDescent="0.2">
      <c r="A14" t="s">
        <v>15</v>
      </c>
      <c r="B14" t="s">
        <v>42</v>
      </c>
      <c r="C14" t="s">
        <v>32</v>
      </c>
      <c r="D14" t="s">
        <v>60</v>
      </c>
      <c r="E14" t="s">
        <v>33</v>
      </c>
      <c r="F14" t="s">
        <v>182</v>
      </c>
      <c r="G14">
        <v>13</v>
      </c>
      <c r="H14">
        <v>280333</v>
      </c>
      <c r="I14" t="b">
        <v>0</v>
      </c>
      <c r="J14" t="s">
        <v>24</v>
      </c>
      <c r="K14">
        <v>0.53600000000000003</v>
      </c>
      <c r="L14">
        <v>0.76800000000000002</v>
      </c>
      <c r="M14">
        <v>5</v>
      </c>
      <c r="N14">
        <v>-4.157</v>
      </c>
      <c r="O14">
        <v>3.61E-2</v>
      </c>
      <c r="P14">
        <v>0.106</v>
      </c>
    </row>
    <row r="15" spans="1:16" x14ac:dyDescent="0.2">
      <c r="A15" t="s">
        <v>15</v>
      </c>
      <c r="B15" t="s">
        <v>42</v>
      </c>
      <c r="C15" t="s">
        <v>32</v>
      </c>
      <c r="D15" t="s">
        <v>61</v>
      </c>
      <c r="E15" t="s">
        <v>30</v>
      </c>
      <c r="F15" t="s">
        <v>183</v>
      </c>
      <c r="G15">
        <v>14</v>
      </c>
      <c r="H15">
        <v>200200</v>
      </c>
      <c r="I15" t="b">
        <v>0</v>
      </c>
      <c r="J15" t="s">
        <v>20</v>
      </c>
      <c r="K15">
        <v>0.504</v>
      </c>
      <c r="L15">
        <v>0.7</v>
      </c>
      <c r="M15">
        <v>2</v>
      </c>
      <c r="N15">
        <v>-4.8259999999999996</v>
      </c>
      <c r="O15">
        <v>3.2599999999999997E-2</v>
      </c>
      <c r="P15">
        <v>0.34200000000000003</v>
      </c>
    </row>
    <row r="16" spans="1:16" x14ac:dyDescent="0.2">
      <c r="A16" t="s">
        <v>15</v>
      </c>
      <c r="B16" t="s">
        <v>42</v>
      </c>
      <c r="C16" t="s">
        <v>32</v>
      </c>
      <c r="D16" t="s">
        <v>62</v>
      </c>
      <c r="E16" t="s">
        <v>63</v>
      </c>
      <c r="F16" t="s">
        <v>184</v>
      </c>
      <c r="G16">
        <v>15</v>
      </c>
      <c r="H16">
        <v>194720</v>
      </c>
      <c r="I16" t="b">
        <v>0</v>
      </c>
      <c r="J16" t="s">
        <v>16</v>
      </c>
      <c r="K16">
        <v>0.51300000000000001</v>
      </c>
      <c r="L16">
        <v>0.54700000000000004</v>
      </c>
      <c r="M16">
        <v>10</v>
      </c>
      <c r="N16">
        <v>-6.2889999999999997</v>
      </c>
      <c r="O16">
        <v>2.5700000000000001E-2</v>
      </c>
      <c r="P16">
        <v>0.11700000000000001</v>
      </c>
    </row>
    <row r="17" spans="1:16" x14ac:dyDescent="0.2">
      <c r="A17" t="s">
        <v>15</v>
      </c>
      <c r="B17" t="s">
        <v>42</v>
      </c>
      <c r="C17" t="s">
        <v>32</v>
      </c>
      <c r="D17" t="s">
        <v>64</v>
      </c>
      <c r="E17" t="s">
        <v>65</v>
      </c>
      <c r="F17" t="s">
        <v>185</v>
      </c>
      <c r="G17">
        <v>16</v>
      </c>
      <c r="H17">
        <v>244333</v>
      </c>
      <c r="I17" t="b">
        <v>0</v>
      </c>
      <c r="J17" t="s">
        <v>22</v>
      </c>
      <c r="K17">
        <v>0.4</v>
      </c>
      <c r="L17">
        <v>0.76200000000000001</v>
      </c>
      <c r="M17">
        <v>4</v>
      </c>
      <c r="N17">
        <v>-4.4109999999999996</v>
      </c>
      <c r="O17">
        <v>3.9E-2</v>
      </c>
      <c r="P17">
        <v>0.27700000000000002</v>
      </c>
    </row>
    <row r="18" spans="1:16" x14ac:dyDescent="0.2">
      <c r="A18" t="s">
        <v>15</v>
      </c>
      <c r="B18" t="s">
        <v>42</v>
      </c>
      <c r="C18" t="s">
        <v>32</v>
      </c>
      <c r="D18" t="s">
        <v>66</v>
      </c>
      <c r="E18" t="s">
        <v>67</v>
      </c>
      <c r="F18" t="s">
        <v>186</v>
      </c>
      <c r="G18">
        <v>17</v>
      </c>
      <c r="H18">
        <v>179240</v>
      </c>
      <c r="I18" t="b">
        <v>0</v>
      </c>
      <c r="J18" t="s">
        <v>26</v>
      </c>
      <c r="K18">
        <v>0.52900000000000003</v>
      </c>
      <c r="L18">
        <v>0.7</v>
      </c>
      <c r="M18">
        <v>3</v>
      </c>
      <c r="N18">
        <v>-3.3029999999999999</v>
      </c>
      <c r="O18">
        <v>2.5999999999999999E-2</v>
      </c>
      <c r="P18">
        <v>9.6699999999999994E-2</v>
      </c>
    </row>
    <row r="19" spans="1:16" x14ac:dyDescent="0.2">
      <c r="A19" t="s">
        <v>15</v>
      </c>
      <c r="B19" t="s">
        <v>42</v>
      </c>
      <c r="C19" t="s">
        <v>32</v>
      </c>
      <c r="D19" t="s">
        <v>68</v>
      </c>
      <c r="E19" t="s">
        <v>69</v>
      </c>
      <c r="F19" t="s">
        <v>187</v>
      </c>
      <c r="G19">
        <v>18</v>
      </c>
      <c r="H19">
        <v>173333</v>
      </c>
      <c r="I19" t="b">
        <v>0</v>
      </c>
      <c r="J19" t="s">
        <v>17</v>
      </c>
      <c r="K19">
        <v>0.66100000000000003</v>
      </c>
      <c r="L19">
        <v>0.85899999999999999</v>
      </c>
      <c r="M19">
        <v>7</v>
      </c>
      <c r="N19">
        <v>-2.4449999999999998</v>
      </c>
      <c r="O19">
        <v>3.15E-2</v>
      </c>
      <c r="P19">
        <v>9.2600000000000002E-2</v>
      </c>
    </row>
    <row r="20" spans="1:16" x14ac:dyDescent="0.2">
      <c r="A20" t="s">
        <v>15</v>
      </c>
      <c r="B20" t="s">
        <v>42</v>
      </c>
      <c r="C20" t="s">
        <v>32</v>
      </c>
      <c r="D20" t="s">
        <v>70</v>
      </c>
      <c r="E20" t="s">
        <v>41</v>
      </c>
      <c r="F20" t="s">
        <v>188</v>
      </c>
      <c r="G20">
        <v>19</v>
      </c>
      <c r="H20">
        <v>214320</v>
      </c>
      <c r="I20" t="b">
        <v>0</v>
      </c>
      <c r="J20" t="s">
        <v>23</v>
      </c>
      <c r="K20">
        <v>0.55700000000000005</v>
      </c>
      <c r="L20">
        <v>0.93500000000000005</v>
      </c>
      <c r="M20">
        <v>8</v>
      </c>
      <c r="N20">
        <v>-3.694</v>
      </c>
      <c r="O20">
        <v>6.7500000000000004E-2</v>
      </c>
      <c r="P20">
        <v>0.10100000000000001</v>
      </c>
    </row>
    <row r="21" spans="1:16" x14ac:dyDescent="0.2">
      <c r="A21" t="s">
        <v>15</v>
      </c>
      <c r="B21" t="s">
        <v>42</v>
      </c>
      <c r="C21" t="s">
        <v>32</v>
      </c>
      <c r="D21" t="s">
        <v>71</v>
      </c>
      <c r="E21" t="s">
        <v>72</v>
      </c>
      <c r="F21" t="s">
        <v>189</v>
      </c>
      <c r="G21">
        <v>20</v>
      </c>
      <c r="H21">
        <v>197346</v>
      </c>
      <c r="I21" t="b">
        <v>0</v>
      </c>
      <c r="J21" t="s">
        <v>17</v>
      </c>
      <c r="K21">
        <v>0.70599999999999996</v>
      </c>
      <c r="L21">
        <v>0.81799999999999995</v>
      </c>
      <c r="M21">
        <v>7</v>
      </c>
      <c r="N21">
        <v>-3.335</v>
      </c>
      <c r="O21">
        <v>2.6700000000000002E-2</v>
      </c>
      <c r="P21">
        <v>0.32700000000000001</v>
      </c>
    </row>
    <row r="22" spans="1:16" x14ac:dyDescent="0.2">
      <c r="A22" t="s">
        <v>15</v>
      </c>
      <c r="B22" t="s">
        <v>73</v>
      </c>
      <c r="C22" t="s">
        <v>32</v>
      </c>
      <c r="D22" t="s">
        <v>90</v>
      </c>
      <c r="E22" t="s">
        <v>91</v>
      </c>
      <c r="F22" t="s">
        <v>206</v>
      </c>
      <c r="G22">
        <v>17</v>
      </c>
      <c r="H22">
        <v>221800</v>
      </c>
      <c r="I22" t="b">
        <v>0</v>
      </c>
      <c r="J22" t="s">
        <v>19</v>
      </c>
      <c r="K22">
        <v>0.69599999999999995</v>
      </c>
      <c r="L22">
        <v>0.82699999999999996</v>
      </c>
      <c r="M22">
        <v>9</v>
      </c>
      <c r="N22">
        <v>-6.4640000000000004</v>
      </c>
      <c r="O22">
        <v>3.1300000000000001E-2</v>
      </c>
      <c r="P22">
        <v>0.29699999999999999</v>
      </c>
    </row>
    <row r="23" spans="1:16" x14ac:dyDescent="0.2">
      <c r="A23" t="s">
        <v>15</v>
      </c>
      <c r="B23" t="s">
        <v>120</v>
      </c>
      <c r="C23" t="s">
        <v>15</v>
      </c>
      <c r="D23" t="s">
        <v>121</v>
      </c>
      <c r="E23" t="s">
        <v>122</v>
      </c>
      <c r="F23" t="s">
        <v>233</v>
      </c>
      <c r="G23">
        <v>1</v>
      </c>
      <c r="H23">
        <v>232106</v>
      </c>
      <c r="I23" t="b">
        <v>0</v>
      </c>
      <c r="J23" t="s">
        <v>21</v>
      </c>
      <c r="K23">
        <v>0.57999999999999996</v>
      </c>
      <c r="L23">
        <v>0.49099999999999999</v>
      </c>
      <c r="M23">
        <v>0</v>
      </c>
      <c r="N23">
        <v>-6.4619999999999997</v>
      </c>
      <c r="O23">
        <v>2.5100000000000001E-2</v>
      </c>
      <c r="P23">
        <v>0.121</v>
      </c>
    </row>
    <row r="24" spans="1:16" x14ac:dyDescent="0.2">
      <c r="A24" t="s">
        <v>15</v>
      </c>
      <c r="B24" t="s">
        <v>120</v>
      </c>
      <c r="C24" t="s">
        <v>15</v>
      </c>
      <c r="D24" t="s">
        <v>123</v>
      </c>
      <c r="E24" t="s">
        <v>124</v>
      </c>
      <c r="F24" t="s">
        <v>234</v>
      </c>
      <c r="G24">
        <v>2</v>
      </c>
      <c r="H24">
        <v>173066</v>
      </c>
      <c r="I24" t="b">
        <v>0</v>
      </c>
      <c r="J24" t="s">
        <v>17</v>
      </c>
      <c r="K24">
        <v>0.65800000000000003</v>
      </c>
      <c r="L24">
        <v>0.877</v>
      </c>
      <c r="M24">
        <v>7</v>
      </c>
      <c r="N24">
        <v>-2.0979999999999999</v>
      </c>
      <c r="O24">
        <v>3.2300000000000002E-2</v>
      </c>
      <c r="P24">
        <v>9.6199999999999994E-2</v>
      </c>
    </row>
    <row r="25" spans="1:16" x14ac:dyDescent="0.2">
      <c r="A25" t="s">
        <v>15</v>
      </c>
      <c r="B25" t="s">
        <v>120</v>
      </c>
      <c r="C25" t="s">
        <v>15</v>
      </c>
      <c r="D25" t="s">
        <v>125</v>
      </c>
      <c r="E25" t="s">
        <v>29</v>
      </c>
      <c r="F25" t="s">
        <v>235</v>
      </c>
      <c r="G25">
        <v>3</v>
      </c>
      <c r="H25">
        <v>203040</v>
      </c>
      <c r="I25" t="b">
        <v>0</v>
      </c>
      <c r="J25" t="s">
        <v>16</v>
      </c>
      <c r="K25">
        <v>0.621</v>
      </c>
      <c r="L25">
        <v>0.41699999999999998</v>
      </c>
      <c r="M25">
        <v>10</v>
      </c>
      <c r="N25">
        <v>-6.9409999999999998</v>
      </c>
      <c r="O25">
        <v>2.3099999999999999E-2</v>
      </c>
      <c r="P25">
        <v>0.11899999999999999</v>
      </c>
    </row>
    <row r="26" spans="1:16" x14ac:dyDescent="0.2">
      <c r="A26" t="s">
        <v>15</v>
      </c>
      <c r="B26" t="s">
        <v>120</v>
      </c>
      <c r="C26" t="s">
        <v>15</v>
      </c>
      <c r="D26" t="s">
        <v>126</v>
      </c>
      <c r="E26" t="s">
        <v>34</v>
      </c>
      <c r="F26" t="s">
        <v>236</v>
      </c>
      <c r="G26">
        <v>4</v>
      </c>
      <c r="H26">
        <v>199200</v>
      </c>
      <c r="I26" t="b">
        <v>0</v>
      </c>
      <c r="J26" t="s">
        <v>19</v>
      </c>
      <c r="K26">
        <v>0.57599999999999996</v>
      </c>
      <c r="L26">
        <v>0.77700000000000002</v>
      </c>
      <c r="M26">
        <v>9</v>
      </c>
      <c r="N26">
        <v>-2.8809999999999998</v>
      </c>
      <c r="O26">
        <v>3.2399999999999998E-2</v>
      </c>
      <c r="P26">
        <v>0.32</v>
      </c>
    </row>
    <row r="27" spans="1:16" x14ac:dyDescent="0.2">
      <c r="A27" t="s">
        <v>15</v>
      </c>
      <c r="B27" t="s">
        <v>120</v>
      </c>
      <c r="C27" t="s">
        <v>15</v>
      </c>
      <c r="D27" t="s">
        <v>127</v>
      </c>
      <c r="E27" t="s">
        <v>128</v>
      </c>
      <c r="F27" t="s">
        <v>237</v>
      </c>
      <c r="G27">
        <v>5</v>
      </c>
      <c r="H27">
        <v>239013</v>
      </c>
      <c r="I27" t="b">
        <v>0</v>
      </c>
      <c r="J27" t="s">
        <v>24</v>
      </c>
      <c r="K27">
        <v>0.41799999999999998</v>
      </c>
      <c r="L27">
        <v>0.48199999999999998</v>
      </c>
      <c r="M27">
        <v>5</v>
      </c>
      <c r="N27">
        <v>-5.7690000000000001</v>
      </c>
      <c r="O27">
        <v>2.6599999999999999E-2</v>
      </c>
      <c r="P27">
        <v>0.123</v>
      </c>
    </row>
    <row r="28" spans="1:16" x14ac:dyDescent="0.2">
      <c r="A28" t="s">
        <v>15</v>
      </c>
      <c r="B28" t="s">
        <v>120</v>
      </c>
      <c r="C28" t="s">
        <v>15</v>
      </c>
      <c r="D28" t="s">
        <v>129</v>
      </c>
      <c r="E28" t="s">
        <v>130</v>
      </c>
      <c r="F28" t="s">
        <v>238</v>
      </c>
      <c r="G28">
        <v>6</v>
      </c>
      <c r="H28">
        <v>207106</v>
      </c>
      <c r="I28" t="b">
        <v>0</v>
      </c>
      <c r="J28" t="s">
        <v>24</v>
      </c>
      <c r="K28">
        <v>0.58899999999999997</v>
      </c>
      <c r="L28">
        <v>0.80500000000000005</v>
      </c>
      <c r="M28">
        <v>5</v>
      </c>
      <c r="N28">
        <v>-4.0549999999999997</v>
      </c>
      <c r="O28">
        <v>2.93E-2</v>
      </c>
      <c r="P28">
        <v>0.24</v>
      </c>
    </row>
    <row r="29" spans="1:16" x14ac:dyDescent="0.2">
      <c r="A29" t="s">
        <v>15</v>
      </c>
      <c r="B29" t="s">
        <v>120</v>
      </c>
      <c r="C29" t="s">
        <v>15</v>
      </c>
      <c r="D29" t="s">
        <v>131</v>
      </c>
      <c r="E29" t="s">
        <v>37</v>
      </c>
      <c r="F29" t="s">
        <v>239</v>
      </c>
      <c r="G29">
        <v>7</v>
      </c>
      <c r="H29">
        <v>248106</v>
      </c>
      <c r="I29" t="b">
        <v>0</v>
      </c>
      <c r="J29" t="s">
        <v>20</v>
      </c>
      <c r="K29">
        <v>0.47899999999999998</v>
      </c>
      <c r="L29">
        <v>0.57799999999999996</v>
      </c>
      <c r="M29">
        <v>2</v>
      </c>
      <c r="N29">
        <v>-4.9630000000000001</v>
      </c>
      <c r="O29">
        <v>2.9399999999999999E-2</v>
      </c>
      <c r="P29">
        <v>8.4099999999999994E-2</v>
      </c>
    </row>
    <row r="30" spans="1:16" x14ac:dyDescent="0.2">
      <c r="A30" t="s">
        <v>15</v>
      </c>
      <c r="B30" t="s">
        <v>120</v>
      </c>
      <c r="C30" t="s">
        <v>15</v>
      </c>
      <c r="D30" t="s">
        <v>132</v>
      </c>
      <c r="E30" t="s">
        <v>133</v>
      </c>
      <c r="F30" t="s">
        <v>240</v>
      </c>
      <c r="G30">
        <v>8</v>
      </c>
      <c r="H30">
        <v>236053</v>
      </c>
      <c r="I30" t="b">
        <v>0</v>
      </c>
      <c r="J30" t="s">
        <v>23</v>
      </c>
      <c r="K30">
        <v>0.59399999999999997</v>
      </c>
      <c r="L30">
        <v>0.629</v>
      </c>
      <c r="M30">
        <v>8</v>
      </c>
      <c r="N30">
        <v>-4.9189999999999996</v>
      </c>
      <c r="O30">
        <v>2.46E-2</v>
      </c>
      <c r="P30">
        <v>0.13700000000000001</v>
      </c>
    </row>
    <row r="31" spans="1:16" x14ac:dyDescent="0.2">
      <c r="A31" t="s">
        <v>15</v>
      </c>
      <c r="B31" t="s">
        <v>120</v>
      </c>
      <c r="C31" t="s">
        <v>15</v>
      </c>
      <c r="D31" t="s">
        <v>134</v>
      </c>
      <c r="E31" t="s">
        <v>65</v>
      </c>
      <c r="F31" t="s">
        <v>241</v>
      </c>
      <c r="G31">
        <v>9</v>
      </c>
      <c r="H31">
        <v>242200</v>
      </c>
      <c r="I31" t="b">
        <v>0</v>
      </c>
      <c r="J31" t="s">
        <v>22</v>
      </c>
      <c r="K31">
        <v>0.47599999999999998</v>
      </c>
      <c r="L31">
        <v>0.77700000000000002</v>
      </c>
      <c r="M31">
        <v>4</v>
      </c>
      <c r="N31">
        <v>-3.7709999999999999</v>
      </c>
      <c r="O31">
        <v>2.8899999999999999E-2</v>
      </c>
      <c r="P31">
        <v>0.19600000000000001</v>
      </c>
    </row>
    <row r="32" spans="1:16" x14ac:dyDescent="0.2">
      <c r="A32" t="s">
        <v>15</v>
      </c>
      <c r="B32" t="s">
        <v>120</v>
      </c>
      <c r="C32" t="s">
        <v>15</v>
      </c>
      <c r="D32" t="s">
        <v>135</v>
      </c>
      <c r="E32" t="s">
        <v>136</v>
      </c>
      <c r="F32" t="s">
        <v>242</v>
      </c>
      <c r="G32">
        <v>10</v>
      </c>
      <c r="H32">
        <v>213080</v>
      </c>
      <c r="I32" t="b">
        <v>0</v>
      </c>
      <c r="J32" t="s">
        <v>20</v>
      </c>
      <c r="K32">
        <v>0.40300000000000002</v>
      </c>
      <c r="L32">
        <v>0.627</v>
      </c>
      <c r="M32">
        <v>2</v>
      </c>
      <c r="N32">
        <v>-5.28</v>
      </c>
      <c r="O32">
        <v>2.92E-2</v>
      </c>
      <c r="P32">
        <v>0.182</v>
      </c>
    </row>
    <row r="33" spans="1:16" x14ac:dyDescent="0.2">
      <c r="A33" t="s">
        <v>15</v>
      </c>
      <c r="B33" t="s">
        <v>120</v>
      </c>
      <c r="C33" t="s">
        <v>15</v>
      </c>
      <c r="D33" t="s">
        <v>137</v>
      </c>
      <c r="E33" t="s">
        <v>30</v>
      </c>
      <c r="F33" t="s">
        <v>243</v>
      </c>
      <c r="G33">
        <v>11</v>
      </c>
      <c r="H33">
        <v>201106</v>
      </c>
      <c r="I33" t="b">
        <v>0</v>
      </c>
      <c r="J33" t="s">
        <v>20</v>
      </c>
      <c r="K33">
        <v>0.66800000000000004</v>
      </c>
      <c r="L33">
        <v>0.67200000000000004</v>
      </c>
      <c r="M33">
        <v>2</v>
      </c>
      <c r="N33">
        <v>-4.931</v>
      </c>
      <c r="O33">
        <v>3.0300000000000001E-2</v>
      </c>
      <c r="P33">
        <v>0.32900000000000001</v>
      </c>
    </row>
    <row r="34" spans="1:16" x14ac:dyDescent="0.2">
      <c r="A34" t="s">
        <v>15</v>
      </c>
      <c r="B34" t="s">
        <v>120</v>
      </c>
      <c r="C34" t="s">
        <v>15</v>
      </c>
      <c r="D34" t="s">
        <v>138</v>
      </c>
      <c r="E34" t="s">
        <v>41</v>
      </c>
      <c r="F34" t="s">
        <v>244</v>
      </c>
      <c r="G34">
        <v>12</v>
      </c>
      <c r="H34">
        <v>213053</v>
      </c>
      <c r="I34" t="b">
        <v>0</v>
      </c>
      <c r="J34" t="s">
        <v>23</v>
      </c>
      <c r="K34">
        <v>0.56299999999999994</v>
      </c>
      <c r="L34">
        <v>0.93400000000000005</v>
      </c>
      <c r="M34">
        <v>8</v>
      </c>
      <c r="N34">
        <v>-3.629</v>
      </c>
      <c r="O34">
        <v>6.4600000000000005E-2</v>
      </c>
      <c r="P34">
        <v>0.10299999999999999</v>
      </c>
    </row>
    <row r="35" spans="1:16" x14ac:dyDescent="0.2">
      <c r="A35" t="s">
        <v>15</v>
      </c>
      <c r="B35" t="s">
        <v>120</v>
      </c>
      <c r="C35" t="s">
        <v>15</v>
      </c>
      <c r="D35" t="s">
        <v>139</v>
      </c>
      <c r="E35" t="s">
        <v>35</v>
      </c>
      <c r="F35" t="s">
        <v>245</v>
      </c>
      <c r="G35">
        <v>13</v>
      </c>
      <c r="H35">
        <v>203226</v>
      </c>
      <c r="I35" t="b">
        <v>0</v>
      </c>
      <c r="J35" t="s">
        <v>17</v>
      </c>
      <c r="K35">
        <v>0.61199999999999999</v>
      </c>
      <c r="L35">
        <v>0.39400000000000002</v>
      </c>
      <c r="M35">
        <v>7</v>
      </c>
      <c r="N35">
        <v>-5.7229999999999999</v>
      </c>
      <c r="O35">
        <v>2.4299999999999999E-2</v>
      </c>
      <c r="P35">
        <v>0.14699999999999999</v>
      </c>
    </row>
    <row r="36" spans="1:16" x14ac:dyDescent="0.2">
      <c r="A36" t="s">
        <v>15</v>
      </c>
      <c r="B36" t="s">
        <v>120</v>
      </c>
      <c r="C36" t="s">
        <v>15</v>
      </c>
      <c r="D36" t="s">
        <v>140</v>
      </c>
      <c r="E36" t="s">
        <v>141</v>
      </c>
      <c r="F36" t="s">
        <v>246</v>
      </c>
      <c r="G36">
        <v>14</v>
      </c>
      <c r="H36">
        <v>220146</v>
      </c>
      <c r="I36" t="b">
        <v>0</v>
      </c>
      <c r="J36" t="s">
        <v>18</v>
      </c>
      <c r="K36">
        <v>0.48299999999999998</v>
      </c>
      <c r="L36">
        <v>0.751</v>
      </c>
      <c r="M36">
        <v>4</v>
      </c>
      <c r="N36">
        <v>-5.726</v>
      </c>
      <c r="O36">
        <v>3.6499999999999998E-2</v>
      </c>
      <c r="P36">
        <v>0.128</v>
      </c>
    </row>
    <row r="37" spans="1:16" x14ac:dyDescent="0.2">
      <c r="A37" t="s">
        <v>15</v>
      </c>
      <c r="B37" t="s">
        <v>120</v>
      </c>
      <c r="C37" t="s">
        <v>15</v>
      </c>
      <c r="D37" t="s">
        <v>142</v>
      </c>
      <c r="E37" t="s">
        <v>143</v>
      </c>
      <c r="F37" t="s">
        <v>247</v>
      </c>
      <c r="G37">
        <v>15</v>
      </c>
      <c r="H37">
        <v>179066</v>
      </c>
      <c r="I37" t="b">
        <v>0</v>
      </c>
      <c r="J37" t="s">
        <v>16</v>
      </c>
      <c r="K37">
        <v>0.45900000000000002</v>
      </c>
      <c r="L37">
        <v>0.753</v>
      </c>
      <c r="M37">
        <v>10</v>
      </c>
      <c r="N37">
        <v>-3.827</v>
      </c>
      <c r="O37">
        <v>5.3699999999999998E-2</v>
      </c>
      <c r="P37">
        <v>8.6300000000000002E-2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44D9-E053-7542-A5E8-993897418F92}">
  <dimension ref="A1:S34"/>
  <sheetViews>
    <sheetView workbookViewId="0">
      <selection activeCell="Q33" sqref="Q33"/>
    </sheetView>
  </sheetViews>
  <sheetFormatPr baseColWidth="10" defaultRowHeight="16" x14ac:dyDescent="0.2"/>
  <cols>
    <col min="6" max="6" width="13.5" customWidth="1"/>
    <col min="7" max="7" width="11.83203125" customWidth="1"/>
    <col min="15" max="15" width="11.83203125" customWidth="1"/>
  </cols>
  <sheetData>
    <row r="1" spans="1:19" x14ac:dyDescent="0.2">
      <c r="A1" t="s">
        <v>0</v>
      </c>
      <c r="B1" t="s">
        <v>1</v>
      </c>
      <c r="C1" t="s">
        <v>13</v>
      </c>
      <c r="D1" t="s">
        <v>8</v>
      </c>
      <c r="E1" t="s">
        <v>11</v>
      </c>
      <c r="F1" t="s">
        <v>169</v>
      </c>
      <c r="G1" t="s">
        <v>12</v>
      </c>
      <c r="H1" t="s">
        <v>9</v>
      </c>
      <c r="I1" t="s">
        <v>10</v>
      </c>
      <c r="J1" t="s">
        <v>14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162</v>
      </c>
      <c r="R1" t="s">
        <v>263</v>
      </c>
      <c r="S1" t="s">
        <v>264</v>
      </c>
    </row>
    <row r="2" spans="1:19" x14ac:dyDescent="0.2">
      <c r="A2" t="s">
        <v>15</v>
      </c>
      <c r="B2" t="s">
        <v>92</v>
      </c>
      <c r="C2" t="s">
        <v>32</v>
      </c>
      <c r="D2" t="s">
        <v>93</v>
      </c>
      <c r="E2" t="s">
        <v>32</v>
      </c>
      <c r="F2" t="s">
        <v>207</v>
      </c>
      <c r="G2">
        <v>1</v>
      </c>
      <c r="H2">
        <v>241986</v>
      </c>
      <c r="I2" t="b">
        <v>0</v>
      </c>
      <c r="J2" t="s">
        <v>24</v>
      </c>
      <c r="K2">
        <v>0.59399999999999997</v>
      </c>
      <c r="L2">
        <v>0.71199999999999997</v>
      </c>
      <c r="M2">
        <v>5</v>
      </c>
      <c r="N2">
        <v>-4.4180000000000001</v>
      </c>
      <c r="O2">
        <v>2.7300000000000001E-2</v>
      </c>
      <c r="P2">
        <v>0.309</v>
      </c>
      <c r="Q2" s="2">
        <f>H2/60000</f>
        <v>4.0331000000000001</v>
      </c>
      <c r="R2" s="1">
        <f>VLOOKUP(C2,'Album Release Dates'!$A$1:$B$3,2,FALSE)</f>
        <v>39763</v>
      </c>
      <c r="S2" t="str">
        <f>IF(K2&lt;0.5,"Chill","Danceable")</f>
        <v>Danceable</v>
      </c>
    </row>
    <row r="3" spans="1:19" x14ac:dyDescent="0.2">
      <c r="A3" t="s">
        <v>15</v>
      </c>
      <c r="B3" t="s">
        <v>92</v>
      </c>
      <c r="C3" t="s">
        <v>32</v>
      </c>
      <c r="D3" t="s">
        <v>94</v>
      </c>
      <c r="E3" t="s">
        <v>31</v>
      </c>
      <c r="F3" t="s">
        <v>208</v>
      </c>
      <c r="G3">
        <v>2</v>
      </c>
      <c r="H3">
        <v>294333</v>
      </c>
      <c r="I3" t="b">
        <v>0</v>
      </c>
      <c r="J3" t="s">
        <v>17</v>
      </c>
      <c r="K3">
        <v>0.55600000000000005</v>
      </c>
      <c r="L3">
        <v>0.65100000000000002</v>
      </c>
      <c r="M3">
        <v>7</v>
      </c>
      <c r="N3">
        <v>-4.3959999999999999</v>
      </c>
      <c r="O3">
        <v>2.6599999999999999E-2</v>
      </c>
      <c r="P3">
        <v>0.14499999999999999</v>
      </c>
      <c r="Q3" s="2">
        <f t="shared" ref="Q3:Q29" si="0">H3/60000</f>
        <v>4.9055499999999999</v>
      </c>
      <c r="R3" s="1">
        <f>VLOOKUP(C3,'Album Release Dates'!$A$1:$B$3,2,FALSE)</f>
        <v>39763</v>
      </c>
      <c r="S3" t="str">
        <f t="shared" ref="S3:S28" si="1">IF(K3&lt;0.5,"Chill","Danceable")</f>
        <v>Danceable</v>
      </c>
    </row>
    <row r="4" spans="1:19" x14ac:dyDescent="0.2">
      <c r="A4" t="s">
        <v>15</v>
      </c>
      <c r="B4" t="s">
        <v>92</v>
      </c>
      <c r="C4" t="s">
        <v>32</v>
      </c>
      <c r="D4" t="s">
        <v>95</v>
      </c>
      <c r="E4" t="s">
        <v>46</v>
      </c>
      <c r="F4" t="s">
        <v>209</v>
      </c>
      <c r="G4">
        <v>3</v>
      </c>
      <c r="H4">
        <v>235266</v>
      </c>
      <c r="I4" t="b">
        <v>0</v>
      </c>
      <c r="J4" t="s">
        <v>20</v>
      </c>
      <c r="K4">
        <v>0.61799999999999999</v>
      </c>
      <c r="L4">
        <v>0.74099999999999999</v>
      </c>
      <c r="M4">
        <v>2</v>
      </c>
      <c r="N4">
        <v>-3.95</v>
      </c>
      <c r="O4">
        <v>3.1E-2</v>
      </c>
      <c r="P4">
        <v>8.2199999999999995E-2</v>
      </c>
      <c r="Q4" s="2">
        <f t="shared" si="0"/>
        <v>3.9211</v>
      </c>
      <c r="R4" s="1">
        <f>VLOOKUP(C4,'Album Release Dates'!$A$1:$B$3,2,FALSE)</f>
        <v>39763</v>
      </c>
      <c r="S4" t="str">
        <f t="shared" si="1"/>
        <v>Danceable</v>
      </c>
    </row>
    <row r="5" spans="1:19" x14ac:dyDescent="0.2">
      <c r="A5" t="s">
        <v>15</v>
      </c>
      <c r="B5" t="s">
        <v>92</v>
      </c>
      <c r="C5" t="s">
        <v>32</v>
      </c>
      <c r="D5" t="s">
        <v>96</v>
      </c>
      <c r="E5" t="s">
        <v>39</v>
      </c>
      <c r="F5" t="s">
        <v>210</v>
      </c>
      <c r="G5">
        <v>4</v>
      </c>
      <c r="H5">
        <v>254306</v>
      </c>
      <c r="I5" t="b">
        <v>0</v>
      </c>
      <c r="J5" t="s">
        <v>25</v>
      </c>
      <c r="K5">
        <v>0.84099999999999997</v>
      </c>
      <c r="L5">
        <v>0.54400000000000004</v>
      </c>
      <c r="M5">
        <v>6</v>
      </c>
      <c r="N5">
        <v>-7.3470000000000004</v>
      </c>
      <c r="O5">
        <v>3.09E-2</v>
      </c>
      <c r="P5">
        <v>0.108</v>
      </c>
      <c r="Q5" s="2">
        <f t="shared" si="0"/>
        <v>4.2384333333333331</v>
      </c>
      <c r="R5" s="1">
        <f>VLOOKUP(C5,'Album Release Dates'!$A$1:$B$3,2,FALSE)</f>
        <v>39763</v>
      </c>
      <c r="S5" t="str">
        <f t="shared" si="1"/>
        <v>Danceable</v>
      </c>
    </row>
    <row r="6" spans="1:19" x14ac:dyDescent="0.2">
      <c r="A6" t="s">
        <v>15</v>
      </c>
      <c r="B6" t="s">
        <v>92</v>
      </c>
      <c r="C6" t="s">
        <v>32</v>
      </c>
      <c r="D6" t="s">
        <v>97</v>
      </c>
      <c r="E6" t="s">
        <v>40</v>
      </c>
      <c r="F6" t="s">
        <v>211</v>
      </c>
      <c r="G6">
        <v>5</v>
      </c>
      <c r="H6">
        <v>234426</v>
      </c>
      <c r="I6" t="b">
        <v>0</v>
      </c>
      <c r="J6" t="s">
        <v>21</v>
      </c>
      <c r="K6">
        <v>0.57799999999999996</v>
      </c>
      <c r="L6">
        <v>0.34</v>
      </c>
      <c r="M6">
        <v>0</v>
      </c>
      <c r="N6">
        <v>-8.0269999999999992</v>
      </c>
      <c r="O6">
        <v>2.64E-2</v>
      </c>
      <c r="P6">
        <v>0.104</v>
      </c>
      <c r="Q6" s="2">
        <f t="shared" si="0"/>
        <v>3.9070999999999998</v>
      </c>
      <c r="R6" s="1">
        <f>VLOOKUP(C6,'Album Release Dates'!$A$1:$B$3,2,FALSE)</f>
        <v>39763</v>
      </c>
      <c r="S6" t="str">
        <f t="shared" si="1"/>
        <v>Danceable</v>
      </c>
    </row>
    <row r="7" spans="1:19" x14ac:dyDescent="0.2">
      <c r="A7" t="s">
        <v>15</v>
      </c>
      <c r="B7" t="s">
        <v>92</v>
      </c>
      <c r="C7" t="s">
        <v>32</v>
      </c>
      <c r="D7" t="s">
        <v>98</v>
      </c>
      <c r="E7" t="s">
        <v>50</v>
      </c>
      <c r="F7" t="s">
        <v>212</v>
      </c>
      <c r="G7">
        <v>6</v>
      </c>
      <c r="H7">
        <v>231133</v>
      </c>
      <c r="I7" t="b">
        <v>0</v>
      </c>
      <c r="J7" t="s">
        <v>25</v>
      </c>
      <c r="K7">
        <v>0.68700000000000006</v>
      </c>
      <c r="L7">
        <v>0.78300000000000003</v>
      </c>
      <c r="M7">
        <v>6</v>
      </c>
      <c r="N7">
        <v>-4.4400000000000004</v>
      </c>
      <c r="O7">
        <v>3.8600000000000002E-2</v>
      </c>
      <c r="P7">
        <v>0.114</v>
      </c>
      <c r="Q7" s="2">
        <f t="shared" si="0"/>
        <v>3.8522166666666666</v>
      </c>
      <c r="R7" s="1">
        <f>VLOOKUP(C7,'Album Release Dates'!$A$1:$B$3,2,FALSE)</f>
        <v>39763</v>
      </c>
      <c r="S7" t="str">
        <f t="shared" si="1"/>
        <v>Danceable</v>
      </c>
    </row>
    <row r="8" spans="1:19" x14ac:dyDescent="0.2">
      <c r="A8" t="s">
        <v>15</v>
      </c>
      <c r="B8" t="s">
        <v>92</v>
      </c>
      <c r="C8" t="s">
        <v>32</v>
      </c>
      <c r="D8" t="s">
        <v>99</v>
      </c>
      <c r="E8" t="s">
        <v>36</v>
      </c>
      <c r="F8" t="s">
        <v>213</v>
      </c>
      <c r="G8">
        <v>7</v>
      </c>
      <c r="H8">
        <v>263973</v>
      </c>
      <c r="I8" t="b">
        <v>0</v>
      </c>
      <c r="J8" t="s">
        <v>27</v>
      </c>
      <c r="K8">
        <v>0.505</v>
      </c>
      <c r="L8">
        <v>0.48199999999999998</v>
      </c>
      <c r="M8">
        <v>1</v>
      </c>
      <c r="N8">
        <v>-7.3719999999999999</v>
      </c>
      <c r="O8">
        <v>2.76E-2</v>
      </c>
      <c r="P8">
        <v>0.113</v>
      </c>
      <c r="Q8" s="2">
        <f t="shared" si="0"/>
        <v>4.3995499999999996</v>
      </c>
      <c r="R8" s="1">
        <f>VLOOKUP(C8,'Album Release Dates'!$A$1:$B$3,2,FALSE)</f>
        <v>39763</v>
      </c>
      <c r="S8" t="str">
        <f t="shared" si="1"/>
        <v>Danceable</v>
      </c>
    </row>
    <row r="9" spans="1:19" x14ac:dyDescent="0.2">
      <c r="A9" t="s">
        <v>15</v>
      </c>
      <c r="B9" t="s">
        <v>92</v>
      </c>
      <c r="C9" t="s">
        <v>32</v>
      </c>
      <c r="D9" t="s">
        <v>100</v>
      </c>
      <c r="E9" t="s">
        <v>53</v>
      </c>
      <c r="F9" t="s">
        <v>214</v>
      </c>
      <c r="G9">
        <v>8</v>
      </c>
      <c r="H9">
        <v>200546</v>
      </c>
      <c r="I9" t="b">
        <v>0</v>
      </c>
      <c r="J9" t="s">
        <v>17</v>
      </c>
      <c r="K9">
        <v>0.60399999999999998</v>
      </c>
      <c r="L9">
        <v>0.85499999999999998</v>
      </c>
      <c r="M9">
        <v>7</v>
      </c>
      <c r="N9">
        <v>-3.097</v>
      </c>
      <c r="O9">
        <v>3.7999999999999999E-2</v>
      </c>
      <c r="P9">
        <v>0.34300000000000003</v>
      </c>
      <c r="Q9" s="2">
        <f t="shared" si="0"/>
        <v>3.3424333333333331</v>
      </c>
      <c r="R9" s="1">
        <f>VLOOKUP(C9,'Album Release Dates'!$A$1:$B$3,2,FALSE)</f>
        <v>39763</v>
      </c>
      <c r="S9" t="str">
        <f t="shared" si="1"/>
        <v>Danceable</v>
      </c>
    </row>
    <row r="10" spans="1:19" x14ac:dyDescent="0.2">
      <c r="A10" t="s">
        <v>15</v>
      </c>
      <c r="B10" t="s">
        <v>92</v>
      </c>
      <c r="C10" t="s">
        <v>32</v>
      </c>
      <c r="D10" t="s">
        <v>101</v>
      </c>
      <c r="E10" t="s">
        <v>55</v>
      </c>
      <c r="F10" t="s">
        <v>215</v>
      </c>
      <c r="G10">
        <v>9</v>
      </c>
      <c r="H10">
        <v>261786</v>
      </c>
      <c r="I10" t="b">
        <v>0</v>
      </c>
      <c r="J10" t="s">
        <v>25</v>
      </c>
      <c r="K10">
        <v>0.47499999999999998</v>
      </c>
      <c r="L10">
        <v>0.45200000000000001</v>
      </c>
      <c r="M10">
        <v>6</v>
      </c>
      <c r="N10">
        <v>-4.1340000000000003</v>
      </c>
      <c r="O10">
        <v>2.7E-2</v>
      </c>
      <c r="P10">
        <v>0.108</v>
      </c>
      <c r="Q10" s="2">
        <f t="shared" si="0"/>
        <v>4.3631000000000002</v>
      </c>
      <c r="R10" s="1">
        <f>VLOOKUP(C10,'Album Release Dates'!$A$1:$B$3,2,FALSE)</f>
        <v>39763</v>
      </c>
      <c r="S10" t="str">
        <f t="shared" si="1"/>
        <v>Chill</v>
      </c>
    </row>
    <row r="11" spans="1:19" x14ac:dyDescent="0.2">
      <c r="A11" t="s">
        <v>15</v>
      </c>
      <c r="B11" t="s">
        <v>92</v>
      </c>
      <c r="C11" t="s">
        <v>32</v>
      </c>
      <c r="D11" t="s">
        <v>102</v>
      </c>
      <c r="E11" t="s">
        <v>57</v>
      </c>
      <c r="F11" t="s">
        <v>216</v>
      </c>
      <c r="G11">
        <v>10</v>
      </c>
      <c r="H11">
        <v>244226</v>
      </c>
      <c r="I11" t="b">
        <v>0</v>
      </c>
      <c r="J11" t="s">
        <v>24</v>
      </c>
      <c r="K11">
        <v>0.433</v>
      </c>
      <c r="L11">
        <v>0.7</v>
      </c>
      <c r="M11">
        <v>5</v>
      </c>
      <c r="N11">
        <v>-3.7090000000000001</v>
      </c>
      <c r="O11">
        <v>3.3599999999999998E-2</v>
      </c>
      <c r="P11">
        <v>0.115</v>
      </c>
      <c r="Q11" s="2">
        <f t="shared" si="0"/>
        <v>4.0704333333333329</v>
      </c>
      <c r="R11" s="1">
        <f>VLOOKUP(C11,'Album Release Dates'!$A$1:$B$3,2,FALSE)</f>
        <v>39763</v>
      </c>
      <c r="S11" t="str">
        <f t="shared" si="1"/>
        <v>Chill</v>
      </c>
    </row>
    <row r="12" spans="1:19" x14ac:dyDescent="0.2">
      <c r="A12" t="s">
        <v>15</v>
      </c>
      <c r="B12" t="s">
        <v>92</v>
      </c>
      <c r="C12" t="s">
        <v>32</v>
      </c>
      <c r="D12" t="s">
        <v>103</v>
      </c>
      <c r="E12" t="s">
        <v>38</v>
      </c>
      <c r="F12" t="s">
        <v>217</v>
      </c>
      <c r="G12">
        <v>11</v>
      </c>
      <c r="H12">
        <v>225320</v>
      </c>
      <c r="I12" t="b">
        <v>0</v>
      </c>
      <c r="J12" t="s">
        <v>16</v>
      </c>
      <c r="K12">
        <v>0.60799999999999998</v>
      </c>
      <c r="L12">
        <v>0.82099999999999995</v>
      </c>
      <c r="M12">
        <v>10</v>
      </c>
      <c r="N12">
        <v>-4.9850000000000003</v>
      </c>
      <c r="O12">
        <v>5.7599999999999998E-2</v>
      </c>
      <c r="P12">
        <v>0.11</v>
      </c>
      <c r="Q12" s="2">
        <f t="shared" si="0"/>
        <v>3.7553333333333332</v>
      </c>
      <c r="R12" s="1">
        <f>VLOOKUP(C12,'Album Release Dates'!$A$1:$B$3,2,FALSE)</f>
        <v>39763</v>
      </c>
      <c r="S12" t="str">
        <f t="shared" si="1"/>
        <v>Danceable</v>
      </c>
    </row>
    <row r="13" spans="1:19" x14ac:dyDescent="0.2">
      <c r="A13" t="s">
        <v>15</v>
      </c>
      <c r="B13" t="s">
        <v>92</v>
      </c>
      <c r="C13" t="s">
        <v>32</v>
      </c>
      <c r="D13" t="s">
        <v>104</v>
      </c>
      <c r="E13" t="s">
        <v>28</v>
      </c>
      <c r="F13" t="s">
        <v>218</v>
      </c>
      <c r="G13">
        <v>12</v>
      </c>
      <c r="H13">
        <v>245333</v>
      </c>
      <c r="I13" t="b">
        <v>0</v>
      </c>
      <c r="J13" t="s">
        <v>27</v>
      </c>
      <c r="K13">
        <v>0.66600000000000004</v>
      </c>
      <c r="L13">
        <v>0.434</v>
      </c>
      <c r="M13">
        <v>1</v>
      </c>
      <c r="N13">
        <v>-8.5429999999999993</v>
      </c>
      <c r="O13">
        <v>2.8899999999999999E-2</v>
      </c>
      <c r="P13">
        <v>0.124</v>
      </c>
      <c r="Q13" s="2">
        <f t="shared" si="0"/>
        <v>4.0888833333333334</v>
      </c>
      <c r="R13" s="1">
        <f>VLOOKUP(C13,'Album Release Dates'!$A$1:$B$3,2,FALSE)</f>
        <v>39763</v>
      </c>
      <c r="S13" t="str">
        <f t="shared" si="1"/>
        <v>Danceable</v>
      </c>
    </row>
    <row r="14" spans="1:19" x14ac:dyDescent="0.2">
      <c r="A14" t="s">
        <v>15</v>
      </c>
      <c r="B14" t="s">
        <v>92</v>
      </c>
      <c r="C14" t="s">
        <v>32</v>
      </c>
      <c r="D14" t="s">
        <v>105</v>
      </c>
      <c r="E14" t="s">
        <v>33</v>
      </c>
      <c r="F14" t="s">
        <v>219</v>
      </c>
      <c r="G14">
        <v>13</v>
      </c>
      <c r="H14">
        <v>280240</v>
      </c>
      <c r="I14" t="b">
        <v>0</v>
      </c>
      <c r="J14" t="s">
        <v>24</v>
      </c>
      <c r="K14">
        <v>0.54100000000000004</v>
      </c>
      <c r="L14">
        <v>0.77</v>
      </c>
      <c r="M14">
        <v>5</v>
      </c>
      <c r="N14">
        <v>-4.17</v>
      </c>
      <c r="O14">
        <v>3.5400000000000001E-2</v>
      </c>
      <c r="P14">
        <v>0.11700000000000001</v>
      </c>
      <c r="Q14" s="2">
        <f t="shared" si="0"/>
        <v>4.6706666666666665</v>
      </c>
      <c r="R14" s="1">
        <f>VLOOKUP(C14,'Album Release Dates'!$A$1:$B$3,2,FALSE)</f>
        <v>39763</v>
      </c>
      <c r="S14" t="str">
        <f t="shared" si="1"/>
        <v>Danceable</v>
      </c>
    </row>
    <row r="15" spans="1:19" x14ac:dyDescent="0.2">
      <c r="A15" t="s">
        <v>15</v>
      </c>
      <c r="B15" t="s">
        <v>120</v>
      </c>
      <c r="C15" t="s">
        <v>15</v>
      </c>
      <c r="D15" t="s">
        <v>121</v>
      </c>
      <c r="E15" t="s">
        <v>122</v>
      </c>
      <c r="F15" t="s">
        <v>233</v>
      </c>
      <c r="G15">
        <v>1</v>
      </c>
      <c r="H15">
        <v>232106</v>
      </c>
      <c r="I15" t="b">
        <v>0</v>
      </c>
      <c r="J15" t="s">
        <v>21</v>
      </c>
      <c r="K15">
        <v>0.57999999999999996</v>
      </c>
      <c r="L15">
        <v>0.49099999999999999</v>
      </c>
      <c r="M15">
        <v>0</v>
      </c>
      <c r="N15">
        <v>-6.4619999999999997</v>
      </c>
      <c r="O15">
        <v>2.5100000000000001E-2</v>
      </c>
      <c r="P15">
        <v>0.121</v>
      </c>
      <c r="Q15" s="2">
        <f t="shared" si="0"/>
        <v>3.8684333333333334</v>
      </c>
      <c r="R15" s="1">
        <f>VLOOKUP(C15,'Album Release Dates'!$A$1:$B$3,2,FALSE)</f>
        <v>39014</v>
      </c>
      <c r="S15" t="str">
        <f t="shared" si="1"/>
        <v>Danceable</v>
      </c>
    </row>
    <row r="16" spans="1:19" x14ac:dyDescent="0.2">
      <c r="A16" t="s">
        <v>15</v>
      </c>
      <c r="B16" t="s">
        <v>120</v>
      </c>
      <c r="C16" t="s">
        <v>15</v>
      </c>
      <c r="D16" t="s">
        <v>123</v>
      </c>
      <c r="E16" t="s">
        <v>124</v>
      </c>
      <c r="F16" t="s">
        <v>234</v>
      </c>
      <c r="G16">
        <v>2</v>
      </c>
      <c r="H16">
        <v>173066</v>
      </c>
      <c r="I16" t="b">
        <v>0</v>
      </c>
      <c r="J16" t="s">
        <v>17</v>
      </c>
      <c r="K16">
        <v>0.65800000000000003</v>
      </c>
      <c r="L16">
        <v>0.877</v>
      </c>
      <c r="M16">
        <v>7</v>
      </c>
      <c r="N16">
        <v>-2.0979999999999999</v>
      </c>
      <c r="O16">
        <v>3.2300000000000002E-2</v>
      </c>
      <c r="P16">
        <v>9.6199999999999994E-2</v>
      </c>
      <c r="Q16" s="2">
        <f t="shared" si="0"/>
        <v>2.8844333333333334</v>
      </c>
      <c r="R16" s="1">
        <f>VLOOKUP(C16,'Album Release Dates'!$A$1:$B$3,2,FALSE)</f>
        <v>39014</v>
      </c>
      <c r="S16" t="str">
        <f t="shared" si="1"/>
        <v>Danceable</v>
      </c>
    </row>
    <row r="17" spans="1:19" x14ac:dyDescent="0.2">
      <c r="A17" t="s">
        <v>15</v>
      </c>
      <c r="B17" t="s">
        <v>120</v>
      </c>
      <c r="C17" t="s">
        <v>15</v>
      </c>
      <c r="D17" t="s">
        <v>125</v>
      </c>
      <c r="E17" t="s">
        <v>29</v>
      </c>
      <c r="F17" t="s">
        <v>235</v>
      </c>
      <c r="G17">
        <v>3</v>
      </c>
      <c r="H17">
        <v>203040</v>
      </c>
      <c r="I17" t="b">
        <v>0</v>
      </c>
      <c r="J17" t="s">
        <v>16</v>
      </c>
      <c r="K17">
        <v>0.621</v>
      </c>
      <c r="L17">
        <v>0.41699999999999998</v>
      </c>
      <c r="M17">
        <v>10</v>
      </c>
      <c r="N17">
        <v>-6.9409999999999998</v>
      </c>
      <c r="O17">
        <v>2.3099999999999999E-2</v>
      </c>
      <c r="P17">
        <v>0.11899999999999999</v>
      </c>
      <c r="Q17" s="2">
        <f t="shared" si="0"/>
        <v>3.3839999999999999</v>
      </c>
      <c r="R17" s="1">
        <f>VLOOKUP(C17,'Album Release Dates'!$A$1:$B$3,2,FALSE)</f>
        <v>39014</v>
      </c>
      <c r="S17" t="str">
        <f t="shared" si="1"/>
        <v>Danceable</v>
      </c>
    </row>
    <row r="18" spans="1:19" x14ac:dyDescent="0.2">
      <c r="A18" t="s">
        <v>15</v>
      </c>
      <c r="B18" t="s">
        <v>120</v>
      </c>
      <c r="C18" t="s">
        <v>15</v>
      </c>
      <c r="D18" t="s">
        <v>126</v>
      </c>
      <c r="E18" t="s">
        <v>34</v>
      </c>
      <c r="F18" t="s">
        <v>236</v>
      </c>
      <c r="G18">
        <v>4</v>
      </c>
      <c r="H18">
        <v>199200</v>
      </c>
      <c r="I18" t="b">
        <v>0</v>
      </c>
      <c r="J18" t="s">
        <v>19</v>
      </c>
      <c r="K18">
        <v>0.57599999999999996</v>
      </c>
      <c r="L18">
        <v>0.77700000000000002</v>
      </c>
      <c r="M18">
        <v>9</v>
      </c>
      <c r="N18">
        <v>-2.8809999999999998</v>
      </c>
      <c r="O18">
        <v>3.2399999999999998E-2</v>
      </c>
      <c r="P18">
        <v>0.32</v>
      </c>
      <c r="Q18" s="2">
        <f t="shared" si="0"/>
        <v>3.32</v>
      </c>
      <c r="R18" s="1">
        <f>VLOOKUP(C18,'Album Release Dates'!$A$1:$B$3,2,FALSE)</f>
        <v>39014</v>
      </c>
      <c r="S18" t="str">
        <f t="shared" si="1"/>
        <v>Danceable</v>
      </c>
    </row>
    <row r="19" spans="1:19" x14ac:dyDescent="0.2">
      <c r="A19" t="s">
        <v>15</v>
      </c>
      <c r="B19" t="s">
        <v>120</v>
      </c>
      <c r="C19" t="s">
        <v>15</v>
      </c>
      <c r="D19" t="s">
        <v>127</v>
      </c>
      <c r="E19" t="s">
        <v>128</v>
      </c>
      <c r="F19" t="s">
        <v>237</v>
      </c>
      <c r="G19">
        <v>5</v>
      </c>
      <c r="H19">
        <v>239013</v>
      </c>
      <c r="I19" t="b">
        <v>0</v>
      </c>
      <c r="J19" t="s">
        <v>24</v>
      </c>
      <c r="K19">
        <v>0.41799999999999998</v>
      </c>
      <c r="L19">
        <v>0.48199999999999998</v>
      </c>
      <c r="M19">
        <v>5</v>
      </c>
      <c r="N19">
        <v>-5.7690000000000001</v>
      </c>
      <c r="O19">
        <v>2.6599999999999999E-2</v>
      </c>
      <c r="P19">
        <v>0.123</v>
      </c>
      <c r="Q19" s="2">
        <f t="shared" si="0"/>
        <v>3.9835500000000001</v>
      </c>
      <c r="R19" s="1">
        <f>VLOOKUP(C19,'Album Release Dates'!$A$1:$B$3,2,FALSE)</f>
        <v>39014</v>
      </c>
      <c r="S19" t="str">
        <f t="shared" si="1"/>
        <v>Chill</v>
      </c>
    </row>
    <row r="20" spans="1:19" x14ac:dyDescent="0.2">
      <c r="A20" t="s">
        <v>15</v>
      </c>
      <c r="B20" t="s">
        <v>120</v>
      </c>
      <c r="C20" t="s">
        <v>15</v>
      </c>
      <c r="D20" t="s">
        <v>129</v>
      </c>
      <c r="E20" t="s">
        <v>130</v>
      </c>
      <c r="F20" t="s">
        <v>238</v>
      </c>
      <c r="G20">
        <v>6</v>
      </c>
      <c r="H20">
        <v>207106</v>
      </c>
      <c r="I20" t="b">
        <v>0</v>
      </c>
      <c r="J20" t="s">
        <v>24</v>
      </c>
      <c r="K20">
        <v>0.58899999999999997</v>
      </c>
      <c r="L20">
        <v>0.80500000000000005</v>
      </c>
      <c r="M20">
        <v>5</v>
      </c>
      <c r="N20">
        <v>-4.0549999999999997</v>
      </c>
      <c r="O20">
        <v>2.93E-2</v>
      </c>
      <c r="P20">
        <v>0.24</v>
      </c>
      <c r="Q20" s="2">
        <f t="shared" si="0"/>
        <v>3.4517666666666669</v>
      </c>
      <c r="R20" s="1">
        <f>VLOOKUP(C20,'Album Release Dates'!$A$1:$B$3,2,FALSE)</f>
        <v>39014</v>
      </c>
      <c r="S20" t="str">
        <f t="shared" si="1"/>
        <v>Danceable</v>
      </c>
    </row>
    <row r="21" spans="1:19" x14ac:dyDescent="0.2">
      <c r="A21" t="s">
        <v>15</v>
      </c>
      <c r="B21" t="s">
        <v>120</v>
      </c>
      <c r="C21" t="s">
        <v>15</v>
      </c>
      <c r="D21" t="s">
        <v>131</v>
      </c>
      <c r="E21" t="s">
        <v>37</v>
      </c>
      <c r="F21" t="s">
        <v>239</v>
      </c>
      <c r="G21">
        <v>7</v>
      </c>
      <c r="H21">
        <v>248106</v>
      </c>
      <c r="I21" t="b">
        <v>0</v>
      </c>
      <c r="J21" t="s">
        <v>20</v>
      </c>
      <c r="K21">
        <v>0.47899999999999998</v>
      </c>
      <c r="L21">
        <v>0.57799999999999996</v>
      </c>
      <c r="M21">
        <v>2</v>
      </c>
      <c r="N21">
        <v>-4.9630000000000001</v>
      </c>
      <c r="O21">
        <v>2.9399999999999999E-2</v>
      </c>
      <c r="P21">
        <v>8.4099999999999994E-2</v>
      </c>
      <c r="Q21" s="2">
        <f t="shared" si="0"/>
        <v>4.1351000000000004</v>
      </c>
      <c r="R21" s="1">
        <f>VLOOKUP(C21,'Album Release Dates'!$A$1:$B$3,2,FALSE)</f>
        <v>39014</v>
      </c>
      <c r="S21" t="str">
        <f t="shared" si="1"/>
        <v>Chill</v>
      </c>
    </row>
    <row r="22" spans="1:19" x14ac:dyDescent="0.2">
      <c r="A22" t="s">
        <v>15</v>
      </c>
      <c r="B22" t="s">
        <v>120</v>
      </c>
      <c r="C22" t="s">
        <v>15</v>
      </c>
      <c r="D22" t="s">
        <v>132</v>
      </c>
      <c r="E22" t="s">
        <v>133</v>
      </c>
      <c r="F22" t="s">
        <v>240</v>
      </c>
      <c r="G22">
        <v>8</v>
      </c>
      <c r="H22">
        <v>236053</v>
      </c>
      <c r="I22" t="b">
        <v>0</v>
      </c>
      <c r="J22" t="s">
        <v>23</v>
      </c>
      <c r="K22">
        <v>0.59399999999999997</v>
      </c>
      <c r="L22">
        <v>0.629</v>
      </c>
      <c r="M22">
        <v>8</v>
      </c>
      <c r="N22">
        <v>-4.9189999999999996</v>
      </c>
      <c r="O22">
        <v>2.46E-2</v>
      </c>
      <c r="P22">
        <v>0.13700000000000001</v>
      </c>
      <c r="Q22" s="2">
        <f t="shared" si="0"/>
        <v>3.9342166666666665</v>
      </c>
      <c r="R22" s="1">
        <f>VLOOKUP(C22,'Album Release Dates'!$A$1:$B$3,2,FALSE)</f>
        <v>39014</v>
      </c>
      <c r="S22" t="str">
        <f t="shared" si="1"/>
        <v>Danceable</v>
      </c>
    </row>
    <row r="23" spans="1:19" x14ac:dyDescent="0.2">
      <c r="A23" t="s">
        <v>15</v>
      </c>
      <c r="B23" t="s">
        <v>120</v>
      </c>
      <c r="C23" t="s">
        <v>15</v>
      </c>
      <c r="D23" t="s">
        <v>134</v>
      </c>
      <c r="E23" t="s">
        <v>65</v>
      </c>
      <c r="F23" t="s">
        <v>241</v>
      </c>
      <c r="G23">
        <v>9</v>
      </c>
      <c r="H23">
        <v>242200</v>
      </c>
      <c r="I23" t="b">
        <v>0</v>
      </c>
      <c r="J23" t="s">
        <v>22</v>
      </c>
      <c r="K23">
        <v>0.47599999999999998</v>
      </c>
      <c r="L23">
        <v>0.77700000000000002</v>
      </c>
      <c r="M23">
        <v>4</v>
      </c>
      <c r="N23">
        <v>-3.7709999999999999</v>
      </c>
      <c r="O23">
        <v>2.8899999999999999E-2</v>
      </c>
      <c r="P23">
        <v>0.19600000000000001</v>
      </c>
      <c r="Q23" s="2">
        <f t="shared" si="0"/>
        <v>4.0366666666666671</v>
      </c>
      <c r="R23" s="1">
        <f>VLOOKUP(C23,'Album Release Dates'!$A$1:$B$3,2,FALSE)</f>
        <v>39014</v>
      </c>
      <c r="S23" t="str">
        <f t="shared" si="1"/>
        <v>Chill</v>
      </c>
    </row>
    <row r="24" spans="1:19" x14ac:dyDescent="0.2">
      <c r="A24" t="s">
        <v>15</v>
      </c>
      <c r="B24" t="s">
        <v>120</v>
      </c>
      <c r="C24" t="s">
        <v>15</v>
      </c>
      <c r="D24" t="s">
        <v>135</v>
      </c>
      <c r="E24" t="s">
        <v>136</v>
      </c>
      <c r="F24" t="s">
        <v>242</v>
      </c>
      <c r="G24">
        <v>10</v>
      </c>
      <c r="H24">
        <v>213080</v>
      </c>
      <c r="I24" t="b">
        <v>0</v>
      </c>
      <c r="J24" t="s">
        <v>20</v>
      </c>
      <c r="K24">
        <v>0.40300000000000002</v>
      </c>
      <c r="L24">
        <v>0.627</v>
      </c>
      <c r="M24">
        <v>2</v>
      </c>
      <c r="N24">
        <v>-5.28</v>
      </c>
      <c r="O24">
        <v>2.92E-2</v>
      </c>
      <c r="P24">
        <v>0.182</v>
      </c>
      <c r="Q24" s="2">
        <f t="shared" si="0"/>
        <v>3.5513333333333335</v>
      </c>
      <c r="R24" s="1">
        <f>VLOOKUP(C24,'Album Release Dates'!$A$1:$B$3,2,FALSE)</f>
        <v>39014</v>
      </c>
      <c r="S24" t="str">
        <f t="shared" si="1"/>
        <v>Chill</v>
      </c>
    </row>
    <row r="25" spans="1:19" x14ac:dyDescent="0.2">
      <c r="A25" t="s">
        <v>15</v>
      </c>
      <c r="B25" t="s">
        <v>120</v>
      </c>
      <c r="C25" t="s">
        <v>15</v>
      </c>
      <c r="D25" t="s">
        <v>137</v>
      </c>
      <c r="E25" t="s">
        <v>30</v>
      </c>
      <c r="F25" t="s">
        <v>243</v>
      </c>
      <c r="G25">
        <v>11</v>
      </c>
      <c r="H25">
        <v>201106</v>
      </c>
      <c r="I25" t="b">
        <v>0</v>
      </c>
      <c r="J25" t="s">
        <v>20</v>
      </c>
      <c r="K25">
        <v>0.66800000000000004</v>
      </c>
      <c r="L25">
        <v>0.67200000000000004</v>
      </c>
      <c r="M25">
        <v>2</v>
      </c>
      <c r="N25">
        <v>-4.931</v>
      </c>
      <c r="O25">
        <v>3.0300000000000001E-2</v>
      </c>
      <c r="P25">
        <v>0.32900000000000001</v>
      </c>
      <c r="Q25" s="2">
        <f t="shared" si="0"/>
        <v>3.3517666666666668</v>
      </c>
      <c r="R25" s="1">
        <f>VLOOKUP(C25,'Album Release Dates'!$A$1:$B$3,2,FALSE)</f>
        <v>39014</v>
      </c>
      <c r="S25" t="str">
        <f t="shared" si="1"/>
        <v>Danceable</v>
      </c>
    </row>
    <row r="26" spans="1:19" x14ac:dyDescent="0.2">
      <c r="A26" t="s">
        <v>15</v>
      </c>
      <c r="B26" t="s">
        <v>120</v>
      </c>
      <c r="C26" t="s">
        <v>15</v>
      </c>
      <c r="D26" t="s">
        <v>138</v>
      </c>
      <c r="E26" t="s">
        <v>41</v>
      </c>
      <c r="F26" t="s">
        <v>244</v>
      </c>
      <c r="G26">
        <v>12</v>
      </c>
      <c r="H26">
        <v>213053</v>
      </c>
      <c r="I26" t="b">
        <v>0</v>
      </c>
      <c r="J26" t="s">
        <v>23</v>
      </c>
      <c r="K26">
        <v>0.56299999999999994</v>
      </c>
      <c r="L26">
        <v>0.93400000000000005</v>
      </c>
      <c r="M26">
        <v>8</v>
      </c>
      <c r="N26">
        <v>-3.629</v>
      </c>
      <c r="O26">
        <v>6.4600000000000005E-2</v>
      </c>
      <c r="P26">
        <v>0.10299999999999999</v>
      </c>
      <c r="Q26" s="2">
        <f t="shared" si="0"/>
        <v>3.5508833333333332</v>
      </c>
      <c r="R26" s="1">
        <f>VLOOKUP(C26,'Album Release Dates'!$A$1:$B$3,2,FALSE)</f>
        <v>39014</v>
      </c>
      <c r="S26" t="str">
        <f t="shared" si="1"/>
        <v>Danceable</v>
      </c>
    </row>
    <row r="27" spans="1:19" x14ac:dyDescent="0.2">
      <c r="A27" t="s">
        <v>15</v>
      </c>
      <c r="B27" t="s">
        <v>120</v>
      </c>
      <c r="C27" t="s">
        <v>15</v>
      </c>
      <c r="D27" t="s">
        <v>139</v>
      </c>
      <c r="E27" t="s">
        <v>35</v>
      </c>
      <c r="F27" t="s">
        <v>245</v>
      </c>
      <c r="G27">
        <v>13</v>
      </c>
      <c r="H27">
        <v>203226</v>
      </c>
      <c r="I27" t="b">
        <v>0</v>
      </c>
      <c r="J27" t="s">
        <v>17</v>
      </c>
      <c r="K27">
        <v>0.61199999999999999</v>
      </c>
      <c r="L27">
        <v>0.39400000000000002</v>
      </c>
      <c r="M27">
        <v>7</v>
      </c>
      <c r="N27">
        <v>-5.7229999999999999</v>
      </c>
      <c r="O27">
        <v>2.4299999999999999E-2</v>
      </c>
      <c r="P27">
        <v>0.14699999999999999</v>
      </c>
      <c r="Q27" s="2">
        <f t="shared" si="0"/>
        <v>3.3871000000000002</v>
      </c>
      <c r="R27" s="1">
        <f>VLOOKUP(C27,'Album Release Dates'!$A$1:$B$3,2,FALSE)</f>
        <v>39014</v>
      </c>
      <c r="S27" t="str">
        <f t="shared" si="1"/>
        <v>Danceable</v>
      </c>
    </row>
    <row r="28" spans="1:19" x14ac:dyDescent="0.2">
      <c r="A28" t="s">
        <v>15</v>
      </c>
      <c r="B28" t="s">
        <v>120</v>
      </c>
      <c r="C28" t="s">
        <v>15</v>
      </c>
      <c r="D28" t="s">
        <v>140</v>
      </c>
      <c r="E28" t="s">
        <v>141</v>
      </c>
      <c r="F28" t="s">
        <v>246</v>
      </c>
      <c r="G28">
        <v>14</v>
      </c>
      <c r="H28">
        <v>220146</v>
      </c>
      <c r="I28" t="b">
        <v>0</v>
      </c>
      <c r="J28" t="s">
        <v>18</v>
      </c>
      <c r="K28">
        <v>0.48299999999999998</v>
      </c>
      <c r="L28">
        <v>0.751</v>
      </c>
      <c r="M28">
        <v>4</v>
      </c>
      <c r="N28">
        <v>-5.726</v>
      </c>
      <c r="O28">
        <v>3.6499999999999998E-2</v>
      </c>
      <c r="P28">
        <v>0.128</v>
      </c>
      <c r="Q28" s="2">
        <f t="shared" si="0"/>
        <v>3.6690999999999998</v>
      </c>
      <c r="R28" s="1">
        <f>VLOOKUP(C28,'Album Release Dates'!$A$1:$B$3,2,FALSE)</f>
        <v>39014</v>
      </c>
      <c r="S28" t="str">
        <f t="shared" si="1"/>
        <v>Chill</v>
      </c>
    </row>
    <row r="29" spans="1:19" x14ac:dyDescent="0.2">
      <c r="A29" t="s">
        <v>15</v>
      </c>
      <c r="B29" t="s">
        <v>120</v>
      </c>
      <c r="C29" t="s">
        <v>15</v>
      </c>
      <c r="D29" t="s">
        <v>142</v>
      </c>
      <c r="E29" t="s">
        <v>143</v>
      </c>
      <c r="F29" t="s">
        <v>247</v>
      </c>
      <c r="G29">
        <v>15</v>
      </c>
      <c r="H29">
        <v>179066</v>
      </c>
      <c r="I29" t="b">
        <v>0</v>
      </c>
      <c r="J29" t="s">
        <v>16</v>
      </c>
      <c r="K29">
        <v>0.45900000000000002</v>
      </c>
      <c r="L29">
        <v>0.753</v>
      </c>
      <c r="M29">
        <v>10</v>
      </c>
      <c r="N29">
        <v>-3.827</v>
      </c>
      <c r="O29">
        <v>5.3699999999999998E-2</v>
      </c>
      <c r="P29">
        <v>8.6300000000000002E-2</v>
      </c>
      <c r="Q29" s="2">
        <f t="shared" si="0"/>
        <v>2.9844333333333335</v>
      </c>
      <c r="R29" s="1">
        <f>VLOOKUP(C29,'Album Release Dates'!$A$1:$B$3,2,FALSE)</f>
        <v>39014</v>
      </c>
      <c r="S29" t="str">
        <f>IF(K29&lt;0.5,"Chill","Danceable")</f>
        <v>Chill</v>
      </c>
    </row>
    <row r="32" spans="1:19" ht="45" x14ac:dyDescent="0.2">
      <c r="F32" s="5" t="s">
        <v>161</v>
      </c>
      <c r="G32" s="5" t="s">
        <v>273</v>
      </c>
      <c r="H32" s="5" t="s">
        <v>274</v>
      </c>
      <c r="I32" s="6" t="s">
        <v>275</v>
      </c>
      <c r="J32" s="6" t="s">
        <v>276</v>
      </c>
      <c r="K32" s="6" t="s">
        <v>277</v>
      </c>
      <c r="L32" s="6" t="s">
        <v>278</v>
      </c>
      <c r="M32" s="6" t="s">
        <v>279</v>
      </c>
      <c r="N32" s="6" t="s">
        <v>280</v>
      </c>
      <c r="O32" s="6" t="s">
        <v>281</v>
      </c>
      <c r="P32" s="6" t="s">
        <v>282</v>
      </c>
      <c r="Q32" s="6" t="s">
        <v>283</v>
      </c>
      <c r="R32" s="6" t="s">
        <v>284</v>
      </c>
      <c r="S32" s="6" t="s">
        <v>285</v>
      </c>
    </row>
    <row r="33" spans="6:19" x14ac:dyDescent="0.2">
      <c r="F33" s="8" t="str" cm="1">
        <f t="array" ref="F33:F34">_xlfn.UNIQUE(C2:C29)</f>
        <v>Fearless</v>
      </c>
      <c r="G33" s="8">
        <f>COUNTIF($C$1:$C$29, $F33)</f>
        <v>13</v>
      </c>
      <c r="H33" s="8">
        <f>SUMIF($C$2:$C$29,$F33,H$2:H$29)</f>
        <v>3212874</v>
      </c>
      <c r="I33" s="8">
        <f>COUNTIFS($I$2:$I$29, TRUE, $C$2:$C$29,$F33)</f>
        <v>0</v>
      </c>
      <c r="J33" s="8">
        <f>COUNTIFS(J$2:J$29, "F major", $C$2:$C$29,$F33)</f>
        <v>3</v>
      </c>
      <c r="K33" s="9">
        <f>AVERAGEIF($C$2:$C$29,$F33,K$2:K$29)</f>
        <v>0.59276923076923071</v>
      </c>
      <c r="L33" s="9">
        <f>AVERAGEIF($C$2:$C$29,$F33,L$2:L$29)</f>
        <v>0.63730769230769235</v>
      </c>
      <c r="M33" s="9">
        <f t="shared" ref="L33:P34" si="2">AVERAGEIF($C$2:$C$29,$F33,M$2:M$29)</f>
        <v>4.6923076923076925</v>
      </c>
      <c r="N33" s="9">
        <f t="shared" si="2"/>
        <v>-5.2760000000000007</v>
      </c>
      <c r="O33" s="9">
        <f t="shared" si="2"/>
        <v>3.2992307692307689E-2</v>
      </c>
      <c r="P33" s="9">
        <f t="shared" si="2"/>
        <v>0.14555384615384617</v>
      </c>
      <c r="Q33" s="10">
        <f>SUMIF($C$2:$C$29,$F33,Q$2:Q$29)</f>
        <v>53.547900000000006</v>
      </c>
      <c r="R33" s="11">
        <f>_xlfn.MINIFS($R$2:$R$29,$C$2:$C$29,$F33)</f>
        <v>39763</v>
      </c>
      <c r="S33" s="8">
        <f>COUNTIFS(S$2:S$29, "Danceable", $C$2:$C$29,$F33)</f>
        <v>11</v>
      </c>
    </row>
    <row r="34" spans="6:19" x14ac:dyDescent="0.2">
      <c r="F34" s="8" t="str">
        <v>Taylor Swift</v>
      </c>
      <c r="G34" s="8">
        <f>COUNTIF($C$1:$C$29, $F34)</f>
        <v>15</v>
      </c>
      <c r="H34" s="8">
        <f>SUMIF($C$2:$C$29,$F34,$H$2:$H$29)</f>
        <v>3209567</v>
      </c>
      <c r="I34" s="8">
        <f>COUNTIFS($I$2:$I$29, TRUE, $C$2:$C$29,$F34)</f>
        <v>0</v>
      </c>
      <c r="J34" s="8">
        <f>COUNTIFS($J$2:$J$29, "F major", $C$2:$C$29,$F34)</f>
        <v>2</v>
      </c>
      <c r="K34" s="9">
        <f>AVERAGEIF($C$2:$C$29,$F34,K$2:K$29)</f>
        <v>0.54526666666666668</v>
      </c>
      <c r="L34" s="9">
        <f t="shared" si="2"/>
        <v>0.66426666666666656</v>
      </c>
      <c r="M34" s="9">
        <f t="shared" si="2"/>
        <v>5.5333333333333332</v>
      </c>
      <c r="N34" s="9">
        <f t="shared" si="2"/>
        <v>-4.7316666666666665</v>
      </c>
      <c r="O34" s="9">
        <f t="shared" si="2"/>
        <v>3.2686666666666662E-2</v>
      </c>
      <c r="P34" s="9">
        <f t="shared" si="2"/>
        <v>0.16077333333333332</v>
      </c>
      <c r="Q34" s="10">
        <f>SUMIF($C$2:$C$29,$F34,Q$2:Q$29)</f>
        <v>53.492783333333342</v>
      </c>
      <c r="R34" s="11">
        <f>_xlfn.MINIFS($R$2:$R$29,$C$2:$C$29,$F34)</f>
        <v>39014</v>
      </c>
      <c r="S34" s="8">
        <f>COUNTIFS(S$2:S$29, "Danceable", $C$2:$C$29,$F34)</f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6061-1AE2-2742-922D-EDA183212036}">
  <dimension ref="A1:N8"/>
  <sheetViews>
    <sheetView tabSelected="1" workbookViewId="0">
      <selection activeCell="O9" sqref="O9"/>
    </sheetView>
  </sheetViews>
  <sheetFormatPr baseColWidth="10" defaultRowHeight="16" x14ac:dyDescent="0.2"/>
  <cols>
    <col min="1" max="1" width="13" bestFit="1" customWidth="1"/>
    <col min="2" max="2" width="14.6640625" customWidth="1"/>
    <col min="3" max="3" width="14.6640625" style="7" customWidth="1"/>
    <col min="4" max="9" width="14.6640625" style="2" customWidth="1"/>
    <col min="10" max="10" width="14.6640625" style="7" customWidth="1"/>
    <col min="11" max="11" width="14.6640625" style="1" customWidth="1"/>
    <col min="12" max="12" width="14.6640625" customWidth="1"/>
  </cols>
  <sheetData>
    <row r="1" spans="1:14" s="12" customFormat="1" ht="51" x14ac:dyDescent="0.2">
      <c r="A1" s="18" t="s">
        <v>161</v>
      </c>
      <c r="B1" s="18" t="s">
        <v>273</v>
      </c>
      <c r="C1" s="18" t="s">
        <v>274</v>
      </c>
      <c r="D1" s="18" t="s">
        <v>277</v>
      </c>
      <c r="E1" s="18" t="s">
        <v>278</v>
      </c>
      <c r="F1" s="18" t="s">
        <v>279</v>
      </c>
      <c r="G1" s="18" t="s">
        <v>280</v>
      </c>
      <c r="H1" s="18" t="s">
        <v>281</v>
      </c>
      <c r="I1" s="18" t="s">
        <v>282</v>
      </c>
      <c r="J1" s="18" t="s">
        <v>283</v>
      </c>
      <c r="K1" s="18" t="s">
        <v>284</v>
      </c>
      <c r="L1" s="18" t="s">
        <v>285</v>
      </c>
      <c r="M1" s="18" t="s">
        <v>275</v>
      </c>
      <c r="N1" s="18" t="s">
        <v>276</v>
      </c>
    </row>
    <row r="2" spans="1:14" s="5" customFormat="1" ht="17" x14ac:dyDescent="0.2">
      <c r="A2" s="5" t="s">
        <v>32</v>
      </c>
      <c r="B2" s="5">
        <v>13</v>
      </c>
      <c r="C2" s="13">
        <v>3212874</v>
      </c>
      <c r="D2" s="14">
        <v>0.59276923076923071</v>
      </c>
      <c r="E2" s="14">
        <v>0.63730769230769235</v>
      </c>
      <c r="F2" s="14">
        <v>4.6923076923076925</v>
      </c>
      <c r="G2" s="14">
        <v>-5.2760000000000007</v>
      </c>
      <c r="H2" s="14">
        <v>3.2992307692307689E-2</v>
      </c>
      <c r="I2" s="14">
        <v>0.14555384615384617</v>
      </c>
      <c r="J2" s="13">
        <v>53.547900000000006</v>
      </c>
      <c r="K2" s="15">
        <v>39763</v>
      </c>
      <c r="L2" s="5">
        <v>11</v>
      </c>
      <c r="M2" s="5">
        <v>0</v>
      </c>
      <c r="N2" s="5">
        <v>3</v>
      </c>
    </row>
    <row r="3" spans="1:14" s="5" customFormat="1" ht="17" x14ac:dyDescent="0.2">
      <c r="A3" s="5" t="s">
        <v>15</v>
      </c>
      <c r="B3" s="5">
        <v>15</v>
      </c>
      <c r="C3" s="13">
        <v>3209567</v>
      </c>
      <c r="D3" s="14">
        <v>0.54526666666666668</v>
      </c>
      <c r="E3" s="14">
        <v>0.66426666666666656</v>
      </c>
      <c r="F3" s="14">
        <v>5.5333333333333332</v>
      </c>
      <c r="G3" s="14">
        <v>-4.7316666666666665</v>
      </c>
      <c r="H3" s="14">
        <v>3.2686666666666662E-2</v>
      </c>
      <c r="I3" s="14">
        <v>0.16077333333333332</v>
      </c>
      <c r="J3" s="13">
        <v>53.492783333333342</v>
      </c>
      <c r="K3" s="15">
        <v>39014</v>
      </c>
      <c r="L3" s="5">
        <v>9</v>
      </c>
      <c r="M3" s="5">
        <v>0</v>
      </c>
      <c r="N3" s="5">
        <v>2</v>
      </c>
    </row>
    <row r="4" spans="1:14" s="5" customFormat="1" x14ac:dyDescent="0.2">
      <c r="C4" s="13"/>
      <c r="D4" s="14"/>
      <c r="E4" s="14"/>
      <c r="F4" s="14"/>
      <c r="G4" s="14"/>
      <c r="H4" s="14"/>
      <c r="I4" s="14"/>
      <c r="J4" s="13"/>
      <c r="K4" s="15"/>
    </row>
    <row r="5" spans="1:14" s="5" customFormat="1" ht="34" x14ac:dyDescent="0.2">
      <c r="A5" s="16" t="s">
        <v>286</v>
      </c>
      <c r="B5" s="5" t="s">
        <v>273</v>
      </c>
      <c r="C5" s="13" t="s">
        <v>274</v>
      </c>
      <c r="D5" s="14" t="s">
        <v>277</v>
      </c>
      <c r="E5" s="14" t="s">
        <v>288</v>
      </c>
      <c r="F5" s="14" t="s">
        <v>289</v>
      </c>
      <c r="G5" s="14" t="s">
        <v>290</v>
      </c>
      <c r="H5" s="14" t="s">
        <v>291</v>
      </c>
      <c r="I5" s="14" t="s">
        <v>292</v>
      </c>
      <c r="J5" s="13" t="s">
        <v>283</v>
      </c>
      <c r="K5" s="15" t="s">
        <v>284</v>
      </c>
      <c r="L5" s="5" t="s">
        <v>275</v>
      </c>
    </row>
    <row r="6" spans="1:14" s="5" customFormat="1" ht="17" x14ac:dyDescent="0.2">
      <c r="A6" s="5" t="s">
        <v>32</v>
      </c>
      <c r="B6" s="17">
        <v>13</v>
      </c>
      <c r="C6" s="13">
        <v>3212874</v>
      </c>
      <c r="D6" s="14">
        <v>0.59276923076923071</v>
      </c>
      <c r="E6" s="14">
        <v>0.63730769230769235</v>
      </c>
      <c r="F6" s="14">
        <v>4.6923076923076925</v>
      </c>
      <c r="G6" s="14">
        <v>-5.2760000000000007</v>
      </c>
      <c r="H6" s="14">
        <v>3.2992307692307689E-2</v>
      </c>
      <c r="I6" s="14">
        <v>0.14555384615384617</v>
      </c>
      <c r="J6" s="13">
        <v>53.547900000000006</v>
      </c>
      <c r="K6" s="15">
        <v>39763</v>
      </c>
      <c r="L6" s="17">
        <v>0</v>
      </c>
    </row>
    <row r="7" spans="1:14" s="5" customFormat="1" ht="17" x14ac:dyDescent="0.2">
      <c r="A7" s="5" t="s">
        <v>15</v>
      </c>
      <c r="B7" s="17">
        <v>15</v>
      </c>
      <c r="C7" s="13">
        <v>3209567</v>
      </c>
      <c r="D7" s="14">
        <v>0.54526666666666668</v>
      </c>
      <c r="E7" s="14">
        <v>0.66426666666666656</v>
      </c>
      <c r="F7" s="14">
        <v>5.5333333333333332</v>
      </c>
      <c r="G7" s="14">
        <v>-4.7316666666666665</v>
      </c>
      <c r="H7" s="14">
        <v>3.2686666666666662E-2</v>
      </c>
      <c r="I7" s="14">
        <v>0.16077333333333332</v>
      </c>
      <c r="J7" s="13">
        <v>53.492783333333342</v>
      </c>
      <c r="K7" s="15">
        <v>39014</v>
      </c>
      <c r="L7" s="17">
        <v>0</v>
      </c>
    </row>
    <row r="8" spans="1:14" s="5" customFormat="1" ht="17" x14ac:dyDescent="0.2">
      <c r="A8" s="5" t="s">
        <v>287</v>
      </c>
      <c r="B8" s="17">
        <v>28</v>
      </c>
      <c r="C8" s="13">
        <v>6422441</v>
      </c>
      <c r="D8" s="14">
        <v>0.56732142857142853</v>
      </c>
      <c r="E8" s="14">
        <v>0.65174999999999994</v>
      </c>
      <c r="F8" s="14">
        <v>5.1428571428571432</v>
      </c>
      <c r="G8" s="14">
        <v>-4.9843928571428577</v>
      </c>
      <c r="H8" s="14">
        <v>3.2828571428571422E-2</v>
      </c>
      <c r="I8" s="14">
        <v>0.15370714285714288</v>
      </c>
      <c r="J8" s="13">
        <v>107.04068333333332</v>
      </c>
      <c r="K8" s="15">
        <v>39763</v>
      </c>
      <c r="L8" s="17"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D048-C513-7F4D-BD88-A210E7D45A57}">
  <dimension ref="A1:J34"/>
  <sheetViews>
    <sheetView workbookViewId="0">
      <selection activeCell="L8" sqref="L8"/>
    </sheetView>
  </sheetViews>
  <sheetFormatPr baseColWidth="10" defaultRowHeight="16" x14ac:dyDescent="0.2"/>
  <cols>
    <col min="1" max="1" width="12" bestFit="1" customWidth="1"/>
    <col min="2" max="2" width="39.1640625" bestFit="1" customWidth="1"/>
    <col min="7" max="7" width="15.5" customWidth="1"/>
    <col min="8" max="8" width="23" bestFit="1" customWidth="1"/>
    <col min="9" max="9" width="19.6640625" bestFit="1" customWidth="1"/>
  </cols>
  <sheetData>
    <row r="1" spans="1:9" x14ac:dyDescent="0.2">
      <c r="A1" t="s">
        <v>161</v>
      </c>
      <c r="B1" t="s">
        <v>266</v>
      </c>
      <c r="C1" t="s">
        <v>267</v>
      </c>
      <c r="G1" t="s">
        <v>165</v>
      </c>
    </row>
    <row r="2" spans="1:9" x14ac:dyDescent="0.2">
      <c r="A2" t="s">
        <v>32</v>
      </c>
      <c r="B2" t="s">
        <v>32</v>
      </c>
      <c r="C2" s="2">
        <v>4.0331000000000001</v>
      </c>
      <c r="G2" t="s">
        <v>163</v>
      </c>
      <c r="H2" s="3">
        <f>SUM(C2:C29)</f>
        <v>107.04068333333332</v>
      </c>
    </row>
    <row r="3" spans="1:9" x14ac:dyDescent="0.2">
      <c r="A3" t="s">
        <v>32</v>
      </c>
      <c r="B3" t="s">
        <v>31</v>
      </c>
      <c r="C3" s="2">
        <v>4.9055499999999999</v>
      </c>
      <c r="G3" t="s">
        <v>164</v>
      </c>
      <c r="H3" s="3">
        <f>AVERAGE(C2:C29)</f>
        <v>3.8228815476190472</v>
      </c>
    </row>
    <row r="4" spans="1:9" x14ac:dyDescent="0.2">
      <c r="A4" t="s">
        <v>32</v>
      </c>
      <c r="B4" t="s">
        <v>46</v>
      </c>
      <c r="C4" s="2">
        <v>3.9211</v>
      </c>
      <c r="G4" t="s">
        <v>166</v>
      </c>
      <c r="H4" s="3">
        <f>MAX(C2:C29)</f>
        <v>4.9055499999999999</v>
      </c>
    </row>
    <row r="5" spans="1:9" x14ac:dyDescent="0.2">
      <c r="A5" t="s">
        <v>32</v>
      </c>
      <c r="B5" t="s">
        <v>39</v>
      </c>
      <c r="C5" s="2">
        <v>4.2384333333333331</v>
      </c>
      <c r="G5" t="s">
        <v>167</v>
      </c>
      <c r="H5" s="3">
        <f>MIN(C2:C29)</f>
        <v>2.8844333333333334</v>
      </c>
    </row>
    <row r="6" spans="1:9" x14ac:dyDescent="0.2">
      <c r="A6" t="s">
        <v>32</v>
      </c>
      <c r="B6" t="s">
        <v>40</v>
      </c>
      <c r="C6" s="2">
        <v>3.9070999999999998</v>
      </c>
      <c r="G6" t="s">
        <v>168</v>
      </c>
      <c r="H6" s="3">
        <f>COUNT(C2:C29)</f>
        <v>28</v>
      </c>
    </row>
    <row r="7" spans="1:9" x14ac:dyDescent="0.2">
      <c r="A7" t="s">
        <v>32</v>
      </c>
      <c r="B7" t="s">
        <v>50</v>
      </c>
      <c r="C7" s="2">
        <v>3.8522166666666666</v>
      </c>
    </row>
    <row r="8" spans="1:9" x14ac:dyDescent="0.2">
      <c r="A8" t="s">
        <v>32</v>
      </c>
      <c r="B8" t="s">
        <v>36</v>
      </c>
      <c r="C8" s="2">
        <v>4.3995499999999996</v>
      </c>
    </row>
    <row r="9" spans="1:9" x14ac:dyDescent="0.2">
      <c r="A9" t="s">
        <v>32</v>
      </c>
      <c r="B9" t="s">
        <v>53</v>
      </c>
      <c r="C9" s="2">
        <v>3.3424333333333331</v>
      </c>
    </row>
    <row r="10" spans="1:9" x14ac:dyDescent="0.2">
      <c r="A10" t="s">
        <v>32</v>
      </c>
      <c r="B10" t="s">
        <v>55</v>
      </c>
      <c r="C10" s="2">
        <v>4.3631000000000002</v>
      </c>
      <c r="G10" t="str" cm="1">
        <f t="array" ref="G10:G12">_xlfn.UNIQUE(A1:A29)</f>
        <v>Album Name</v>
      </c>
      <c r="H10" t="s">
        <v>265</v>
      </c>
      <c r="I10" t="s">
        <v>268</v>
      </c>
    </row>
    <row r="11" spans="1:9" x14ac:dyDescent="0.2">
      <c r="A11" t="s">
        <v>32</v>
      </c>
      <c r="B11" t="s">
        <v>57</v>
      </c>
      <c r="C11" s="2">
        <v>4.0704333333333329</v>
      </c>
      <c r="G11" t="str">
        <v>Fearless</v>
      </c>
      <c r="H11" s="2">
        <f>SUM(C2:C14)</f>
        <v>53.547900000000006</v>
      </c>
      <c r="I11">
        <f>COUNT(C2:C14)</f>
        <v>13</v>
      </c>
    </row>
    <row r="12" spans="1:9" x14ac:dyDescent="0.2">
      <c r="A12" t="s">
        <v>32</v>
      </c>
      <c r="B12" t="s">
        <v>38</v>
      </c>
      <c r="C12" s="2">
        <v>3.7553333333333332</v>
      </c>
      <c r="G12" t="str">
        <v>Taylor Swift</v>
      </c>
      <c r="H12" s="2">
        <f>SUM(C15:C29)</f>
        <v>53.492783333333342</v>
      </c>
      <c r="I12">
        <f>COUNT(C15:C29)</f>
        <v>15</v>
      </c>
    </row>
    <row r="13" spans="1:9" x14ac:dyDescent="0.2">
      <c r="A13" t="s">
        <v>32</v>
      </c>
      <c r="B13" t="s">
        <v>28</v>
      </c>
      <c r="C13" s="2">
        <v>4.0888833333333334</v>
      </c>
    </row>
    <row r="14" spans="1:9" x14ac:dyDescent="0.2">
      <c r="A14" t="s">
        <v>32</v>
      </c>
      <c r="B14" t="s">
        <v>33</v>
      </c>
      <c r="C14" s="2">
        <v>4.6706666666666665</v>
      </c>
    </row>
    <row r="15" spans="1:9" x14ac:dyDescent="0.2">
      <c r="A15" t="s">
        <v>15</v>
      </c>
      <c r="B15" t="s">
        <v>122</v>
      </c>
      <c r="C15" s="2">
        <v>3.8684333333333334</v>
      </c>
      <c r="G15" t="s">
        <v>161</v>
      </c>
      <c r="H15" t="s">
        <v>269</v>
      </c>
      <c r="I15" t="s">
        <v>270</v>
      </c>
    </row>
    <row r="16" spans="1:9" x14ac:dyDescent="0.2">
      <c r="A16" t="s">
        <v>15</v>
      </c>
      <c r="B16" t="s">
        <v>124</v>
      </c>
      <c r="C16" s="2">
        <v>2.8844333333333334</v>
      </c>
      <c r="G16" t="s">
        <v>32</v>
      </c>
      <c r="H16" s="4">
        <f>H11/$H$2</f>
        <v>0.50025745662747245</v>
      </c>
      <c r="I16" s="4">
        <f>I11/$H$6</f>
        <v>0.4642857142857143</v>
      </c>
    </row>
    <row r="17" spans="1:10" x14ac:dyDescent="0.2">
      <c r="A17" t="s">
        <v>15</v>
      </c>
      <c r="B17" t="s">
        <v>29</v>
      </c>
      <c r="C17" s="2">
        <v>3.3839999999999999</v>
      </c>
      <c r="G17" t="s">
        <v>15</v>
      </c>
      <c r="H17" s="4">
        <f>H12/$H$2</f>
        <v>0.49974254337252783</v>
      </c>
      <c r="I17" s="4">
        <f>I12/$H$6</f>
        <v>0.5357142857142857</v>
      </c>
    </row>
    <row r="18" spans="1:10" x14ac:dyDescent="0.2">
      <c r="A18" t="s">
        <v>15</v>
      </c>
      <c r="B18" t="s">
        <v>34</v>
      </c>
      <c r="C18" s="2">
        <v>3.32</v>
      </c>
    </row>
    <row r="19" spans="1:10" x14ac:dyDescent="0.2">
      <c r="A19" t="s">
        <v>15</v>
      </c>
      <c r="B19" t="s">
        <v>128</v>
      </c>
      <c r="C19" s="2">
        <v>3.9835500000000001</v>
      </c>
    </row>
    <row r="20" spans="1:10" x14ac:dyDescent="0.2">
      <c r="A20" t="s">
        <v>15</v>
      </c>
      <c r="B20" t="s">
        <v>130</v>
      </c>
      <c r="C20" s="2">
        <v>3.4517666666666669</v>
      </c>
      <c r="G20" t="s">
        <v>271</v>
      </c>
      <c r="J20" t="b">
        <f>I12=I11</f>
        <v>0</v>
      </c>
    </row>
    <row r="21" spans="1:10" x14ac:dyDescent="0.2">
      <c r="A21" t="s">
        <v>15</v>
      </c>
      <c r="B21" t="s">
        <v>37</v>
      </c>
      <c r="C21" s="2">
        <v>4.1351000000000004</v>
      </c>
      <c r="G21" t="s">
        <v>272</v>
      </c>
      <c r="J21" t="b">
        <f>I11&gt;I12</f>
        <v>0</v>
      </c>
    </row>
    <row r="22" spans="1:10" x14ac:dyDescent="0.2">
      <c r="A22" t="s">
        <v>15</v>
      </c>
      <c r="B22" t="s">
        <v>133</v>
      </c>
      <c r="C22" s="2">
        <v>3.9342166666666665</v>
      </c>
    </row>
    <row r="23" spans="1:10" x14ac:dyDescent="0.2">
      <c r="A23" t="s">
        <v>15</v>
      </c>
      <c r="B23" t="s">
        <v>65</v>
      </c>
      <c r="C23" s="2">
        <v>4.0366666666666671</v>
      </c>
    </row>
    <row r="24" spans="1:10" x14ac:dyDescent="0.2">
      <c r="A24" t="s">
        <v>15</v>
      </c>
      <c r="B24" t="s">
        <v>136</v>
      </c>
      <c r="C24" s="2">
        <v>3.5513333333333335</v>
      </c>
    </row>
    <row r="25" spans="1:10" x14ac:dyDescent="0.2">
      <c r="A25" t="s">
        <v>15</v>
      </c>
      <c r="B25" t="s">
        <v>30</v>
      </c>
      <c r="C25" s="2">
        <v>3.3517666666666668</v>
      </c>
    </row>
    <row r="26" spans="1:10" x14ac:dyDescent="0.2">
      <c r="A26" t="s">
        <v>15</v>
      </c>
      <c r="B26" t="s">
        <v>41</v>
      </c>
      <c r="C26" s="2">
        <v>3.5508833333333332</v>
      </c>
    </row>
    <row r="27" spans="1:10" x14ac:dyDescent="0.2">
      <c r="A27" t="s">
        <v>15</v>
      </c>
      <c r="B27" t="s">
        <v>35</v>
      </c>
      <c r="C27" s="2">
        <v>3.3871000000000002</v>
      </c>
    </row>
    <row r="28" spans="1:10" x14ac:dyDescent="0.2">
      <c r="A28" t="s">
        <v>15</v>
      </c>
      <c r="B28" t="s">
        <v>141</v>
      </c>
      <c r="C28" s="2">
        <v>3.6690999999999998</v>
      </c>
    </row>
    <row r="29" spans="1:10" x14ac:dyDescent="0.2">
      <c r="A29" t="s">
        <v>15</v>
      </c>
      <c r="B29" t="s">
        <v>143</v>
      </c>
      <c r="C29" s="2">
        <v>2.9844333333333335</v>
      </c>
    </row>
    <row r="30" spans="1:10" x14ac:dyDescent="0.2">
      <c r="C30" s="2"/>
    </row>
    <row r="31" spans="1:10" x14ac:dyDescent="0.2">
      <c r="C31" s="2"/>
    </row>
    <row r="32" spans="1:10" x14ac:dyDescent="0.2">
      <c r="C32" s="2"/>
    </row>
    <row r="33" spans="3:3" x14ac:dyDescent="0.2">
      <c r="C33" s="2"/>
    </row>
    <row r="34" spans="3:3" x14ac:dyDescent="0.2">
      <c r="C34" s="2"/>
    </row>
  </sheetData>
  <pageMargins left="0.7" right="0.7" top="0.75" bottom="0.75" header="0.3" footer="0.3"/>
  <ignoredErrors>
    <ignoredError sqref="H1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E775-FDE0-3E4A-84C1-2195665C0F23}">
  <dimension ref="A1:E3"/>
  <sheetViews>
    <sheetView workbookViewId="0">
      <selection activeCell="E2" sqref="E2"/>
    </sheetView>
  </sheetViews>
  <sheetFormatPr baseColWidth="10" defaultRowHeight="16" x14ac:dyDescent="0.2"/>
  <cols>
    <col min="1" max="1" width="13.1640625" customWidth="1"/>
    <col min="2" max="2" width="11.6640625" customWidth="1"/>
  </cols>
  <sheetData>
    <row r="1" spans="1:5" x14ac:dyDescent="0.2">
      <c r="A1" t="s">
        <v>161</v>
      </c>
      <c r="B1" t="s">
        <v>160</v>
      </c>
    </row>
    <row r="2" spans="1:5" x14ac:dyDescent="0.2">
      <c r="A2" t="s">
        <v>32</v>
      </c>
      <c r="B2" s="1">
        <v>39763</v>
      </c>
      <c r="E2" s="1">
        <f>VLOOKUP("Taylor Swift", A1:B3,2,FALSE)</f>
        <v>39014</v>
      </c>
    </row>
    <row r="3" spans="1:5" x14ac:dyDescent="0.2">
      <c r="A3" t="s">
        <v>15</v>
      </c>
      <c r="B3" s="1">
        <v>39014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Taylor Swift Album - No Dupes</vt:lpstr>
      <vt:lpstr>Original - No Dupes</vt:lpstr>
      <vt:lpstr>Original - Final</vt:lpstr>
      <vt:lpstr>Pivot Table</vt:lpstr>
      <vt:lpstr>Total and Average Minutes</vt:lpstr>
      <vt:lpstr>Album Release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2023-01-29T19:18:49Z</dcterms:modified>
</cp:coreProperties>
</file>