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rectoriesGIT\Leidos-Map-Assessment\Feature Information\"/>
    </mc:Choice>
  </mc:AlternateContent>
  <xr:revisionPtr revIDLastSave="0" documentId="13_ncr:1_{4D4BB427-6002-49E4-8B0C-6511F8ACF0C1}" xr6:coauthVersionLast="36" xr6:coauthVersionMax="36" xr10:uidLastSave="{00000000-0000-0000-0000-000000000000}"/>
  <bookViews>
    <workbookView xWindow="0" yWindow="0" windowWidth="26520" windowHeight="11325" activeTab="1" xr2:uid="{8F62C2D4-BB18-4CD0-A329-B603383BD1CB}"/>
  </bookViews>
  <sheets>
    <sheet name="JAF Condo Monitor" sheetId="1" r:id="rId1"/>
    <sheet name="Angle Accuracy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2" l="1"/>
  <c r="H10" i="2"/>
  <c r="H9" i="2"/>
  <c r="E8" i="2"/>
  <c r="E9" i="2" s="1"/>
  <c r="E10" i="2" s="1"/>
  <c r="E11" i="2" s="1"/>
  <c r="K12" i="1" l="1"/>
  <c r="K11" i="1"/>
  <c r="K9" i="1"/>
  <c r="K8" i="1"/>
  <c r="K7" i="1"/>
  <c r="K10" i="1"/>
  <c r="J7" i="1"/>
  <c r="J8" i="1"/>
  <c r="K13" i="1"/>
  <c r="J12" i="1"/>
  <c r="J13" i="1"/>
  <c r="C13" i="1"/>
  <c r="D13" i="1" s="1"/>
  <c r="C7" i="1"/>
  <c r="C10" i="1"/>
  <c r="J11" i="1"/>
  <c r="D10" i="1"/>
  <c r="E10" i="1"/>
  <c r="J10" i="1" s="1"/>
  <c r="F10" i="1"/>
  <c r="D11" i="1"/>
  <c r="E11" i="1"/>
  <c r="F11" i="1"/>
  <c r="D12" i="1"/>
  <c r="E12" i="1"/>
  <c r="F12" i="1"/>
  <c r="C12" i="1"/>
  <c r="C11" i="1"/>
  <c r="J9" i="1"/>
  <c r="G2" i="1"/>
  <c r="O2" i="1" s="1"/>
  <c r="O3" i="1" s="1"/>
  <c r="J2" i="1"/>
  <c r="J3" i="1" s="1"/>
  <c r="K2" i="1"/>
  <c r="K3" i="1" s="1"/>
  <c r="L2" i="1"/>
  <c r="L3" i="1" s="1"/>
  <c r="M2" i="1"/>
  <c r="M3" i="1" s="1"/>
  <c r="N2" i="1"/>
  <c r="N3" i="1" s="1"/>
  <c r="C9" i="1"/>
  <c r="D9" i="1" s="1"/>
  <c r="C8" i="1"/>
  <c r="D8" i="1" s="1"/>
  <c r="D7" i="1"/>
  <c r="F7" i="1" s="1"/>
  <c r="C4" i="1"/>
  <c r="B4" i="1"/>
  <c r="E13" i="1" l="1"/>
  <c r="F13" i="1"/>
  <c r="E8" i="1"/>
  <c r="F8" i="1"/>
  <c r="E7" i="1"/>
  <c r="F9" i="1"/>
  <c r="E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farrell</author>
  </authors>
  <commentList>
    <comment ref="B1" authorId="0" shapeId="0" xr:uid="{3D97959D-096A-4286-B498-98922E216CED}">
      <text>
        <r>
          <rPr>
            <b/>
            <sz val="9"/>
            <color indexed="81"/>
            <rFont val="Tahoma"/>
            <charset val="1"/>
          </rPr>
          <t>farrell:</t>
        </r>
        <r>
          <rPr>
            <sz val="9"/>
            <color indexed="81"/>
            <rFont val="Tahoma"/>
            <charset val="1"/>
          </rPr>
          <t xml:space="preserve">
Measured by ruler</t>
        </r>
      </text>
    </comment>
    <comment ref="C1" authorId="0" shapeId="0" xr:uid="{B4FD449D-D4DB-4A59-9092-C20A1BF457E4}">
      <text>
        <r>
          <rPr>
            <b/>
            <sz val="9"/>
            <color indexed="81"/>
            <rFont val="Tahoma"/>
            <charset val="1"/>
          </rPr>
          <t>farrell:</t>
        </r>
        <r>
          <rPr>
            <sz val="9"/>
            <color indexed="81"/>
            <rFont val="Tahoma"/>
            <charset val="1"/>
          </rPr>
          <t xml:space="preserve">
measured by ruler</t>
        </r>
      </text>
    </comment>
    <comment ref="B6" authorId="0" shapeId="0" xr:uid="{4F4C786C-1BB5-4B91-93FB-B06AC8838342}">
      <text>
        <r>
          <rPr>
            <b/>
            <sz val="9"/>
            <color indexed="81"/>
            <rFont val="Tahoma"/>
            <charset val="1"/>
          </rPr>
          <t>farrell:</t>
        </r>
        <r>
          <rPr>
            <sz val="9"/>
            <color indexed="81"/>
            <rFont val="Tahoma"/>
            <charset val="1"/>
          </rPr>
          <t xml:space="preserve">
This is read from the lower menu on the bottom right in Google Earth</t>
        </r>
      </text>
    </comment>
    <comment ref="C6" authorId="0" shapeId="0" xr:uid="{ECC872DF-72C9-450F-AD41-48DC4990F374}">
      <text>
        <r>
          <rPr>
            <b/>
            <sz val="9"/>
            <color indexed="81"/>
            <rFont val="Tahoma"/>
            <charset val="1"/>
          </rPr>
          <t>farrell:</t>
        </r>
        <r>
          <rPr>
            <sz val="9"/>
            <color indexed="81"/>
            <rFont val="Tahoma"/>
            <charset val="1"/>
          </rPr>
          <t xml:space="preserve">
This is measured with a tape measure</t>
        </r>
      </text>
    </comment>
  </commentList>
</comments>
</file>

<file path=xl/sharedStrings.xml><?xml version="1.0" encoding="utf-8"?>
<sst xmlns="http://schemas.openxmlformats.org/spreadsheetml/2006/main" count="43" uniqueCount="36">
  <si>
    <t>sceen size</t>
  </si>
  <si>
    <t>inches</t>
  </si>
  <si>
    <t>horizontal</t>
  </si>
  <si>
    <t>vertical</t>
  </si>
  <si>
    <t>point</t>
  </si>
  <si>
    <t>z17700</t>
  </si>
  <si>
    <t>scale in inches</t>
  </si>
  <si>
    <t>scale on screen, m</t>
  </si>
  <si>
    <t>pixels</t>
  </si>
  <si>
    <t>scale, m/in</t>
  </si>
  <si>
    <t>pixels/in</t>
  </si>
  <si>
    <t>horizontal scale, m/pixel</t>
  </si>
  <si>
    <t>Vertical scale, m/pixel</t>
  </si>
  <si>
    <t>z17695</t>
  </si>
  <si>
    <t>Camera, m</t>
  </si>
  <si>
    <t>zoomed out till scale changed once</t>
  </si>
  <si>
    <t>Latitude</t>
  </si>
  <si>
    <t>degrees</t>
  </si>
  <si>
    <t>Circumferene</t>
  </si>
  <si>
    <t>m</t>
  </si>
  <si>
    <t>Zoom level</t>
  </si>
  <si>
    <t>Pixel width</t>
  </si>
  <si>
    <t>Tile scale</t>
  </si>
  <si>
    <t>exp6_4_4</t>
  </si>
  <si>
    <t>Interpol. Horizontal Zoom</t>
  </si>
  <si>
    <t>Interpol. Vertical Zoom</t>
  </si>
  <si>
    <t>meters/pixel at our latitude</t>
  </si>
  <si>
    <t>Earth radius</t>
  </si>
  <si>
    <t>meters</t>
  </si>
  <si>
    <t>dx,m</t>
  </si>
  <si>
    <t>dtheta</t>
  </si>
  <si>
    <t>rad</t>
  </si>
  <si>
    <t>deg</t>
  </si>
  <si>
    <t>seconds</t>
  </si>
  <si>
    <t>minutes</t>
  </si>
  <si>
    <t>dx,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</si>
</sst>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6" fontId="0" fillId="3" borderId="0" xfId="0" applyNumberFormat="1" applyFill="1" applyAlignment="1">
      <alignment horizontal="center" vertical="center"/>
    </xf>
    <xf numFmtId="166" fontId="0" fillId="4" borderId="0" xfId="0" applyNumberFormat="1" applyFill="1" applyAlignment="1">
      <alignment horizontal="center" vertical="center"/>
    </xf>
    <xf numFmtId="166" fontId="0" fillId="0" borderId="0" xfId="0" applyNumberFormat="1" applyFill="1" applyAlignment="1">
      <alignment horizontal="center" vertical="center"/>
    </xf>
    <xf numFmtId="0" fontId="1" fillId="2" borderId="0" xfId="1" applyAlignment="1">
      <alignment horizontal="center"/>
    </xf>
    <xf numFmtId="0" fontId="1" fillId="2" borderId="0" xfId="1"/>
    <xf numFmtId="0" fontId="1" fillId="2" borderId="0" xfId="1" applyAlignment="1">
      <alignment horizontal="center" vertical="center"/>
    </xf>
    <xf numFmtId="2" fontId="1" fillId="2" borderId="0" xfId="1" applyNumberFormat="1" applyAlignment="1">
      <alignment horizontal="center" vertical="center"/>
    </xf>
    <xf numFmtId="11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CAB1-1B13-4378-A463-24DBA007306F}">
  <dimension ref="A1:V23"/>
  <sheetViews>
    <sheetView workbookViewId="0">
      <selection activeCell="I30" sqref="I30"/>
    </sheetView>
  </sheetViews>
  <sheetFormatPr defaultRowHeight="15" x14ac:dyDescent="0.25"/>
  <cols>
    <col min="5" max="5" width="10" customWidth="1"/>
    <col min="9" max="9" width="42.42578125" customWidth="1"/>
    <col min="10" max="10" width="10.5703125" bestFit="1" customWidth="1"/>
    <col min="14" max="14" width="12" bestFit="1" customWidth="1"/>
    <col min="15" max="15" width="12.7109375" bestFit="1" customWidth="1"/>
  </cols>
  <sheetData>
    <row r="1" spans="1:22" x14ac:dyDescent="0.25">
      <c r="A1" s="1" t="s">
        <v>0</v>
      </c>
      <c r="B1" s="16">
        <v>23.5</v>
      </c>
      <c r="C1" s="16">
        <v>14.375</v>
      </c>
      <c r="D1" s="1" t="s">
        <v>1</v>
      </c>
      <c r="F1" t="s">
        <v>16</v>
      </c>
      <c r="G1">
        <v>34</v>
      </c>
      <c r="H1" t="s">
        <v>17</v>
      </c>
      <c r="J1">
        <v>19</v>
      </c>
      <c r="K1">
        <v>20</v>
      </c>
      <c r="L1">
        <v>21</v>
      </c>
      <c r="M1">
        <v>22</v>
      </c>
      <c r="N1">
        <v>23</v>
      </c>
      <c r="O1">
        <v>24</v>
      </c>
      <c r="P1" t="s">
        <v>20</v>
      </c>
    </row>
    <row r="2" spans="1:22" x14ac:dyDescent="0.25">
      <c r="B2" s="17" t="s">
        <v>2</v>
      </c>
      <c r="C2" s="17" t="s">
        <v>3</v>
      </c>
      <c r="F2" t="s">
        <v>18</v>
      </c>
      <c r="G2">
        <f>6378137*2*PI()</f>
        <v>40075016.685578488</v>
      </c>
      <c r="H2" t="s">
        <v>19</v>
      </c>
      <c r="J2" s="4">
        <f t="shared" ref="J2:N2" si="0">$G$2*COS($G$1*PI()/180)/POWER(2,J$1)</f>
        <v>63.369168382863577</v>
      </c>
      <c r="K2" s="4">
        <f t="shared" si="0"/>
        <v>31.684584191431789</v>
      </c>
      <c r="L2" s="4">
        <f t="shared" si="0"/>
        <v>15.842292095715894</v>
      </c>
      <c r="M2" s="4">
        <f t="shared" si="0"/>
        <v>7.9211460478579472</v>
      </c>
      <c r="N2" s="4">
        <f t="shared" si="0"/>
        <v>3.9605730239289736</v>
      </c>
      <c r="O2" s="4">
        <f>$G$2*COS($G$1*PI()/180)/POWER(2,O$1)</f>
        <v>1.9802865119644868</v>
      </c>
      <c r="P2" t="s">
        <v>22</v>
      </c>
    </row>
    <row r="3" spans="1:22" x14ac:dyDescent="0.25">
      <c r="B3" s="18">
        <v>1920</v>
      </c>
      <c r="C3" s="18">
        <v>1080</v>
      </c>
      <c r="D3" s="3" t="s">
        <v>8</v>
      </c>
      <c r="F3" t="s">
        <v>21</v>
      </c>
      <c r="G3">
        <v>256</v>
      </c>
      <c r="J3" s="4">
        <f>J2/$G$3</f>
        <v>0.24753581399556085</v>
      </c>
      <c r="K3" s="4">
        <f t="shared" ref="K3:O3" si="1">K2/$G$3</f>
        <v>0.12376790699778042</v>
      </c>
      <c r="L3" s="4">
        <f t="shared" si="1"/>
        <v>6.1883953498890212E-2</v>
      </c>
      <c r="M3" s="4">
        <f t="shared" si="1"/>
        <v>3.0941976749445106E-2</v>
      </c>
      <c r="N3" s="4">
        <f t="shared" si="1"/>
        <v>1.5470988374722553E-2</v>
      </c>
      <c r="O3" s="4">
        <f t="shared" si="1"/>
        <v>7.7354941873612765E-3</v>
      </c>
      <c r="P3" t="s">
        <v>26</v>
      </c>
    </row>
    <row r="4" spans="1:22" x14ac:dyDescent="0.25">
      <c r="B4" s="19">
        <f>B3/B1</f>
        <v>81.702127659574472</v>
      </c>
      <c r="C4" s="19">
        <f>C3/C1</f>
        <v>75.130434782608702</v>
      </c>
      <c r="D4" t="s">
        <v>10</v>
      </c>
    </row>
    <row r="6" spans="1:22" ht="45" x14ac:dyDescent="0.25">
      <c r="A6" s="2" t="s">
        <v>4</v>
      </c>
      <c r="B6" s="2" t="s">
        <v>7</v>
      </c>
      <c r="C6" s="2" t="s">
        <v>6</v>
      </c>
      <c r="D6" s="2" t="s">
        <v>9</v>
      </c>
      <c r="E6" s="2" t="s">
        <v>11</v>
      </c>
      <c r="F6" s="2" t="s">
        <v>12</v>
      </c>
      <c r="H6" s="2" t="s">
        <v>14</v>
      </c>
      <c r="J6" s="2" t="s">
        <v>24</v>
      </c>
      <c r="K6" s="2" t="s">
        <v>25</v>
      </c>
      <c r="L6" s="3"/>
      <c r="M6" s="3"/>
      <c r="N6" s="3"/>
      <c r="O6" s="3"/>
    </row>
    <row r="7" spans="1:22" x14ac:dyDescent="0.25">
      <c r="A7" s="3" t="s">
        <v>5</v>
      </c>
      <c r="B7" s="3">
        <v>3</v>
      </c>
      <c r="C7" s="5">
        <f>2+5/32</f>
        <v>2.15625</v>
      </c>
      <c r="D7" s="5">
        <f>B7/C7</f>
        <v>1.3913043478260869</v>
      </c>
      <c r="E7" s="6">
        <f>D7/$B$4</f>
        <v>1.7028985507246377E-2</v>
      </c>
      <c r="F7" s="6">
        <f>D7/$C$4</f>
        <v>1.8518518518518517E-2</v>
      </c>
      <c r="G7" s="3"/>
      <c r="H7" s="3"/>
      <c r="I7" s="3"/>
      <c r="J7" s="15">
        <f>N$1+(M$1-N$1)*(E7-N$3)/(M$3-N$3)</f>
        <v>22.899295565688011</v>
      </c>
      <c r="K7" s="15">
        <f>N$1+(M$1-N$1)*(F7-N$3)/(M$3-N$3)</f>
        <v>22.803016454412493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5">
      <c r="A8" s="7" t="s">
        <v>13</v>
      </c>
      <c r="B8" s="7">
        <v>3</v>
      </c>
      <c r="C8" s="8">
        <f>2+3/32</f>
        <v>2.09375</v>
      </c>
      <c r="D8" s="8">
        <f>B8/C8</f>
        <v>1.4328358208955223</v>
      </c>
      <c r="E8" s="9">
        <f>D8/$B$4</f>
        <v>1.7537313432835818E-2</v>
      </c>
      <c r="F8" s="9">
        <f>D8/$C$4</f>
        <v>1.9071310116086232E-2</v>
      </c>
      <c r="G8" s="7"/>
      <c r="H8" s="7">
        <v>429</v>
      </c>
      <c r="I8" s="7"/>
      <c r="J8" s="13">
        <f>N$1+(M$1-N$1)*(E8-N$3)/(M$3-N$3)</f>
        <v>22.866438716902575</v>
      </c>
      <c r="K8" s="13">
        <f>N$1+(M$1-N$1)*(F8-N$3)/(M$3-N$3)</f>
        <v>22.767285602305403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A9" s="7" t="s">
        <v>13</v>
      </c>
      <c r="B9" s="7">
        <v>4</v>
      </c>
      <c r="C9" s="8">
        <f>2+1/16</f>
        <v>2.0625</v>
      </c>
      <c r="D9" s="8">
        <f>B9/C9</f>
        <v>1.9393939393939394</v>
      </c>
      <c r="E9" s="9">
        <f>D9/$B$4</f>
        <v>2.3737373737373738E-2</v>
      </c>
      <c r="F9" s="9">
        <f>D9/$C$4</f>
        <v>2.5813692480359144E-2</v>
      </c>
      <c r="G9" s="7"/>
      <c r="H9" s="7">
        <v>439</v>
      </c>
      <c r="I9" s="7" t="s">
        <v>15</v>
      </c>
      <c r="J9" s="13">
        <f>N$1+(M$1-N$1)*(E9-N$3)/(M$3-N$3)</f>
        <v>22.465684727928739</v>
      </c>
      <c r="K9" s="13">
        <f>N$1+(M$1-N$1)*(F9-N$3)/(M$3-N$3)</f>
        <v>22.331477481908323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A10" s="10" t="s">
        <v>23</v>
      </c>
      <c r="B10" s="10">
        <v>3</v>
      </c>
      <c r="C10" s="11">
        <f>2+5/32</f>
        <v>2.15625</v>
      </c>
      <c r="D10" s="11">
        <f t="shared" ref="D10:D12" si="2">B10/C10</f>
        <v>1.3913043478260869</v>
      </c>
      <c r="E10" s="12">
        <f t="shared" ref="E10:E13" si="3">D10/$B$4</f>
        <v>1.7028985507246377E-2</v>
      </c>
      <c r="F10" s="12">
        <f t="shared" ref="F10:F12" si="4">D10/$C$4</f>
        <v>1.8518518518518517E-2</v>
      </c>
      <c r="G10" s="10"/>
      <c r="H10" s="10">
        <v>313</v>
      </c>
      <c r="I10" s="10"/>
      <c r="J10" s="14">
        <f t="shared" ref="J10:J11" si="5">N$1+(M$1-N$1)*(E10-N$3)/(M$3-N$3)</f>
        <v>22.899295565688011</v>
      </c>
      <c r="K10" s="14">
        <f t="shared" ref="K10" si="6">N$1+(M$1-N$1)*(F10-N$3)/(M$3-N$3)</f>
        <v>22.803016454412493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5">
      <c r="A11" s="10" t="s">
        <v>23</v>
      </c>
      <c r="B11" s="10">
        <v>4</v>
      </c>
      <c r="C11" s="11">
        <f>2+1/16</f>
        <v>2.0625</v>
      </c>
      <c r="D11" s="11">
        <f t="shared" si="2"/>
        <v>1.9393939393939394</v>
      </c>
      <c r="E11" s="12">
        <f t="shared" si="3"/>
        <v>2.3737373737373738E-2</v>
      </c>
      <c r="F11" s="12">
        <f t="shared" si="4"/>
        <v>2.5813692480359144E-2</v>
      </c>
      <c r="G11" s="10"/>
      <c r="H11" s="10">
        <v>323</v>
      </c>
      <c r="I11" s="10" t="s">
        <v>15</v>
      </c>
      <c r="J11" s="14">
        <f t="shared" si="5"/>
        <v>22.465684727928739</v>
      </c>
      <c r="K11" s="14">
        <f>N$1+(M$1-N$1)*(F11-N$3)/(M$3-N$3)</f>
        <v>22.331477481908323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5">
      <c r="A12" s="10" t="s">
        <v>23</v>
      </c>
      <c r="B12" s="10">
        <v>6</v>
      </c>
      <c r="C12" s="10">
        <f>2+3/16</f>
        <v>2.1875</v>
      </c>
      <c r="D12" s="11">
        <f t="shared" si="2"/>
        <v>2.7428571428571429</v>
      </c>
      <c r="E12" s="12">
        <f t="shared" si="3"/>
        <v>3.3571428571428572E-2</v>
      </c>
      <c r="F12" s="12">
        <f t="shared" si="4"/>
        <v>3.6507936507936503E-2</v>
      </c>
      <c r="G12" s="10"/>
      <c r="H12" s="10">
        <v>336</v>
      </c>
      <c r="I12" s="10" t="s">
        <v>15</v>
      </c>
      <c r="J12" s="14">
        <f>M$1+(L$1-M$1)*(E12-M$3)/(L$3-M$3)</f>
        <v>21.91501991474961</v>
      </c>
      <c r="K12" s="14">
        <f>M$1+(L$1-M$1)*(F12-M$3)/(L$3-M$3)</f>
        <v>21.820116219349458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10" t="s">
        <v>23</v>
      </c>
      <c r="B13" s="10">
        <v>9</v>
      </c>
      <c r="C13" s="10">
        <f>2+3/8</f>
        <v>2.375</v>
      </c>
      <c r="D13" s="11">
        <f t="shared" ref="D13" si="7">B13/C13</f>
        <v>3.7894736842105261</v>
      </c>
      <c r="E13" s="12">
        <f t="shared" si="3"/>
        <v>4.638157894736842E-2</v>
      </c>
      <c r="F13" s="12">
        <f t="shared" ref="F13" si="8">D13/$C$4</f>
        <v>5.043859649122806E-2</v>
      </c>
      <c r="G13" s="10"/>
      <c r="H13" s="10">
        <v>355</v>
      </c>
      <c r="I13" s="10" t="s">
        <v>15</v>
      </c>
      <c r="J13" s="14">
        <f>M$1+(L$1-M$1)*(E13-M$3)/(L$3-M$3)</f>
        <v>21.501014355904065</v>
      </c>
      <c r="K13" s="14">
        <f>M$1+(L$1-M$1)*(F13-M$3)/(L$3-M$3)</f>
        <v>21.369897408311751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5">
      <c r="A23" s="3"/>
      <c r="B23" s="3"/>
      <c r="C23" s="3"/>
      <c r="D23" s="3"/>
      <c r="E23" s="3"/>
      <c r="F23" s="3"/>
      <c r="G23" s="3"/>
      <c r="H23" s="3"/>
      <c r="I23" s="3"/>
      <c r="P23" s="3"/>
      <c r="Q23" s="3"/>
      <c r="R23" s="3"/>
      <c r="S23" s="3"/>
      <c r="T23" s="3"/>
      <c r="U23" s="3"/>
      <c r="V2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3AFF-9A23-458D-99A7-7CEE1F3274A0}">
  <dimension ref="D5:H11"/>
  <sheetViews>
    <sheetView tabSelected="1" workbookViewId="0">
      <selection activeCell="G12" sqref="G12"/>
    </sheetView>
  </sheetViews>
  <sheetFormatPr defaultRowHeight="15" x14ac:dyDescent="0.25"/>
  <cols>
    <col min="5" max="5" width="16.5703125" customWidth="1"/>
  </cols>
  <sheetData>
    <row r="5" spans="4:8" x14ac:dyDescent="0.25">
      <c r="D5" t="s">
        <v>27</v>
      </c>
      <c r="E5" s="20">
        <v>6378000</v>
      </c>
      <c r="F5" t="s">
        <v>28</v>
      </c>
    </row>
    <row r="7" spans="4:8" x14ac:dyDescent="0.25">
      <c r="D7" t="s">
        <v>29</v>
      </c>
      <c r="E7" t="s">
        <v>30</v>
      </c>
      <c r="H7" t="s">
        <v>35</v>
      </c>
    </row>
    <row r="8" spans="4:8" x14ac:dyDescent="0.25">
      <c r="D8">
        <v>0.01</v>
      </c>
      <c r="E8" s="20">
        <f>D8/E5</f>
        <v>1.5678896205707118E-9</v>
      </c>
      <c r="F8" t="s">
        <v>31</v>
      </c>
    </row>
    <row r="9" spans="4:8" x14ac:dyDescent="0.25">
      <c r="E9" s="20">
        <f>E8*180/PI()</f>
        <v>8.9833458001069804E-8</v>
      </c>
      <c r="F9" t="s">
        <v>32</v>
      </c>
      <c r="G9" s="20">
        <v>9.9999999999999995E-8</v>
      </c>
      <c r="H9" s="20">
        <f>E5*PI()/180*G9</f>
        <v>1.1131709969219835E-2</v>
      </c>
    </row>
    <row r="10" spans="4:8" x14ac:dyDescent="0.25">
      <c r="E10" s="20">
        <f>E9*60</f>
        <v>5.3900074800641882E-6</v>
      </c>
      <c r="F10" t="s">
        <v>34</v>
      </c>
      <c r="G10" s="20">
        <v>1.0000000000000001E-5</v>
      </c>
      <c r="H10" s="20">
        <f>E5*G10*PI()/180/60</f>
        <v>1.8552849948699723E-2</v>
      </c>
    </row>
    <row r="11" spans="4:8" x14ac:dyDescent="0.25">
      <c r="E11" s="20">
        <f>E10*60</f>
        <v>3.2340044880385129E-4</v>
      </c>
      <c r="F11" t="s">
        <v>33</v>
      </c>
      <c r="G11" s="20">
        <v>1E-3</v>
      </c>
      <c r="H11" s="20">
        <f>E5*G11*PI()/180/3600</f>
        <v>3.0921416581166206E-2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JAF Condo Monitor</vt:lpstr>
      <vt:lpstr>Angle Accuracy</vt:lpstr>
    </vt:vector>
  </TitlesOfParts>
  <Company>BCOE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</dc:creator>
  <cp:lastModifiedBy>farrell</cp:lastModifiedBy>
  <dcterms:created xsi:type="dcterms:W3CDTF">2023-05-12T17:51:15Z</dcterms:created>
  <dcterms:modified xsi:type="dcterms:W3CDTF">2023-06-15T15:37:39Z</dcterms:modified>
</cp:coreProperties>
</file>