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OneDrive\Desktop\"/>
    </mc:Choice>
  </mc:AlternateContent>
  <xr:revisionPtr revIDLastSave="0" documentId="13_ncr:1_{1B289BD4-7FE0-4A2A-9241-E3BC813E4622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Crowdfunding" sheetId="1" r:id="rId1"/>
    <sheet name="Sheet1" sheetId="9" r:id="rId2"/>
    <sheet name="Sheet2" sheetId="4" r:id="rId3"/>
    <sheet name="Sheet3" sheetId="12" r:id="rId4"/>
    <sheet name="Sheet4" sheetId="13" r:id="rId5"/>
    <sheet name="Sheet5" sheetId="14" r:id="rId6"/>
  </sheets>
  <definedNames>
    <definedName name="_xlnm._FilterDatabase" localSheetId="0" hidden="1">Crowdfunding!$A$1:$T$1001</definedName>
    <definedName name="_xlnm._FilterDatabase" localSheetId="5" hidden="1">Sheet5!$B$1:$B$566</definedName>
    <definedName name="_xlchart.v1.0" hidden="1">Sheet5!$B$1</definedName>
    <definedName name="_xlchart.v1.1" hidden="1">Sheet5!$B$2:$B$566</definedName>
    <definedName name="_xlchart.v1.2" hidden="1">Sheet5!$B$1</definedName>
    <definedName name="_xlchart.v1.3" hidden="1">Sheet5!$B$2:$B$566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H7" i="14"/>
  <c r="H6" i="14"/>
  <c r="I6" i="14"/>
  <c r="H2" i="14"/>
  <c r="I5" i="14"/>
  <c r="I4" i="14"/>
  <c r="I3" i="14"/>
  <c r="I2" i="14"/>
  <c r="H5" i="14"/>
  <c r="H4" i="14"/>
  <c r="H3" i="14"/>
  <c r="D12" i="13"/>
  <c r="D11" i="13"/>
  <c r="D10" i="13"/>
  <c r="D9" i="13"/>
  <c r="D6" i="13"/>
  <c r="D8" i="13"/>
  <c r="D7" i="13"/>
  <c r="D5" i="13"/>
  <c r="D4" i="13"/>
  <c r="D3" i="13"/>
  <c r="D13" i="13"/>
  <c r="D2" i="13"/>
  <c r="C13" i="13"/>
  <c r="B13" i="13"/>
  <c r="C12" i="13"/>
  <c r="C11" i="13"/>
  <c r="C10" i="13"/>
  <c r="C9" i="13"/>
  <c r="C8" i="13"/>
  <c r="C7" i="13"/>
  <c r="C6" i="13"/>
  <c r="C5" i="13"/>
  <c r="C4" i="13"/>
  <c r="C3" i="13"/>
  <c r="B3" i="13"/>
  <c r="B2" i="13"/>
  <c r="B12" i="13"/>
  <c r="B11" i="13"/>
  <c r="B10" i="13"/>
  <c r="B9" i="13"/>
  <c r="E9" i="13" s="1"/>
  <c r="H9" i="13" s="1"/>
  <c r="B8" i="13"/>
  <c r="B7" i="13"/>
  <c r="B6" i="13"/>
  <c r="B5" i="13"/>
  <c r="B4" i="13"/>
  <c r="C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13" l="1"/>
  <c r="H6" i="13" s="1"/>
  <c r="E2" i="13"/>
  <c r="H2" i="13" s="1"/>
  <c r="E13" i="13"/>
  <c r="F13" i="13" s="1"/>
  <c r="E12" i="13"/>
  <c r="H12" i="13" s="1"/>
  <c r="E11" i="13"/>
  <c r="H11" i="13" s="1"/>
  <c r="E10" i="13"/>
  <c r="G10" i="13" s="1"/>
  <c r="F9" i="13"/>
  <c r="G9" i="13"/>
  <c r="E8" i="13"/>
  <c r="H8" i="13" s="1"/>
  <c r="E7" i="13"/>
  <c r="G7" i="13" s="1"/>
  <c r="E5" i="13"/>
  <c r="G5" i="13" s="1"/>
  <c r="E4" i="13"/>
  <c r="H4" i="13" s="1"/>
  <c r="E3" i="13"/>
  <c r="H3" i="13" s="1"/>
  <c r="G6" i="13" l="1"/>
  <c r="H7" i="13"/>
  <c r="F2" i="13"/>
  <c r="G8" i="13"/>
  <c r="G2" i="13"/>
  <c r="F8" i="13"/>
  <c r="F6" i="13"/>
  <c r="H10" i="13"/>
  <c r="F10" i="13"/>
  <c r="F11" i="13"/>
  <c r="G12" i="13"/>
  <c r="F12" i="13"/>
  <c r="G13" i="13"/>
  <c r="F3" i="13"/>
  <c r="F5" i="13"/>
  <c r="H5" i="13"/>
  <c r="H13" i="13"/>
  <c r="F7" i="13"/>
  <c r="G3" i="13"/>
  <c r="G11" i="13"/>
  <c r="G4" i="13"/>
  <c r="F4" i="13"/>
</calcChain>
</file>

<file path=xl/sharedStrings.xml><?xml version="1.0" encoding="utf-8"?>
<sst xmlns="http://schemas.openxmlformats.org/spreadsheetml/2006/main" count="9064" uniqueCount="2116">
  <si>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</si>
  <si>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</si>
  <si>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</si>
  <si>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</si>
  <si>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</si>
  <si>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</si>
  <si>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</si>
  <si>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</si>
  <si>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</si>
  <si>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</si>
  <si>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</si>
  <si>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</si>
  <si>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</si>
  <si>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</si>
  <si>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</si>
  <si>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</si>
  <si>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</si>
  <si>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</si>
  <si>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</si>
  <si>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</si>
  <si>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</si>
  <si>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</si>
  <si>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</si>
  <si>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</si>
  <si>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</si>
  <si>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</si>
  <si>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</si>
  <si>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</si>
  <si>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</si>
  <si>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</si>
  <si>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</si>
  <si>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</si>
  <si>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</si>
  <si>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</si>
  <si>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</si>
  <si>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</si>
  <si>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</si>
  <si>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</si>
  <si>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</si>
  <si>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</si>
  <si>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</si>
  <si>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</si>
  <si>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</si>
  <si>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</si>
  <si>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</si>
  <si>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</si>
  <si>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</si>
  <si>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</si>
  <si>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</si>
  <si>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</si>
  <si>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</si>
  <si>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</si>
  <si>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</si>
  <si>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</si>
  <si>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</si>
  <si>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</si>
  <si>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</si>
  <si>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</si>
  <si>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</si>
  <si>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</si>
  <si>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</si>
  <si>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</si>
  <si>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</si>
  <si>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</si>
  <si>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</si>
  <si>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</si>
  <si>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</si>
  <si>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</si>
  <si>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</si>
  <si>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</si>
  <si>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</si>
  <si>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</si>
  <si>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</si>
  <si>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</si>
  <si>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</si>
  <si>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</si>
  <si>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</si>
  <si>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</si>
  <si>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</si>
  <si>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</si>
  <si>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</si>
  <si>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</si>
  <si>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</si>
  <si>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</si>
  <si>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</si>
  <si>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</si>
  <si>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</si>
  <si>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</si>
  <si>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</si>
  <si>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</si>
  <si>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</si>
  <si>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</si>
  <si>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</si>
  <si>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</si>
  <si>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</si>
  <si>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</si>
  <si>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</si>
  <si>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</si>
  <si>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</si>
  <si>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</si>
  <si>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</si>
  <si>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</si>
  <si>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</si>
  <si>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</si>
  <si>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</si>
  <si>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</si>
  <si>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</si>
  <si>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</si>
  <si>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</si>
  <si>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</si>
  <si>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</si>
  <si>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</si>
  <si>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</si>
  <si>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</si>
  <si>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</si>
  <si>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</si>
  <si>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</si>
  <si>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</si>
  <si>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</si>
  <si>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</si>
  <si>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</si>
  <si>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</si>
  <si>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</si>
  <si>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</si>
  <si>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</si>
  <si>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</si>
  <si>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</si>
  <si>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</si>
  <si>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</si>
  <si>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</si>
  <si>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</si>
  <si>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</si>
  <si>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</si>
  <si>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</si>
  <si>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</si>
  <si>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</si>
  <si>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</si>
  <si>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</si>
  <si>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</si>
  <si>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</si>
  <si>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</si>
  <si>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</si>
  <si>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</si>
  <si>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</si>
  <si>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</si>
  <si>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</si>
  <si>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</si>
  <si>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</si>
  <si>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</si>
  <si>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</si>
  <si>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</si>
  <si>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</si>
  <si>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</si>
  <si>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</si>
  <si>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</si>
  <si>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</si>
  <si>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</si>
  <si>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</si>
  <si>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</si>
  <si>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</si>
  <si>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</si>
  <si>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</si>
  <si>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</si>
  <si>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</si>
  <si>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</si>
  <si>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</si>
  <si>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</si>
  <si>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</si>
  <si>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</si>
  <si>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</si>
  <si>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</si>
  <si>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</si>
  <si>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</si>
  <si>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</si>
  <si>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</si>
  <si>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</si>
  <si>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</si>
  <si>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</si>
  <si>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</si>
  <si>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</si>
  <si>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</si>
  <si>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</si>
  <si>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</si>
  <si>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</si>
  <si>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</si>
  <si>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</si>
  <si>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</si>
  <si>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</si>
  <si>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</si>
  <si>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</si>
  <si>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</si>
  <si>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</si>
  <si>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</si>
  <si>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</si>
  <si>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</si>
  <si>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</si>
  <si>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</si>
  <si>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</si>
  <si>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</si>
  <si>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</si>
  <si>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</si>
  <si>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</si>
  <si>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</si>
  <si>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</si>
  <si>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</si>
  <si>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</si>
  <si>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</si>
  <si>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</si>
  <si>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</si>
  <si>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</si>
  <si>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</si>
  <si>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</si>
  <si>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</si>
  <si>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</si>
  <si>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</si>
  <si>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</si>
  <si>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</si>
  <si>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</si>
  <si>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</si>
  <si>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</si>
  <si>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</si>
  <si>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</si>
  <si>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</si>
  <si>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</si>
  <si>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</si>
  <si>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</si>
  <si>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</si>
  <si>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</si>
  <si>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</si>
  <si>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</si>
  <si>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</si>
  <si>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</si>
  <si>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</si>
  <si>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</si>
  <si>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</si>
  <si>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</si>
  <si>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</si>
  <si>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</si>
  <si>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</si>
  <si>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</si>
  <si>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</si>
  <si>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</si>
  <si>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</si>
  <si>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</si>
  <si>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</si>
  <si>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</si>
  <si>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</si>
  <si>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</si>
  <si>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</si>
  <si>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</si>
  <si>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</si>
  <si>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</si>
  <si>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</si>
  <si>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</si>
  <si>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</si>
  <si>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</si>
  <si>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</si>
  <si>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</si>
  <si>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</si>
  <si>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</si>
  <si>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</si>
  <si>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</si>
  <si>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</si>
  <si>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</si>
  <si>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</si>
  <si>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</si>
  <si>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</si>
  <si>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</si>
  <si>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</si>
  <si>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</si>
  <si>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</si>
  <si>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</si>
  <si>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</si>
  <si>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</si>
  <si>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</si>
  <si>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</si>
  <si>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</si>
  <si>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</si>
  <si>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</si>
  <si>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</si>
  <si>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</si>
  <si>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</si>
  <si>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</si>
  <si>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</si>
  <si>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</si>
  <si>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</si>
  <si>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</si>
  <si>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</si>
  <si>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</si>
  <si>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</si>
  <si>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</si>
  <si>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</si>
  <si>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</si>
  <si>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</si>
  <si>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</si>
  <si>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</si>
  <si>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</si>
  <si>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</si>
  <si>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</si>
  <si>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</si>
  <si>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</si>
  <si>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</si>
  <si>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</si>
  <si>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</si>
  <si>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</si>
  <si>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</si>
  <si>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</si>
  <si>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</si>
  <si>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</si>
  <si>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</si>
  <si>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</si>
  <si>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</si>
  <si>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</si>
  <si>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</si>
  <si>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</si>
  <si>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</si>
  <si>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</si>
  <si>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</si>
  <si>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</si>
  <si>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</si>
  <si>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</si>
  <si>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</si>
  <si>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</si>
  <si>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</si>
  <si>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</si>
  <si>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</si>
  <si>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</si>
  <si>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</si>
  <si>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</si>
  <si>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</si>
  <si>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</si>
  <si>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</si>
  <si>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</si>
  <si>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</si>
  <si>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</si>
  <si>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</si>
  <si>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</si>
  <si>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</si>
  <si>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</si>
  <si>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</si>
  <si>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</si>
  <si>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</si>
  <si>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</si>
  <si>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</si>
  <si>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</si>
  <si>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</si>
  <si>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</si>
  <si>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</si>
  <si>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</si>
  <si>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</si>
  <si>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</si>
  <si>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</si>
  <si>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</si>
  <si>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</si>
  <si>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</si>
  <si>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</si>
  <si>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</si>
  <si>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</si>
  <si>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</si>
  <si>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</si>
  <si>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</si>
  <si>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</si>
  <si>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</si>
  <si>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</si>
  <si>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</si>
  <si>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</si>
  <si>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</si>
  <si>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</si>
  <si>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</si>
  <si>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</si>
  <si>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</si>
  <si>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</si>
  <si>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</si>
  <si>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</si>
  <si>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</si>
  <si>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</si>
  <si>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</si>
  <si>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</si>
  <si>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</si>
  <si>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</si>
  <si>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</si>
  <si>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</si>
  <si>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</si>
  <si>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</si>
  <si>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</si>
  <si>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</si>
  <si>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</si>
  <si>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</si>
  <si>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</si>
  <si>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</si>
  <si>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</si>
  <si>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</si>
  <si>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</si>
  <si>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</si>
  <si>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</si>
  <si>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</si>
  <si>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</si>
  <si>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</si>
  <si>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</si>
  <si>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</si>
  <si>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</si>
  <si>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</si>
  <si>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</si>
  <si>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</si>
  <si>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</si>
  <si>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</si>
  <si>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</si>
  <si>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</si>
  <si>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</si>
  <si>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</si>
  <si>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</si>
  <si>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</si>
  <si>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</si>
  <si>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</si>
  <si>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</si>
  <si>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</si>
  <si>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</si>
  <si>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</si>
  <si>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</si>
  <si>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</si>
  <si>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</si>
  <si>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</si>
  <si>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</si>
  <si>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</si>
  <si>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</si>
  <si>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</si>
  <si>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</si>
  <si>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</si>
  <si>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</si>
  <si>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</si>
  <si>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</si>
  <si>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</si>
  <si>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</si>
  <si>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</si>
  <si>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</si>
  <si>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</si>
  <si>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</si>
  <si>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</si>
  <si>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</si>
  <si>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</si>
  <si>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</si>
  <si>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</si>
  <si>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</si>
  <si>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</si>
  <si>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</si>
  <si>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</si>
  <si>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</si>
  <si>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</si>
  <si>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</si>
  <si>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</si>
  <si>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</si>
  <si>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</si>
  <si>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</si>
  <si>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</si>
  <si>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</si>
  <si>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</si>
  <si>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</si>
  <si>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</si>
  <si>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</si>
  <si>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</si>
  <si>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</si>
  <si>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</si>
  <si>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</si>
  <si>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</si>
  <si>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</si>
  <si>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</si>
  <si>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</si>
  <si>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</si>
  <si>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</si>
  <si>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</si>
  <si>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</si>
  <si>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</si>
  <si>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</si>
  <si>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</si>
  <si>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</si>
  <si>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</si>
  <si>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</si>
  <si>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</si>
  <si>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</si>
  <si>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</si>
  <si>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</si>
  <si>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</si>
  <si>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</si>
  <si>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</si>
  <si>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</si>
  <si>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</si>
  <si>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</si>
  <si>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</si>
  <si>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</si>
  <si>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</si>
  <si>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</si>
  <si>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</si>
  <si>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</si>
  <si>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</si>
  <si>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</si>
  <si>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</si>
  <si>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</si>
  <si>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</si>
  <si>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</si>
  <si>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</si>
  <si>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</si>
  <si>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</si>
  <si>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</si>
  <si>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</si>
  <si>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</si>
  <si>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</si>
  <si>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</si>
  <si>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</si>
  <si>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</si>
  <si>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</si>
  <si>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</si>
  <si>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</si>
  <si>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</si>
  <si>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</si>
  <si>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</si>
  <si>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</si>
  <si>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</si>
  <si>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</si>
  <si>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</si>
  <si>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</si>
  <si>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</si>
  <si>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</si>
  <si>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</si>
  <si>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</si>
  <si>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</si>
  <si>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</si>
  <si>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</si>
  <si>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</si>
  <si>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</si>
  <si>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</si>
  <si>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</si>
  <si>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</si>
  <si>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</si>
  <si>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</si>
  <si>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</si>
  <si>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</si>
  <si>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</si>
  <si>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</si>
  <si>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</si>
  <si>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</si>
  <si>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</si>
  <si>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</si>
  <si>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</si>
  <si>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</si>
  <si>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</si>
  <si>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</si>
  <si>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</si>
  <si>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</si>
  <si>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</si>
  <si>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</si>
  <si>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</si>
  <si>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</si>
  <si>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</si>
  <si>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</si>
  <si>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</si>
  <si>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</si>
  <si>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</si>
  <si>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</si>
  <si>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</si>
  <si>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</si>
  <si>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</si>
  <si>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</si>
  <si>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</si>
  <si>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</si>
  <si>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</si>
  <si>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</si>
  <si>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</si>
  <si>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</si>
  <si>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</si>
  <si>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</si>
  <si>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</si>
  <si>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</si>
  <si>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</si>
  <si>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</si>
  <si>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</si>
  <si>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</si>
  <si>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</si>
  <si>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</si>
  <si>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</si>
  <si>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</si>
  <si>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</si>
  <si>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</si>
  <si>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</si>
  <si>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</si>
  <si>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</si>
  <si>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</si>
  <si>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</si>
  <si>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</si>
  <si>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</si>
  <si>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</si>
  <si>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</si>
  <si>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</si>
  <si>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</si>
  <si>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</si>
  <si>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</si>
  <si>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</si>
  <si>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</si>
  <si>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</si>
  <si>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</si>
  <si>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</si>
  <si>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</si>
  <si>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</si>
  <si>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</si>
  <si>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</si>
  <si>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</si>
  <si>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</si>
  <si>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</si>
  <si>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</si>
  <si>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</si>
  <si>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</si>
  <si>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</si>
  <si>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</si>
  <si>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</si>
  <si>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</si>
  <si>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</si>
  <si>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</si>
  <si>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</si>
  <si>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</si>
  <si>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</si>
  <si>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</si>
  <si>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</si>
  <si>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</si>
  <si>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</si>
  <si>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</si>
  <si>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</si>
  <si>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</si>
  <si>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</si>
  <si>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</si>
  <si>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</si>
  <si>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</si>
  <si>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</si>
  <si>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</si>
  <si>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</si>
  <si>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</si>
  <si>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</si>
  <si>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</si>
  <si>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</si>
  <si>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</si>
  <si>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</si>
  <si>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</si>
  <si>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</si>
  <si>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</si>
  <si>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</si>
  <si>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</si>
  <si>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</si>
  <si>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</si>
  <si>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</si>
  <si>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</si>
  <si>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</si>
  <si>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</si>
  <si>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</si>
  <si>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</si>
  <si>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</si>
  <si>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</si>
  <si>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</si>
  <si>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</si>
  <si>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</si>
  <si>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</si>
  <si>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</si>
  <si>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</si>
  <si>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</si>
  <si>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</si>
  <si>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</si>
  <si>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</si>
  <si>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</si>
  <si>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</si>
  <si>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</si>
  <si>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</si>
  <si>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</si>
  <si>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</si>
  <si>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</si>
  <si>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</si>
  <si>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</si>
  <si>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</si>
  <si>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</si>
  <si>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</si>
  <si>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</si>
  <si>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</si>
  <si>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</si>
  <si>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</si>
  <si>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</si>
  <si>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</si>
  <si>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</si>
  <si>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</si>
  <si>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</si>
  <si>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</si>
  <si>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</si>
  <si>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</si>
  <si>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</si>
  <si>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</si>
  <si>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</si>
  <si>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</si>
  <si>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</si>
  <si>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</si>
  <si>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</si>
  <si>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</si>
  <si>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</si>
  <si>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</si>
  <si>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</si>
  <si>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</si>
  <si>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</si>
  <si>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</si>
  <si>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</si>
  <si>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</si>
  <si>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</si>
  <si>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</si>
  <si>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</si>
  <si>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</si>
  <si>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</si>
  <si>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</si>
  <si>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</si>
  <si>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</si>
  <si>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</si>
  <si>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</si>
  <si>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</si>
  <si>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</si>
  <si>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</si>
  <si>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</si>
  <si>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</si>
  <si>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</si>
  <si>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</si>
  <si>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</si>
  <si>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</si>
  <si>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</si>
  <si>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</si>
  <si>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</si>
  <si>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</si>
  <si>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</si>
  <si>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</si>
  <si>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</si>
  <si>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</si>
  <si>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</si>
  <si>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</si>
  <si>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</si>
  <si>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</si>
  <si>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</si>
  <si>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</si>
  <si>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</si>
  <si>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</si>
  <si>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</si>
  <si>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</si>
  <si>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</si>
  <si>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</si>
  <si>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</si>
  <si>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</si>
  <si>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</si>
  <si>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</si>
  <si>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</si>
  <si>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</si>
  <si>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</si>
  <si>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</si>
  <si>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</si>
  <si>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</si>
  <si>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</si>
  <si>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</si>
  <si>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</si>
  <si>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</si>
  <si>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</si>
  <si>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</si>
  <si>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</si>
  <si>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</si>
  <si>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</si>
  <si>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</si>
  <si>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</si>
  <si>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</si>
  <si>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</si>
  <si>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</si>
  <si>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</si>
  <si>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</si>
  <si>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</si>
  <si>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</si>
  <si>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</si>
  <si>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</si>
  <si>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</si>
  <si>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</si>
  <si>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</si>
  <si>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</si>
  <si>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</si>
  <si>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</si>
  <si>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</si>
  <si>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</si>
  <si>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</si>
  <si>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</si>
  <si>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</si>
  <si>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</si>
  <si>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</si>
  <si>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</si>
  <si>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</si>
  <si>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</si>
  <si>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</si>
  <si>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</si>
  <si>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</si>
  <si>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</si>
  <si>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</si>
  <si>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</si>
  <si>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</si>
  <si>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</si>
  <si>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</si>
  <si>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</si>
  <si>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</si>
  <si>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</si>
  <si>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</si>
  <si>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</si>
  <si>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</si>
  <si>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</si>
  <si>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</si>
  <si>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</si>
  <si>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</si>
  <si>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</si>
  <si>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</si>
  <si>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</si>
  <si>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</si>
  <si>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</si>
  <si>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</si>
  <si>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</si>
  <si>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</si>
  <si>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</si>
  <si>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</si>
  <si>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</si>
  <si>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</si>
  <si>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</si>
  <si>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</si>
  <si>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</si>
  <si>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</si>
  <si>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</si>
  <si>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</si>
  <si>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</si>
  <si>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</si>
  <si>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</si>
  <si>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</si>
  <si>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</si>
  <si>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</si>
  <si>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</si>
  <si>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</si>
  <si>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</si>
  <si>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</si>
  <si>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</si>
  <si>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</si>
  <si>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</si>
  <si>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</si>
  <si>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</si>
  <si>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</si>
  <si>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</si>
  <si>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</si>
  <si>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</si>
  <si>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</si>
  <si>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</si>
  <si>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</si>
  <si>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</si>
  <si>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</si>
  <si>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</si>
  <si>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</si>
  <si>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</si>
  <si>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</si>
  <si>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</si>
  <si>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</si>
  <si>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</si>
  <si>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</si>
  <si>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</si>
  <si>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</si>
  <si>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</si>
  <si>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</si>
  <si>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</si>
  <si>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</si>
  <si>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</si>
  <si>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</si>
  <si>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</si>
  <si>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</si>
  <si>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</si>
  <si>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</si>
  <si>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</si>
  <si>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</si>
  <si>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</si>
  <si>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</si>
  <si>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</si>
  <si>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</si>
  <si>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</si>
  <si>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</si>
  <si>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</si>
  <si>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</si>
  <si>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</si>
  <si>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</si>
  <si>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</si>
  <si>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</si>
  <si>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</si>
  <si>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</si>
  <si>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</si>
  <si>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</si>
  <si>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</si>
  <si>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</si>
  <si>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</si>
  <si>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</si>
  <si>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</si>
  <si>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</si>
  <si>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</si>
  <si>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</si>
  <si>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</si>
  <si>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</si>
  <si>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</si>
  <si>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</si>
  <si>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</si>
  <si>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</si>
  <si>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</si>
  <si>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</si>
  <si>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</si>
  <si>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</si>
  <si>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</si>
  <si>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</si>
  <si>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</si>
  <si>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</si>
  <si>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</si>
  <si>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</si>
  <si>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</si>
  <si>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</si>
  <si>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</si>
  <si>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</si>
  <si>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</si>
  <si>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</si>
  <si>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</si>
  <si>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</si>
  <si>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</si>
  <si>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</si>
  <si>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</si>
  <si>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</si>
  <si>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</si>
  <si>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</si>
  <si>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</si>
  <si>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</si>
  <si>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</si>
  <si>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</si>
  <si>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</si>
  <si>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</si>
  <si>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</si>
  <si>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</si>
  <si>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</si>
  <si>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</si>
  <si>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</si>
  <si>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</si>
  <si>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</si>
  <si>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</si>
  <si>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</si>
  <si>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</si>
  <si>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</si>
  <si>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</si>
  <si>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</si>
  <si>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</si>
  <si>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</si>
  <si>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</si>
  <si>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</si>
  <si>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</si>
  <si>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</si>
  <si>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</si>
  <si>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</si>
  <si>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</si>
  <si>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</si>
  <si>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</si>
  <si>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</si>
  <si>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</si>
  <si>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</si>
  <si>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</si>
  <si>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</si>
  <si>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</si>
  <si>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</si>
  <si>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</si>
  <si>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</si>
  <si>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</si>
  <si>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</si>
  <si>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</si>
  <si>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</si>
  <si>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</si>
  <si>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</si>
  <si>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</si>
  <si>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</si>
  <si>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</si>
  <si>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</si>
  <si>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</si>
  <si>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</si>
  <si>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</si>
  <si>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</si>
  <si>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</si>
  <si>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</si>
  <si>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</si>
  <si>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</si>
  <si>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</si>
  <si>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</si>
  <si>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</si>
  <si>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</si>
  <si>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</si>
  <si>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</si>
  <si>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</si>
  <si>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</si>
  <si>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</si>
  <si>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</si>
  <si>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</si>
  <si>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</si>
  <si>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</si>
  <si>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</si>
  <si>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</si>
  <si>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</si>
  <si>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</si>
  <si>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</si>
  <si>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</si>
  <si>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</si>
  <si>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</si>
  <si>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</si>
  <si>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</si>
  <si>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</si>
  <si>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</si>
  <si>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</si>
  <si>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</si>
  <si>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</si>
  <si>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</si>
  <si>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</si>
  <si>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</si>
  <si>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</si>
  <si>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</si>
  <si>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</si>
  <si>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</si>
  <si>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</si>
  <si>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</si>
  <si>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</si>
  <si>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</si>
  <si>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</si>
  <si>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</si>
  <si>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</si>
  <si>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</si>
  <si>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</si>
  <si>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</si>
  <si>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</si>
  <si>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</si>
  <si>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</si>
  <si>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</si>
  <si>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</si>
  <si>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</si>
  <si>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</si>
  <si>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</si>
  <si>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</si>
  <si>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</si>
  <si>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</si>
  <si>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</si>
  <si>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</si>
  <si>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</si>
  <si>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</si>
  <si>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</si>
  <si>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</si>
  <si>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</si>
  <si>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</si>
  <si>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</si>
  <si>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</si>
  <si>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</si>
  <si>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</si>
  <si>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</si>
  <si>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</si>
  <si>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</si>
  <si>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</si>
  <si>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</si>
  <si>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</si>
  <si>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</si>
  <si>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</si>
  <si>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</si>
  <si>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</si>
  <si>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</si>
  <si>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</si>
  <si>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</si>
  <si>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</si>
  <si>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</si>
  <si>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</si>
  <si>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</si>
  <si>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</si>
  <si>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</si>
  <si>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</si>
  <si>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</si>
  <si>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</si>
  <si>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</si>
  <si>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</si>
  <si>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</si>
  <si>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</si>
  <si>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</si>
  <si>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</si>
  <si>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</si>
  <si>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</si>
  <si>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</si>
  <si>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</si>
  <si>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</si>
  <si>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</si>
  <si>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</si>
  <si>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</si>
  <si>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</si>
  <si>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</si>
  <si>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</si>
  <si>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</si>
  <si>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</si>
  <si>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</si>
  <si>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</si>
  <si>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</si>
  <si>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</si>
  <si>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</si>
  <si>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</si>
  <si>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</si>
  <si>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</si>
  <si>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</si>
  <si>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</si>
  <si>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</si>
  <si>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</si>
  <si>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</si>
  <si>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</si>
  <si>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</si>
  <si>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</si>
  <si>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</si>
  <si>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</si>
  <si>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</si>
  <si>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</si>
  <si>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</si>
  <si>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</si>
  <si>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</si>
  <si>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</si>
  <si>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</si>
  <si>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</si>
  <si>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</si>
  <si>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</si>
  <si>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</si>
  <si>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</si>
  <si>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</si>
  <si>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</si>
  <si>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</si>
  <si>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</si>
  <si>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</si>
  <si>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</si>
  <si>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</si>
  <si>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</si>
  <si>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</si>
  <si>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</si>
  <si>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</si>
  <si>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</si>
  <si>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</si>
  <si>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</si>
  <si>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</si>
  <si>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</si>
  <si>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</si>
  <si>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</si>
  <si>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</si>
  <si>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</si>
  <si>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</si>
  <si>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</si>
  <si>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</si>
  <si>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</si>
  <si>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</si>
  <si>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</si>
  <si>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</si>
  <si>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</si>
  <si>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</si>
  <si>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</si>
  <si>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</si>
  <si>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</si>
  <si>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</si>
  <si>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</si>
  <si>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</si>
  <si>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</si>
  <si>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</si>
  <si>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</si>
  <si>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</si>
  <si>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</si>
  <si>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</si>
  <si>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</si>
  <si>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</si>
  <si>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</si>
  <si>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</si>
  <si>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</si>
  <si>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</si>
  <si>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</si>
  <si>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</si>
  <si>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</si>
  <si>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</si>
  <si>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</si>
  <si>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</si>
  <si>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</si>
  <si>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</si>
  <si>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</si>
  <si>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</si>
  <si>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</si>
  <si>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</si>
  <si>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</si>
  <si>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</si>
  <si>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</si>
  <si>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</si>
  <si>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</si>
  <si>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</si>
  <si>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</si>
  <si>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</si>
  <si>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</si>
  <si>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</si>
  <si>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</si>
  <si>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</si>
  <si>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</si>
  <si>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</si>
  <si>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</si>
  <si>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</si>
  <si>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</si>
  <si>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</si>
  <si>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</si>
  <si>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</si>
  <si>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</si>
  <si>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</si>
  <si>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</si>
  <si>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</si>
  <si>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</si>
  <si>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</si>
  <si>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</si>
  <si>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</si>
  <si>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</si>
  <si>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</si>
  <si>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</si>
  <si>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</si>
  <si>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</si>
  <si>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</si>
  <si>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</si>
  <si>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</si>
  <si>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</si>
  <si>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</si>
  <si>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</si>
  <si>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</si>
  <si>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</si>
  <si>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</si>
  <si>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</si>
  <si>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</si>
  <si>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</si>
  <si>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</si>
  <si>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</si>
  <si>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</si>
  <si>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</si>
  <si>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</si>
  <si>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</si>
  <si>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</si>
  <si>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</si>
  <si>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</si>
  <si>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</si>
  <si>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</si>
  <si>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</si>
  <si>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</si>
  <si>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</si>
  <si>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</si>
  <si>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</si>
  <si>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</si>
  <si>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</si>
  <si>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</si>
  <si>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</si>
  <si>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</si>
  <si>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</si>
  <si>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</si>
  <si>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</si>
  <si>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</si>
  <si>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</si>
  <si>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</si>
  <si>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</si>
  <si>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</si>
  <si>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</si>
  <si>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</si>
  <si>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</si>
  <si>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</si>
  <si>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</si>
  <si>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</si>
  <si>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</si>
  <si>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</si>
  <si>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</si>
  <si>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</si>
  <si>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</si>
  <si>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</si>
  <si>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</si>
  <si>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</si>
  <si>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</si>
  <si>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</si>
  <si>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</si>
  <si>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</si>
  <si>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</si>
  <si>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</si>
  <si>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</si>
  <si>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</si>
  <si>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</si>
  <si>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</si>
  <si>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</si>
  <si>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</si>
  <si>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</si>
  <si>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</si>
  <si>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</si>
  <si>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</si>
  <si>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</si>
  <si>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</si>
  <si>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</si>
  <si>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</si>
  <si>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</si>
  <si>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</si>
  <si>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</si>
  <si>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</si>
  <si>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</si>
  <si>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</si>
  <si>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</si>
  <si>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</si>
  <si>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</si>
  <si>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</si>
  <si>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</si>
  <si>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</si>
  <si>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</si>
  <si>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</si>
  <si>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</si>
  <si>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</si>
  <si>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</si>
  <si>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</si>
  <si>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</si>
  <si>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</si>
  <si>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</si>
  <si>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</si>
  <si>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</si>
  <si>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</si>
  <si>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</si>
  <si>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</si>
  <si>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</si>
  <si>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</si>
  <si>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</si>
  <si>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</si>
  <si>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</si>
  <si>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</si>
  <si>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</si>
  <si>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</si>
  <si>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</si>
  <si>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</si>
  <si>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</si>
  <si>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</si>
  <si>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</si>
  <si>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</si>
  <si>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</si>
  <si>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</si>
  <si>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</si>
  <si>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</si>
  <si>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</si>
  <si>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</si>
  <si>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</si>
  <si>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</si>
  <si>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</si>
  <si>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</si>
  <si>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</si>
  <si>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</si>
  <si>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</si>
  <si>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</si>
  <si>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</si>
  <si>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</si>
  <si>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</si>
  <si>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</si>
  <si>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</si>
  <si>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</si>
  <si>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</si>
  <si>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</si>
  <si>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</si>
  <si>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</si>
  <si>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</si>
  <si>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</si>
  <si>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</si>
  <si>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</si>
  <si>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</si>
  <si>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</si>
  <si>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</si>
  <si>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</si>
  <si>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</si>
  <si>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</si>
  <si>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</si>
  <si>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</si>
  <si>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</si>
  <si>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</si>
  <si>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</si>
  <si>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</si>
  <si>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</si>
  <si>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</si>
  <si>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</si>
  <si>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</si>
  <si>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</si>
  <si>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</si>
  <si>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</si>
  <si>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</si>
  <si>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</si>
  <si>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</si>
  <si>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</si>
  <si>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</si>
  <si>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</si>
  <si>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</si>
  <si>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</si>
  <si>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</si>
  <si>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</si>
  <si>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</si>
  <si>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</si>
  <si>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</si>
  <si>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</si>
  <si>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</si>
  <si>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</si>
  <si>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</si>
  <si>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</si>
  <si>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</si>
  <si>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</si>
  <si>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</si>
  <si>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</si>
  <si>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</si>
  <si>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</si>
  <si>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</si>
  <si>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</si>
  <si>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</si>
  <si>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</si>
  <si>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</si>
  <si>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</si>
  <si>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</si>
  <si>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</si>
  <si>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</si>
  <si>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</si>
  <si>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</si>
  <si>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</si>
  <si>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</si>
  <si>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</si>
  <si>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</si>
  <si>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</si>
  <si>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</si>
  <si>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</si>
  <si>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</si>
  <si>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</si>
  <si>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</si>
  <si>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</si>
  <si>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</si>
  <si>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</si>
  <si>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</si>
  <si>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</si>
  <si>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</si>
  <si>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</si>
  <si>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</si>
  <si>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</si>
  <si>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</si>
  <si>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</si>
  <si>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</si>
  <si>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</si>
  <si>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</si>
  <si>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</si>
  <si>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</si>
  <si>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</si>
  <si>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</si>
  <si>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</si>
  <si>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</si>
  <si>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</si>
  <si>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</si>
  <si>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</si>
  <si>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</si>
  <si>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</si>
  <si>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</si>
  <si>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</si>
  <si>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</si>
  <si>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</si>
  <si>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</si>
  <si>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</si>
  <si>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</si>
  <si>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</si>
  <si>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</si>
  <si>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</si>
  <si>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</si>
  <si>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</si>
  <si>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</si>
  <si>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</si>
  <si>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</si>
  <si>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</si>
  <si>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</si>
  <si>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</si>
  <si>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</si>
  <si>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</si>
  <si>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</si>
  <si>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</si>
  <si>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</si>
  <si>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</si>
  <si>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</si>
  <si>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</si>
  <si>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</si>
  <si>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</si>
  <si>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</si>
  <si>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</si>
  <si>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</si>
  <si>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</si>
  <si>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</si>
  <si>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</si>
  <si>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</si>
  <si>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</si>
  <si>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</si>
  <si>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</si>
  <si>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</si>
  <si>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</si>
  <si>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</si>
  <si>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</si>
  <si>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</si>
  <si>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</si>
  <si>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</si>
  <si>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</si>
  <si>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</si>
  <si>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</si>
  <si>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</si>
  <si>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</si>
  <si>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</si>
  <si>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</si>
  <si>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</si>
  <si>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</si>
  <si>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</si>
  <si>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</si>
  <si>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</si>
  <si>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</si>
  <si>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</si>
  <si>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</si>
  <si>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</si>
  <si>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</si>
  <si>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</si>
  <si>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</si>
  <si>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</si>
  <si>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</si>
  <si>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</si>
  <si>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</si>
  <si>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</si>
  <si>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</si>
  <si>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</si>
  <si>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</si>
  <si>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</si>
  <si>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</si>
  <si>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</si>
  <si>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</si>
  <si>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</si>
  <si>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</si>
  <si>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</si>
  <si>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</si>
  <si>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</si>
  <si>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</si>
  <si>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</si>
  <si>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</si>
  <si>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</si>
  <si>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</si>
  <si>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</si>
  <si>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</si>
  <si>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</si>
  <si>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</si>
  <si>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</si>
  <si>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</si>
  <si>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</si>
  <si>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</si>
  <si>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</si>
  <si>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</si>
  <si>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</si>
  <si>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</si>
  <si>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</si>
  <si>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</si>
  <si>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</si>
  <si>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</si>
  <si>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</si>
  <si>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</si>
  <si>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</si>
  <si>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</si>
  <si>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</si>
  <si>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</si>
  <si>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</si>
  <si>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</si>
  <si>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</si>
  <si>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</si>
  <si>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</si>
  <si>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</si>
  <si>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</si>
  <si>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</si>
  <si>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</si>
  <si>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</si>
  <si>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</si>
  <si>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</si>
  <si>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</si>
  <si>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</si>
  <si>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</si>
  <si>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</si>
  <si>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</si>
  <si>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</si>
  <si>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</si>
  <si>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</si>
  <si>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</si>
  <si>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</si>
  <si>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</si>
  <si>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</si>
  <si>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</si>
  <si>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</si>
  <si>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</si>
  <si>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</si>
  <si>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</si>
  <si>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</si>
  <si>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</si>
  <si>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</si>
  <si>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</si>
  <si>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</si>
  <si>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</si>
  <si>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</si>
  <si>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</si>
  <si>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</si>
  <si>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</si>
  <si>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</si>
  <si>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</si>
  <si>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</si>
  <si>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</si>
  <si>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</si>
  <si>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</si>
  <si>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</si>
  <si>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</si>
  <si>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</si>
  <si>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</si>
  <si>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</si>
  <si>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</si>
  <si>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</si>
  <si>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</si>
  <si>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</si>
  <si>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</si>
  <si>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</si>
  <si>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</si>
  <si>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</si>
  <si>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</si>
  <si>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</si>
  <si>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</si>
  <si>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</si>
  <si>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</si>
  <si>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</si>
  <si>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</si>
  <si>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</si>
  <si>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</si>
  <si>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</si>
  <si>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</si>
  <si>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</si>
  <si>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</si>
  <si>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</si>
  <si>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</si>
  <si>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</si>
  <si>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</si>
  <si>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</si>
  <si>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</si>
  <si>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</si>
  <si>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</si>
  <si>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</si>
  <si>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</si>
  <si>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</si>
  <si>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</si>
  <si>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</si>
  <si>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</si>
  <si>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</si>
  <si>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</si>
  <si>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</si>
  <si>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</si>
  <si>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</si>
  <si>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</si>
  <si>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</si>
  <si>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</si>
  <si>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</si>
  <si>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</si>
  <si>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</si>
  <si>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</si>
  <si>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</si>
  <si>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</si>
  <si>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</si>
  <si>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</si>
  <si>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</si>
  <si>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</si>
  <si>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</si>
  <si>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</si>
  <si>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</si>
  <si>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</si>
  <si>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</si>
  <si>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</si>
  <si>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</si>
  <si>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</si>
  <si>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</si>
  <si>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</si>
  <si>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</si>
  <si>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</si>
  <si>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</si>
  <si>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</si>
  <si>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</si>
  <si>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</si>
  <si>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</si>
  <si>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</si>
  <si>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</si>
  <si>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</si>
  <si>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</si>
  <si>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</si>
  <si>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</si>
  <si>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</si>
  <si>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</si>
  <si>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</si>
  <si>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</si>
  <si>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</si>
  <si>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</si>
  <si>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</si>
  <si>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</si>
  <si>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</si>
  <si>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</si>
  <si>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</si>
  <si>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</si>
  <si>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</si>
  <si>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</si>
  <si>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</si>
  <si>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</si>
  <si>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</si>
  <si>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</si>
  <si>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</si>
  <si>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</si>
  <si>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</si>
  <si>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</si>
  <si>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</si>
  <si>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</si>
  <si>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</si>
  <si>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</si>
  <si>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</si>
  <si>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</si>
  <si>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</si>
  <si>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</si>
  <si>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</si>
  <si>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</si>
  <si>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</si>
  <si>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</si>
  <si>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</si>
  <si>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</si>
  <si>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</si>
  <si>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</si>
  <si>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</si>
  <si>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</si>
  <si>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</si>
  <si>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</si>
  <si>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</si>
  <si>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</si>
  <si>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</si>
  <si>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</si>
  <si>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</si>
  <si>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</si>
  <si>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</si>
  <si>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</si>
  <si>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</si>
  <si>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</si>
  <si>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</si>
  <si>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</si>
  <si>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</si>
  <si>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</si>
  <si>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</si>
  <si>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</si>
  <si>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</si>
  <si>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</si>
  <si>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</si>
  <si>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</si>
  <si>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</si>
  <si>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</si>
  <si>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</si>
  <si>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</si>
  <si>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</si>
  <si>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</si>
  <si>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</si>
  <si>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</si>
  <si>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</si>
  <si>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</si>
  <si>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</si>
  <si>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</si>
  <si>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</si>
  <si>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</si>
  <si>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</si>
  <si>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</si>
  <si>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</si>
  <si>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</si>
  <si>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</si>
  <si>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</si>
  <si>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</si>
  <si>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</si>
  <si>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</si>
  <si>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</si>
  <si>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</si>
  <si>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</si>
  <si>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</si>
  <si>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</si>
  <si>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</si>
  <si>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</si>
  <si>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</si>
  <si>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</si>
  <si>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</si>
  <si>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</si>
  <si>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</si>
  <si>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</si>
  <si>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</si>
  <si>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</si>
  <si>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</si>
  <si>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</si>
  <si>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</si>
  <si>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</si>
  <si>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</si>
  <si>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</si>
  <si>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</si>
  <si>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</si>
  <si>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</si>
  <si>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</si>
  <si>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</si>
  <si>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</si>
  <si>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</si>
  <si>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</si>
  <si>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</si>
  <si>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</si>
  <si>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</si>
  <si>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</si>
  <si>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</si>
  <si>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</si>
  <si>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</si>
  <si>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</si>
  <si>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</si>
  <si>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</si>
  <si>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</si>
  <si>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</si>
  <si>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</si>
  <si>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</si>
  <si>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</si>
  <si>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</si>
  <si>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</si>
  <si>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</si>
  <si>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</si>
  <si>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</si>
  <si>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</si>
  <si>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</si>
  <si>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</si>
  <si>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</si>
  <si>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</si>
  <si>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</si>
  <si>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</si>
  <si>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</si>
  <si>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</si>
  <si>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</si>
  <si>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</si>
  <si>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</si>
  <si>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</si>
  <si>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</si>
  <si>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</si>
  <si>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</si>
  <si>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</si>
  <si>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</si>
  <si>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</si>
  <si>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</si>
  <si>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</si>
  <si>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</si>
  <si>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</si>
  <si>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</si>
  <si>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</si>
  <si>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</si>
  <si>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</si>
  <si>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</si>
  <si>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</si>
  <si>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</si>
  <si>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</si>
  <si>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</si>
  <si>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</si>
  <si>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</si>
  <si>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</si>
  <si>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</si>
  <si>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</si>
  <si>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</si>
  <si>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</si>
  <si>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</si>
  <si>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</si>
  <si>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</si>
  <si>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</si>
  <si>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</si>
  <si>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</si>
  <si>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</si>
  <si>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</si>
  <si>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</si>
  <si>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</si>
  <si>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</si>
  <si>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</si>
  <si>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</si>
  <si>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</si>
  <si>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</si>
  <si>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</si>
  <si>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</si>
  <si>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</si>
  <si>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</si>
  <si>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</si>
  <si>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</si>
  <si>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</si>
  <si>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</si>
  <si>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</si>
  <si>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</si>
  <si>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</si>
  <si>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</si>
  <si>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</si>
  <si>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</si>
  <si>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</si>
  <si>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</si>
  <si>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</si>
  <si>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</si>
  <si>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</si>
  <si>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</si>
  <si>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</si>
  <si>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</si>
  <si>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</si>
  <si>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</si>
  <si>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</si>
  <si>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</si>
  <si>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</si>
  <si>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</si>
  <si>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</si>
  <si>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</si>
  <si>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</si>
  <si>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</si>
  <si>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</si>
  <si>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</si>
  <si>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</si>
  <si>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</si>
  <si>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</si>
  <si>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</si>
  <si>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</si>
  <si>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</si>
  <si>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</si>
  <si>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</si>
  <si>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</si>
  <si>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</si>
  <si>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</si>
  <si>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</si>
  <si>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</si>
  <si>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</si>
  <si>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</si>
  <si>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</si>
  <si>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</si>
  <si>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</si>
  <si>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</si>
  <si>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</si>
  <si>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</si>
  <si>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</si>
  <si>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</si>
  <si>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</si>
  <si>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</si>
  <si>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</si>
  <si>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</si>
  <si>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</si>
  <si>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</si>
  <si>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</si>
  <si>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</si>
  <si>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</si>
  <si>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</si>
  <si>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</si>
  <si>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</si>
  <si>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</si>
  <si>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</si>
  <si>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</si>
  <si>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</si>
  <si>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</si>
  <si>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</si>
  <si>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</si>
  <si>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</si>
  <si>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</si>
  <si>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</si>
  <si>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</si>
  <si>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</si>
  <si>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</si>
  <si>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</si>
  <si>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</si>
  <si>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</si>
  <si>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</si>
  <si>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</si>
  <si>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</si>
  <si>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</si>
  <si>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</si>
  <si>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</si>
  <si>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</si>
  <si>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</si>
  <si>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</si>
  <si>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</si>
  <si>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</si>
  <si>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</si>
  <si>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</si>
  <si>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</si>
  <si>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</si>
  <si>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</si>
  <si>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</si>
  <si>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</si>
  <si>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</si>
  <si>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</si>
  <si>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</si>
  <si>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</si>
  <si>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</si>
  <si>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</si>
  <si>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</si>
  <si>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</si>
  <si>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</si>
  <si>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</si>
  <si>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</si>
  <si>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</si>
  <si>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</si>
  <si>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</si>
  <si>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</si>
  <si>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</si>
  <si>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</si>
  <si>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</si>
  <si>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</si>
  <si>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</si>
  <si>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</si>
  <si>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</si>
  <si>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</si>
  <si>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</si>
  <si>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</si>
  <si>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</si>
  <si>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</si>
  <si>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</si>
  <si>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</si>
  <si>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</si>
  <si>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</si>
  <si>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</si>
  <si>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</si>
  <si>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</si>
  <si>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</si>
  <si>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</si>
  <si>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</si>
  <si>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</si>
  <si>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</si>
  <si>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</si>
  <si>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</si>
  <si>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</si>
  <si>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</si>
  <si>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</si>
  <si>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</si>
  <si>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</si>
  <si>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</si>
  <si>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</si>
  <si>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</si>
  <si>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</si>
  <si>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</si>
  <si>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</si>
  <si>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</si>
  <si>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</si>
  <si>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</si>
  <si>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</si>
  <si>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</si>
  <si>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</si>
  <si>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</si>
  <si>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</si>
  <si>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</si>
  <si>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</si>
  <si>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</si>
  <si>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</si>
  <si>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</si>
  <si>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</si>
  <si>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</si>
  <si>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</si>
  <si>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</si>
  <si>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</si>
  <si>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</si>
  <si>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</si>
  <si>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</si>
  <si>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</si>
  <si>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</si>
  <si>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</si>
  <si>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</si>
  <si>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</si>
  <si>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</si>
  <si>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</si>
  <si>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</si>
  <si>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</si>
  <si>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</si>
  <si>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</si>
  <si>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</si>
  <si>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</si>
  <si>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</si>
  <si>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</si>
  <si>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</si>
  <si>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</si>
  <si>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</si>
  <si>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</si>
  <si>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</si>
  <si>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</si>
  <si>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</si>
  <si>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</si>
  <si>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</si>
  <si>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</si>
  <si>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</si>
  <si>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</si>
  <si>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Converstion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</si>
  <si>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</si>
  <si>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</si>
  <si>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</si>
  <si>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</si>
  <si>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</si>
  <si>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</si>
  <si>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</si>
  <si>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</si>
  <si>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</si>
  <si>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</si>
  <si>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</si>
  <si>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</si>
  <si>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</si>
  <si>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</si>
  <si>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</si>
  <si>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</si>
  <si>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</si>
  <si>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</si>
  <si>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</si>
  <si>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</si>
  <si>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</si>
  <si>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</si>
  <si>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</si>
  <si>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</si>
  <si>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</si>
  <si>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</si>
  <si>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</si>
  <si>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</si>
  <si>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</si>
  <si>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</si>
  <si>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</si>
  <si>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35000 to 39999</t>
  </si>
  <si>
    <t>45000 to 49999</t>
  </si>
  <si>
    <t>Greater than or equal to 50000</t>
  </si>
  <si>
    <t>Mean</t>
  </si>
  <si>
    <t>Minimum</t>
  </si>
  <si>
    <t>Maximum</t>
  </si>
  <si>
    <t>Variance</t>
  </si>
  <si>
    <t>STDV</t>
  </si>
  <si>
    <t>Successful</t>
  </si>
  <si>
    <t>Failed</t>
  </si>
  <si>
    <t>Median</t>
  </si>
  <si>
    <t>The mean better summaries the data as there is more of a symmetic look to it. The numbers over the mean account for less than half however. You could also make a case for the medium, however I do not feel the large numbers would be considered outliers given the trend when sorted.</t>
  </si>
  <si>
    <t>Variance differs greatly on both with successful campaigns having the greater variance. This can be contributed due to being more successful campaigns which allows for more spread.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</si>
</sst>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0" fontId="16" fillId="0" borderId="0" xfId="0" applyNumberFormat="1" applyFont="1" applyAlignment="1">
      <alignment horizontal="center" wrapText="1"/>
    </xf>
    <xf numFmtId="10" fontId="0" fillId="0" borderId="0" xfId="42" applyNumberFormat="1" applyFont="1" applyAlignment="1">
      <alignment wrapText="1"/>
    </xf>
    <xf numFmtId="10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4-42EF-9148-E3C33DEA230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4-42EF-9148-E3C33DEA230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4-42EF-9148-E3C33DEA230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F4-42EF-9148-E3C33DEA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970447"/>
        <c:axId val="314967535"/>
      </c:barChart>
      <c:catAx>
        <c:axId val="3149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67535"/>
        <c:crosses val="autoZero"/>
        <c:auto val="1"/>
        <c:lblAlgn val="ctr"/>
        <c:lblOffset val="100"/>
        <c:noMultiLvlLbl val="0"/>
      </c:catAx>
      <c:valAx>
        <c:axId val="3149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83-4D57-A29E-3A5F545EEBB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83-4D57-A29E-3A5F545EEBB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83-4D57-A29E-3A5F545EEBB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83-4D57-A29E-3A5F545E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0960383"/>
        <c:axId val="170958303"/>
      </c:barChart>
      <c:catAx>
        <c:axId val="17096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8303"/>
        <c:crosses val="autoZero"/>
        <c:auto val="1"/>
        <c:lblAlgn val="ctr"/>
        <c:lblOffset val="100"/>
        <c:noMultiLvlLbl val="0"/>
      </c:catAx>
      <c:valAx>
        <c:axId val="1709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072-40B7-8109-C7490EBACB75}"/>
              </c:ext>
            </c:extLst>
          </c:dPt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2-40B7-8109-C7490EBACB7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72-40B7-8109-C7490EBACB7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72-40B7-8109-C7490EBA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12159"/>
        <c:axId val="1185112991"/>
      </c:lineChart>
      <c:catAx>
        <c:axId val="11851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12991"/>
        <c:crosses val="autoZero"/>
        <c:auto val="1"/>
        <c:lblAlgn val="ctr"/>
        <c:lblOffset val="100"/>
        <c:noMultiLvlLbl val="0"/>
      </c:catAx>
      <c:valAx>
        <c:axId val="11851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77-4B4F-B4B1-497E7B7A2603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77-4B4F-B4B1-497E7B7A2603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77-4B4F-B4B1-497E7B7A2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455775"/>
        <c:axId val="1533467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77-4B4F-B4B1-497E7B7A26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77-4B4F-B4B1-497E7B7A26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77-4B4F-B4B1-497E7B7A26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77-4B4F-B4B1-497E7B7A2603}"/>
                  </c:ext>
                </c:extLst>
              </c15:ser>
            </c15:filteredLineSeries>
          </c:ext>
        </c:extLst>
      </c:lineChart>
      <c:catAx>
        <c:axId val="153345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7007"/>
        <c:crosses val="autoZero"/>
        <c:auto val="1"/>
        <c:lblAlgn val="ctr"/>
        <c:lblOffset val="100"/>
        <c:noMultiLvlLbl val="0"/>
      </c:catAx>
      <c:valAx>
        <c:axId val="15334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5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104775</xdr:rowOff>
    </xdr:from>
    <xdr:to>
      <xdr:col>13</xdr:col>
      <xdr:colOff>47625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3EF65-7179-D4D9-62BE-6DA41618D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95249</xdr:rowOff>
    </xdr:from>
    <xdr:to>
      <xdr:col>14</xdr:col>
      <xdr:colOff>180975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0E279-EE15-071A-A966-0424321B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142876</xdr:colOff>
      <xdr:row>2</xdr:row>
      <xdr:rowOff>171450</xdr:rowOff>
    </xdr:from>
    <xdr:to>
      <xdr:col>11</xdr:col>
      <xdr:colOff>638176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EDAE9-A974-FE00-B96D-994EA48E4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171450</xdr:rowOff>
    </xdr:from>
    <xdr:to>
      <xdr:col>6</xdr:col>
      <xdr:colOff>76200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4DFE7-01BB-E4A0-D73D-09F69A1B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hua aldridge" refreshedDate="44992.805874074074" createdVersion="8" refreshedVersion="8" minRefreshableVersion="3" recordCount="1000" xr:uid="{87F74853-AC00-47BC-A2A8-618A119495D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t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 pivotCacheId="114049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C48BB-36EE-4F83-8E1F-EFBFBDE8D735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C793A-24A9-46FD-8EC9-CDA28C5BE45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11B28-C31A-4609-B053-958EE88D4271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name="Years"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1" workbookViewId="0">
      <selection activeCell="H13" sqref="H13"/>
    </sheetView>
  </sheetViews>
  <sheetFormatPr defaultColWidth="11" defaultRowHeight="15.75" x14ac:dyDescent="0.25"/>
  <cols>
    <col min="1" max="1" width="5.875" customWidth="1"/>
    <col min="2" max="2" width="30.625" bestFit="1" customWidth="1"/>
    <col min="3" max="3" width="33.5" style="3" customWidth="1"/>
    <col min="6" max="6" width="25.5" style="8" bestFit="1" customWidth="1"/>
    <col min="8" max="8" width="13" bestFit="1" customWidth="1"/>
    <col min="9" max="9" width="16.5" style="5" bestFit="1" customWidth="1"/>
    <col min="12" max="12" width="11.5" bestFit="1" customWidth="1"/>
    <col min="13" max="13" width="10.875" bestFit="1" customWidth="1"/>
    <col min="14" max="14" width="27.125" style="12" bestFit="1" customWidth="1"/>
    <col min="15" max="15" width="25" style="12" bestFit="1" customWidth="1"/>
    <col min="18" max="18" width="28" bestFit="1" customWidth="1"/>
    <col min="19" max="19" width="28.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SUM(E2/D2)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SUM(E3/D3)</f>
        <v>10.4</v>
      </c>
      <c r="G3" t="s">
        <v>20</v>
      </c>
      <c r="H3">
        <v>158</v>
      </c>
      <c r="I3" s="5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1.3147878228782288</v>
      </c>
      <c r="G4" t="s">
        <v>20</v>
      </c>
      <c r="H4">
        <v>1425</v>
      </c>
      <c r="I4" s="5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SUM(E67/D67)</f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5">(((L67/60)/60)/24)+DATE(1970,1,1)</f>
        <v>40570.25</v>
      </c>
      <c r="O67" s="12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0.45068965517241377</v>
      </c>
      <c r="G68" t="s">
        <v>14</v>
      </c>
      <c r="H68">
        <v>12</v>
      </c>
      <c r="I68" s="5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5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SUM(E131/D131)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9">(((L131/60)/60)/24)+DATE(1970,1,1)</f>
        <v>42038.25</v>
      </c>
      <c r="O131" s="12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1.5546875</v>
      </c>
      <c r="G132" t="s">
        <v>20</v>
      </c>
      <c r="H132">
        <v>533</v>
      </c>
      <c r="I132" s="5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9"/>
        <v>41817.208333333336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SUM(E195/D195)</f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3">(((L195/60)/60)/24)+DATE(1970,1,1)</f>
        <v>43198.208333333328</v>
      </c>
      <c r="O195" s="12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1.227605633802817</v>
      </c>
      <c r="G196" t="s">
        <v>20</v>
      </c>
      <c r="H196">
        <v>126</v>
      </c>
      <c r="I196" s="5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3"/>
        <v>42393.25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SUM(E259/D259)</f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7">(((L259/60)/60)/24)+DATE(1970,1,1)</f>
        <v>41338.25</v>
      </c>
      <c r="O259" s="12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2.6848000000000001</v>
      </c>
      <c r="G260" t="s">
        <v>20</v>
      </c>
      <c r="H260">
        <v>186</v>
      </c>
      <c r="I260" s="5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7"/>
        <v>40673.208333333336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SUM(E323/D323)</f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1">(((L323/60)/60)/24)+DATE(1970,1,1)</f>
        <v>40634.208333333336</v>
      </c>
      <c r="O323" s="12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1.6656234096692113</v>
      </c>
      <c r="G324" t="s">
        <v>20</v>
      </c>
      <c r="H324">
        <v>5168</v>
      </c>
      <c r="I324" s="5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1"/>
        <v>42776.25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SUM(E387/D387)</f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5">(((L387/60)/60)/24)+DATE(1970,1,1)</f>
        <v>43553.208333333328</v>
      </c>
      <c r="O387" s="12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0.76423616236162362</v>
      </c>
      <c r="G388" t="s">
        <v>14</v>
      </c>
      <c r="H388">
        <v>1068</v>
      </c>
      <c r="I388" s="5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5"/>
        <v>41378.208333333336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SUM(E451/D451)</f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9">(((L451/60)/60)/24)+DATE(1970,1,1)</f>
        <v>43530.25</v>
      </c>
      <c r="O451" s="12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0.04</v>
      </c>
      <c r="G452" t="s">
        <v>14</v>
      </c>
      <c r="H452">
        <v>1</v>
      </c>
      <c r="I452" s="5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9"/>
        <v>41825.208333333336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SUM(E515/D515)</f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3">(((L515/60)/60)/24)+DATE(1970,1,1)</f>
        <v>40430.208333333336</v>
      </c>
      <c r="O515" s="12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0.22439077144917088</v>
      </c>
      <c r="G516" t="s">
        <v>74</v>
      </c>
      <c r="H516">
        <v>528</v>
      </c>
      <c r="I516" s="5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3"/>
        <v>43040.208333333328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SUM(E579/D579)</f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7">(((L579/60)/60)/24)+DATE(1970,1,1)</f>
        <v>40613.25</v>
      </c>
      <c r="O579" s="12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0.1675440414507772</v>
      </c>
      <c r="G580" t="s">
        <v>14</v>
      </c>
      <c r="H580">
        <v>245</v>
      </c>
      <c r="I580" s="5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7"/>
        <v>42387.25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SUM(E643/D643)</f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1">(((L643/60)/60)/24)+DATE(1970,1,1)</f>
        <v>42786.25</v>
      </c>
      <c r="O643" s="12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1.4545652173913044</v>
      </c>
      <c r="G644" t="s">
        <v>20</v>
      </c>
      <c r="H644">
        <v>129</v>
      </c>
      <c r="I644" s="5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1"/>
        <v>42555.208333333328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SUM(E707/D707)</f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5">(((L707/60)/60)/24)+DATE(1970,1,1)</f>
        <v>41619.25</v>
      </c>
      <c r="O707" s="12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1.278468634686347</v>
      </c>
      <c r="G708" t="s">
        <v>20</v>
      </c>
      <c r="H708">
        <v>1345</v>
      </c>
      <c r="I708" s="5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5"/>
        <v>41619.25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SUM(E771/D771)</f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49">(((L771/60)/60)/24)+DATE(1970,1,1)</f>
        <v>41501.208333333336</v>
      </c>
      <c r="O771" s="12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2.7074418604651163</v>
      </c>
      <c r="G772" t="s">
        <v>20</v>
      </c>
      <c r="H772">
        <v>216</v>
      </c>
      <c r="I772" s="5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9"/>
        <v>42299.208333333328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SUM(E835/D835)</f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3">(((L835/60)/60)/24)+DATE(1970,1,1)</f>
        <v>40588.25</v>
      </c>
      <c r="O835" s="12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1.5380821917808218</v>
      </c>
      <c r="G836" t="s">
        <v>20</v>
      </c>
      <c r="H836">
        <v>119</v>
      </c>
      <c r="I836" s="5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3"/>
        <v>40738.208333333336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SUM(E899/D899)</f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7">(((L899/60)/60)/24)+DATE(1970,1,1)</f>
        <v>43583.208333333328</v>
      </c>
      <c r="O899" s="12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0.52479620323841425</v>
      </c>
      <c r="G900" t="s">
        <v>14</v>
      </c>
      <c r="H900">
        <v>1221</v>
      </c>
      <c r="I900" s="5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7"/>
        <v>42408.25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SUM(E963/D963)</f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1">(((L963/60)/60)/24)+DATE(1970,1,1)</f>
        <v>40591.25</v>
      </c>
      <c r="O963" s="12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2.9602777777777778</v>
      </c>
      <c r="G964" t="s">
        <v>20</v>
      </c>
      <c r="H964">
        <v>266</v>
      </c>
      <c r="I964" s="5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:G1048576">
    <cfRule type="containsText" dxfId="30" priority="9" operator="containsText" text="outcome">
      <formula>NOT(ISERROR(SEARCH("outcome",G2)))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G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">
    <cfRule type="containsText" dxfId="29" priority="6" operator="containsText" text="live">
      <formula>NOT(ISERROR(SEARCH("live",G10)))</formula>
    </cfRule>
  </conditionalFormatting>
  <conditionalFormatting sqref="G20">
    <cfRule type="containsText" dxfId="28" priority="5" operator="containsText" text="canceled">
      <formula>NOT(ISERROR(SEARCH("canceled",G20)))</formula>
    </cfRule>
  </conditionalFormatting>
  <conditionalFormatting sqref="G28">
    <cfRule type="containsText" dxfId="27" priority="4" operator="containsText" text="canceled">
      <formula>NOT(ISERROR(SEARCH("canceled",G28)))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3300"/>
        <color theme="9"/>
        <color theme="8" tint="-0.249977111117893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5B276130-CC46-410B-A552-C11BCE4B8EE2}">
            <xm:f>NOT(ISERROR(SEARCH($G$3,G2)))</xm:f>
            <xm:f>$G$3</xm:f>
            <x14:dxf>
              <font>
                <color theme="1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8" operator="containsText" id="{52AAF259-5A62-4FC8-A8AA-85EB89F7BF46}">
            <xm:f>NOT(ISERROR(SEARCH($G$5,G2)))</xm:f>
            <xm:f>$G$5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m:sqref>G2:G1048576</xm:sqref>
        </x14:conditionalFormatting>
        <x14:conditionalFormatting xmlns:xm="http://schemas.microsoft.com/office/excel/2006/main">
          <x14:cfRule type="containsText" priority="3" operator="containsText" id="{1E976F7B-8C03-4ABC-B84A-7251FF21265F}">
            <xm:f>NOT(ISERROR(SEARCH($G$71,G1)))</xm:f>
            <xm:f>$G$71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25D1-C9C3-4BC7-83FF-2D321F81ABED}">
  <dimension ref="A1:F14"/>
  <sheetViews>
    <sheetView workbookViewId="0">
      <selection activeCell="E16" sqref="E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3" spans="1:6" x14ac:dyDescent="0.25">
      <c r="A3" s="9" t="s">
        <v>2070</v>
      </c>
      <c r="B3" s="9" t="s">
        <v>2069</v>
      </c>
    </row>
    <row r="4" spans="1:6" x14ac:dyDescent="0.25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2041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6" x14ac:dyDescent="0.25">
      <c r="A6" s="10" t="s">
        <v>2033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6" x14ac:dyDescent="0.25">
      <c r="A7" s="10" t="s">
        <v>2050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6" x14ac:dyDescent="0.25">
      <c r="A8" s="10" t="s">
        <v>2064</v>
      </c>
      <c r="B8" s="17"/>
      <c r="C8" s="17"/>
      <c r="D8" s="17"/>
      <c r="E8" s="17">
        <v>4</v>
      </c>
      <c r="F8" s="17">
        <v>4</v>
      </c>
    </row>
    <row r="9" spans="1:6" x14ac:dyDescent="0.25">
      <c r="A9" s="10" t="s">
        <v>2035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6" x14ac:dyDescent="0.25">
      <c r="A10" s="10" t="s">
        <v>2054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25">
      <c r="A11" s="10" t="s">
        <v>2047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6" x14ac:dyDescent="0.25">
      <c r="A12" s="10" t="s">
        <v>2037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</row>
    <row r="13" spans="1:6" x14ac:dyDescent="0.25">
      <c r="A13" s="10" t="s">
        <v>2039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6" x14ac:dyDescent="0.25">
      <c r="A14" s="10" t="s">
        <v>2068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240E-60F8-4AE8-BF6C-A72B54892DD9}">
  <dimension ref="A1:F30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2" spans="1:6" x14ac:dyDescent="0.25">
      <c r="A2" s="9" t="s">
        <v>2031</v>
      </c>
      <c r="B2" t="s">
        <v>2066</v>
      </c>
    </row>
    <row r="4" spans="1:6" x14ac:dyDescent="0.25">
      <c r="A4" s="9" t="s">
        <v>2070</v>
      </c>
      <c r="B4" s="9" t="s">
        <v>2069</v>
      </c>
    </row>
    <row r="5" spans="1:6" x14ac:dyDescent="0.25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 t="s">
        <v>2049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25">
      <c r="A7" s="10" t="s">
        <v>2065</v>
      </c>
      <c r="B7" s="17"/>
      <c r="C7" s="17"/>
      <c r="D7" s="17"/>
      <c r="E7" s="17">
        <v>4</v>
      </c>
      <c r="F7" s="17">
        <v>4</v>
      </c>
    </row>
    <row r="8" spans="1:6" x14ac:dyDescent="0.25">
      <c r="A8" s="10" t="s">
        <v>2042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25">
      <c r="A9" s="10" t="s">
        <v>2044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25">
      <c r="A10" s="10" t="s">
        <v>2043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25">
      <c r="A11" s="10" t="s">
        <v>2053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25">
      <c r="A12" s="10" t="s">
        <v>2034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25">
      <c r="A13" s="10" t="s">
        <v>2045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25">
      <c r="A14" s="10" t="s">
        <v>2058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25">
      <c r="A15" s="10" t="s">
        <v>2057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25">
      <c r="A16" s="10" t="s">
        <v>2061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25">
      <c r="A17" s="10" t="s">
        <v>2048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25">
      <c r="A18" s="10" t="s">
        <v>2055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25">
      <c r="A19" s="10" t="s">
        <v>2040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25">
      <c r="A20" s="10" t="s">
        <v>2056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25">
      <c r="A21" s="10" t="s">
        <v>2036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25">
      <c r="A22" s="10" t="s">
        <v>2063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25">
      <c r="A23" s="10" t="s">
        <v>2052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25">
      <c r="A24" s="10" t="s">
        <v>2060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25">
      <c r="A25" s="10" t="s">
        <v>2059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25">
      <c r="A26" s="10" t="s">
        <v>2051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25">
      <c r="A27" s="10" t="s">
        <v>2046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25">
      <c r="A28" s="10" t="s">
        <v>2038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25">
      <c r="A29" s="10" t="s">
        <v>2062</v>
      </c>
      <c r="B29" s="17"/>
      <c r="C29" s="17"/>
      <c r="D29" s="17"/>
      <c r="E29" s="17">
        <v>3</v>
      </c>
      <c r="F29" s="17">
        <v>3</v>
      </c>
    </row>
    <row r="30" spans="1:6" x14ac:dyDescent="0.25">
      <c r="A30" s="10" t="s">
        <v>2068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1326-2CA3-4660-9EA0-AF64E076DFAF}">
  <dimension ref="A1:E18"/>
  <sheetViews>
    <sheetView workbookViewId="0">
      <selection activeCell="B25" sqref="B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2066</v>
      </c>
    </row>
    <row r="2" spans="1:5" x14ac:dyDescent="0.25">
      <c r="A2" s="9" t="s">
        <v>2085</v>
      </c>
      <c r="B2" t="s">
        <v>2066</v>
      </c>
    </row>
    <row r="4" spans="1:5" x14ac:dyDescent="0.25">
      <c r="A4" s="9" t="s">
        <v>2070</v>
      </c>
      <c r="B4" s="9" t="s">
        <v>2069</v>
      </c>
    </row>
    <row r="5" spans="1:5" x14ac:dyDescent="0.25">
      <c r="A5" s="9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3" t="s">
        <v>2073</v>
      </c>
      <c r="B6" s="17">
        <v>6</v>
      </c>
      <c r="C6" s="17">
        <v>36</v>
      </c>
      <c r="D6" s="17">
        <v>49</v>
      </c>
      <c r="E6" s="17">
        <v>91</v>
      </c>
    </row>
    <row r="7" spans="1:5" x14ac:dyDescent="0.25">
      <c r="A7" s="13" t="s">
        <v>2074</v>
      </c>
      <c r="B7" s="17">
        <v>7</v>
      </c>
      <c r="C7" s="17">
        <v>28</v>
      </c>
      <c r="D7" s="17">
        <v>44</v>
      </c>
      <c r="E7" s="17">
        <v>79</v>
      </c>
    </row>
    <row r="8" spans="1:5" x14ac:dyDescent="0.25">
      <c r="A8" s="13" t="s">
        <v>2075</v>
      </c>
      <c r="B8" s="17">
        <v>4</v>
      </c>
      <c r="C8" s="17">
        <v>33</v>
      </c>
      <c r="D8" s="17">
        <v>49</v>
      </c>
      <c r="E8" s="17">
        <v>86</v>
      </c>
    </row>
    <row r="9" spans="1:5" x14ac:dyDescent="0.25">
      <c r="A9" s="13" t="s">
        <v>2076</v>
      </c>
      <c r="B9" s="17">
        <v>1</v>
      </c>
      <c r="C9" s="17">
        <v>30</v>
      </c>
      <c r="D9" s="17">
        <v>46</v>
      </c>
      <c r="E9" s="17">
        <v>77</v>
      </c>
    </row>
    <row r="10" spans="1:5" x14ac:dyDescent="0.25">
      <c r="A10" s="13" t="s">
        <v>2077</v>
      </c>
      <c r="B10" s="17">
        <v>3</v>
      </c>
      <c r="C10" s="17">
        <v>35</v>
      </c>
      <c r="D10" s="17">
        <v>46</v>
      </c>
      <c r="E10" s="17">
        <v>84</v>
      </c>
    </row>
    <row r="11" spans="1:5" x14ac:dyDescent="0.25">
      <c r="A11" s="13" t="s">
        <v>2078</v>
      </c>
      <c r="B11" s="17">
        <v>3</v>
      </c>
      <c r="C11" s="17">
        <v>28</v>
      </c>
      <c r="D11" s="17">
        <v>55</v>
      </c>
      <c r="E11" s="17">
        <v>86</v>
      </c>
    </row>
    <row r="12" spans="1:5" x14ac:dyDescent="0.25">
      <c r="A12" s="13" t="s">
        <v>2079</v>
      </c>
      <c r="B12" s="17">
        <v>4</v>
      </c>
      <c r="C12" s="17">
        <v>31</v>
      </c>
      <c r="D12" s="17">
        <v>58</v>
      </c>
      <c r="E12" s="17">
        <v>93</v>
      </c>
    </row>
    <row r="13" spans="1:5" x14ac:dyDescent="0.25">
      <c r="A13" s="13" t="s">
        <v>2080</v>
      </c>
      <c r="B13" s="17">
        <v>8</v>
      </c>
      <c r="C13" s="17">
        <v>35</v>
      </c>
      <c r="D13" s="17">
        <v>41</v>
      </c>
      <c r="E13" s="17">
        <v>84</v>
      </c>
    </row>
    <row r="14" spans="1:5" x14ac:dyDescent="0.25">
      <c r="A14" s="13" t="s">
        <v>2081</v>
      </c>
      <c r="B14" s="17">
        <v>5</v>
      </c>
      <c r="C14" s="17">
        <v>23</v>
      </c>
      <c r="D14" s="17">
        <v>45</v>
      </c>
      <c r="E14" s="17">
        <v>73</v>
      </c>
    </row>
    <row r="15" spans="1:5" x14ac:dyDescent="0.25">
      <c r="A15" s="13" t="s">
        <v>2082</v>
      </c>
      <c r="B15" s="17">
        <v>6</v>
      </c>
      <c r="C15" s="17">
        <v>26</v>
      </c>
      <c r="D15" s="17">
        <v>45</v>
      </c>
      <c r="E15" s="17">
        <v>77</v>
      </c>
    </row>
    <row r="16" spans="1:5" x14ac:dyDescent="0.25">
      <c r="A16" s="13" t="s">
        <v>2083</v>
      </c>
      <c r="B16" s="17">
        <v>3</v>
      </c>
      <c r="C16" s="17">
        <v>27</v>
      </c>
      <c r="D16" s="17">
        <v>45</v>
      </c>
      <c r="E16" s="17">
        <v>75</v>
      </c>
    </row>
    <row r="17" spans="1:5" x14ac:dyDescent="0.25">
      <c r="A17" s="13" t="s">
        <v>2084</v>
      </c>
      <c r="B17" s="17">
        <v>7</v>
      </c>
      <c r="C17" s="17">
        <v>32</v>
      </c>
      <c r="D17" s="17">
        <v>42</v>
      </c>
      <c r="E17" s="17">
        <v>81</v>
      </c>
    </row>
    <row r="18" spans="1:5" x14ac:dyDescent="0.25">
      <c r="A18" s="13" t="s">
        <v>2068</v>
      </c>
      <c r="B18" s="17">
        <v>57</v>
      </c>
      <c r="C18" s="17">
        <v>364</v>
      </c>
      <c r="D18" s="17">
        <v>565</v>
      </c>
      <c r="E18" s="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8D77-6ADE-48F9-BA1E-C373621E3EC1}">
  <dimension ref="A1:H13"/>
  <sheetViews>
    <sheetView workbookViewId="0">
      <selection activeCell="B3" sqref="B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14" bestFit="1" customWidth="1"/>
    <col min="7" max="7" width="15.5" style="15" bestFit="1" customWidth="1"/>
    <col min="8" max="8" width="18.25" style="1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14" t="s">
        <v>2091</v>
      </c>
      <c r="G1" s="15" t="s">
        <v>2092</v>
      </c>
      <c r="H1" s="15" t="s">
        <v>2093</v>
      </c>
    </row>
    <row r="2" spans="1:8" x14ac:dyDescent="0.25">
      <c r="A2" t="s">
        <v>2094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SUM(B2+C2+D2)</f>
        <v>51</v>
      </c>
      <c r="F2" s="15">
        <f>SUM(B2/E2)</f>
        <v>0.58823529411764708</v>
      </c>
      <c r="G2" s="15">
        <f>SUM(C2/E2)</f>
        <v>0.39215686274509803</v>
      </c>
      <c r="H2" s="15">
        <f>SUM(D2/E2)</f>
        <v>1.9607843137254902E-2</v>
      </c>
    </row>
    <row r="3" spans="1:8" x14ac:dyDescent="0.25">
      <c r="A3" t="s">
        <v>2095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SUM(B3+C3+D3)</f>
        <v>231</v>
      </c>
      <c r="F3" s="15">
        <f t="shared" ref="F3:F13" si="1">SUM(B3/E3)</f>
        <v>0.82683982683982682</v>
      </c>
      <c r="G3" s="15">
        <f t="shared" ref="G3:G13" si="2">SUM(C3/E3)</f>
        <v>0.16450216450216451</v>
      </c>
      <c r="H3" s="15">
        <f t="shared" ref="H3:H13" si="3">SUM(D3/E3)</f>
        <v>8.658008658008658E-3</v>
      </c>
    </row>
    <row r="4" spans="1:8" x14ac:dyDescent="0.25">
      <c r="A4" t="s">
        <v>2096</v>
      </c>
      <c r="B4">
        <f>COUNTIFS(Crowdfunding!$G:$G,"=successful",Crowdfunding!$D:$D,"&gt;=5000",Crowdfunding!$D:$D,"&lt;9999")</f>
        <v>164</v>
      </c>
      <c r="C4">
        <f>COUNTIFS(Crowdfunding!$G:$G,"=failed",Crowdfunding!$D:$D,"&gt;=5000",Crowdfunding!$D:$D,"&lt;9999")</f>
        <v>126</v>
      </c>
      <c r="D4">
        <f>COUNTIFS(Crowdfunding!$G:$G,"=canceled",Crowdfunding!$D:$D,"&gt;=5000",Crowdfunding!$D:$D,"&lt;9999")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t="s">
        <v>2097</v>
      </c>
      <c r="B5">
        <f>COUNTIFS(Crowdfunding!$G:$G,"=successful",Crowdfunding!$D:$D,"&gt;=10000",Crowdfunding!$D:$D,"&lt;14999")</f>
        <v>4</v>
      </c>
      <c r="C5">
        <f>COUNTIFS(Crowdfunding!$G:$G,"=failed",Crowdfunding!$D:$D,"&gt;=10000",Crowdfunding!$D:$D,"&lt;14999")</f>
        <v>5</v>
      </c>
      <c r="D5">
        <f>COUNTIFS(Crowdfunding!$G:$G,"=canceled",Crowdfunding!$D:$D,"&gt;=10000",Crowdfunding!$D:$D,"&lt;14999")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t="s">
        <v>2098</v>
      </c>
      <c r="B6">
        <f>COUNTIFS(Crowdfunding!$G:$G,"=successful",Crowdfunding!$D:$D,"&gt;=15000",Crowdfunding!$D:$D,"&lt;19999")</f>
        <v>10</v>
      </c>
      <c r="C6">
        <f>COUNTIFS(Crowdfunding!$G:$G,"=failed",Crowdfunding!$D:$D,"&gt;=15000",Crowdfunding!$D:$D,"&lt;19999")</f>
        <v>0</v>
      </c>
      <c r="D6">
        <f>COUNTIFS(Crowdfunding!$G:$G,"=canceled",Crowdfunding!$D:$D,"&gt;=15000",Crowdfunding!$D:$D,"&lt;19999")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2099</v>
      </c>
      <c r="B7">
        <f>COUNTIFS(Crowdfunding!$G:$G,"=successful",Crowdfunding!$D:$D,"&gt;=20000",Crowdfunding!$D:$D,"&lt;24999")</f>
        <v>7</v>
      </c>
      <c r="C7">
        <f>COUNTIFS(Crowdfunding!$G:$G,"=failed",Crowdfunding!$D:$D,"&gt;=20000",Crowdfunding!$D:$D,"&lt;24999")</f>
        <v>0</v>
      </c>
      <c r="D7">
        <f>COUNTIFS(Crowdfunding!$G:$G,"=canceled",Crowdfunding!$D:$D,"&gt;=20000",Crowdfunding!$D:$D,"&lt;24999")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2100</v>
      </c>
      <c r="B8">
        <f>COUNTIFS(Crowdfunding!$G:$G,"=successful",Crowdfunding!$D:$D,"&gt;=25000",Crowdfunding!$D:$D,"&lt;29999")</f>
        <v>11</v>
      </c>
      <c r="C8">
        <f>COUNTIFS(Crowdfunding!$G:$G,"=failed",Crowdfunding!$D:$D,"&gt;=25000",Crowdfunding!$D:$D,"&lt;29999")</f>
        <v>3</v>
      </c>
      <c r="D8">
        <f>COUNTIFS(Crowdfunding!$G:$G,"=canceled",Crowdfunding!$D:$D,"&gt;=25000",Crowdfunding!$D:$D,"&lt;29999")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t="s">
        <v>2101</v>
      </c>
      <c r="B9">
        <f>COUNTIFS(Crowdfunding!$G:$G,"=successful",Crowdfunding!$D:$D,"&gt;=30000",Crowdfunding!$D:$D,"&lt;34999")</f>
        <v>7</v>
      </c>
      <c r="C9">
        <f>COUNTIFS(Crowdfunding!$G:$G,"=failed",Crowdfunding!$D:$D,"&gt;=30000",Crowdfunding!$D:$D,"&lt;34999")</f>
        <v>0</v>
      </c>
      <c r="D9">
        <f>COUNTIFS(Crowdfunding!$G:$G,"=canceled",Crowdfunding!$D:$D,"&gt;=30000",Crowdfunding!$D:$D,"&lt;34999")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2103</v>
      </c>
      <c r="B10">
        <f>COUNTIFS(Crowdfunding!$G:$G,"=successful",Crowdfunding!$D:$D,"&gt;=35000",Crowdfunding!$D:$D,"&lt;39999")</f>
        <v>8</v>
      </c>
      <c r="C10">
        <f>COUNTIFS(Crowdfunding!$G:$G,"=failed",Crowdfunding!$D:$D,"&gt;=35000",Crowdfunding!$D:$D,"&lt;39999")</f>
        <v>3</v>
      </c>
      <c r="D10">
        <f>COUNTIFS(Crowdfunding!$G:$G,"=canceled",Crowdfunding!$D:$D,"&gt;=35000",Crowdfunding!$D:$D,"&lt;39999")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t="s">
        <v>2102</v>
      </c>
      <c r="B11">
        <f>COUNTIFS(Crowdfunding!$G:$G,"=successful",Crowdfunding!$D:$D,"&gt;=40000",Crowdfunding!$D:$D,"&lt;44999")</f>
        <v>11</v>
      </c>
      <c r="C11">
        <f>COUNTIFS(Crowdfunding!$G:$G,"=failed",Crowdfunding!$D:$D,"&gt;=40000",Crowdfunding!$D:$D,"&lt;44999")</f>
        <v>3</v>
      </c>
      <c r="D11">
        <f>COUNTIFS(Crowdfunding!$G:$G,"=canceled",Crowdfunding!$D:$D,"&gt;=40000",Crowdfunding!$D:$D,"&lt;44999")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t="s">
        <v>2104</v>
      </c>
      <c r="B12">
        <f>COUNTIFS(Crowdfunding!$G:$G,"=successful",Crowdfunding!$D:$D,"&gt;=45000",Crowdfunding!$D:$D,"&lt;49999")</f>
        <v>8</v>
      </c>
      <c r="C12">
        <f>COUNTIFS(Crowdfunding!$G:$G,"=failed",Crowdfunding!$D:$D,"&gt;=45000",Crowdfunding!$D:$D,"&lt;49999")</f>
        <v>3</v>
      </c>
      <c r="D12">
        <f>COUNTIFS(Crowdfunding!$G:$G,"=canceled",Crowdfunding!$D:$D,"&gt;=45000",Crowdfunding!$D:$D,"&lt;49999")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2105</v>
      </c>
      <c r="B13">
        <f>COUNTIFS(Crowdfunding!$G:$G,"=successful",Crowdfunding!$D:$D,"&gt;50000")</f>
        <v>114</v>
      </c>
      <c r="C13">
        <f>COUNTIFS(Crowdfunding!$G:$G,"=failed",Crowdfunding!$D:$D,"&gt;50000")</f>
        <v>163</v>
      </c>
      <c r="D13">
        <f>COUNTIFS(Crowdfunding!$G:$G,"=canceled",Crowdfunding!$D:$D,"&gt;50000")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8E3D-B5F7-4D7D-B71D-3A757594E772}">
  <dimension ref="A1:K566"/>
  <sheetViews>
    <sheetView tabSelected="1" workbookViewId="0">
      <selection activeCell="N4" sqref="N4"/>
    </sheetView>
  </sheetViews>
  <sheetFormatPr defaultRowHeight="15.75" x14ac:dyDescent="0.25"/>
  <cols>
    <col min="2" max="2" width="13" bestFit="1" customWidth="1"/>
    <col min="5" max="5" width="13.5" bestFit="1" customWidth="1"/>
    <col min="11" max="11" width="45.875" customWidth="1"/>
  </cols>
  <sheetData>
    <row r="1" spans="1:11" x14ac:dyDescent="0.25">
      <c r="A1" s="1" t="s">
        <v>4</v>
      </c>
      <c r="B1" s="1" t="s">
        <v>5</v>
      </c>
      <c r="D1" s="18" t="s">
        <v>4</v>
      </c>
      <c r="E1" s="1" t="s">
        <v>5</v>
      </c>
      <c r="H1" s="18" t="s">
        <v>2111</v>
      </c>
      <c r="I1" s="18" t="s">
        <v>2112</v>
      </c>
    </row>
    <row r="2" spans="1:11" ht="94.5" x14ac:dyDescent="0.25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AVERAGE(B2:B566)</f>
        <v>851.14690265486729</v>
      </c>
      <c r="I2">
        <f>AVERAGE(E2:E365)</f>
        <v>585.61538461538464</v>
      </c>
      <c r="K2" s="16" t="s">
        <v>2114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t="s">
        <v>2113</v>
      </c>
      <c r="H3">
        <f>MEDIAN(B2:B566)</f>
        <v>201</v>
      </c>
      <c r="I3">
        <f>MEDIAN(E2:E365)</f>
        <v>114.5</v>
      </c>
    </row>
    <row r="4" spans="1:11" ht="45" customHeight="1" x14ac:dyDescent="0.25">
      <c r="A4" t="s">
        <v>20</v>
      </c>
      <c r="B4">
        <v>174</v>
      </c>
      <c r="D4" t="s">
        <v>14</v>
      </c>
      <c r="E4">
        <v>53</v>
      </c>
      <c r="G4" t="s">
        <v>2107</v>
      </c>
      <c r="H4">
        <f>MIN(B2:B566)</f>
        <v>16</v>
      </c>
      <c r="I4">
        <f>MIN(E2:E365)</f>
        <v>0</v>
      </c>
    </row>
    <row r="5" spans="1:11" ht="64.5" customHeight="1" x14ac:dyDescent="0.25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MAX(B2:B566)</f>
        <v>7295</v>
      </c>
      <c r="I5">
        <f>MAX(E2:E365)</f>
        <v>6080</v>
      </c>
      <c r="K5" s="16" t="s">
        <v>2115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2109</v>
      </c>
      <c r="H6">
        <f>_xlfn.VAR.S(B2:B566)</f>
        <v>1606216.5936295739</v>
      </c>
      <c r="I6">
        <f>_xlfn.VAR.S(E2:E365)</f>
        <v>924113.45496927318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_xlfn.STDEV.S(B2:B566)</f>
        <v>1267.366006183523</v>
      </c>
      <c r="I7">
        <f>_xlfn.STDEV.S(E2:E365)</f>
        <v>961.30819978260524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B1:B566" xr:uid="{4D508E3D-B5F7-4D7D-B71D-3A757594E772}"/>
  <conditionalFormatting sqref="A2:A1048141">
    <cfRule type="containsText" dxfId="23" priority="17" operator="containsText" text="outcome">
      <formula>NOT(ISERROR(SEARCH("outcome",A2)))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7128"/>
        <color rgb="FFFFEF9C"/>
      </colorScale>
    </cfRule>
  </conditionalFormatting>
  <conditionalFormatting sqref="D2:D365">
    <cfRule type="containsText" dxfId="22" priority="4" operator="containsText" text="outcome">
      <formula>NOT(ISERROR(SEARCH("outcome",D2)))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CF90155D-EBB6-4D92-918A-2C4D8CF2AE4A}">
            <xm:f>NOT(ISERROR(SEARCH($G$71,A2)))</xm:f>
            <xm:f>$G$71</xm:f>
            <x14:dxf>
              <fill>
                <patternFill>
                  <bgColor theme="9" tint="0.39994506668294322"/>
                </patternFill>
              </fill>
            </x14:dxf>
          </x14:cfRule>
          <xm:sqref>A2:A1048141</xm:sqref>
        </x14:conditionalFormatting>
        <x14:conditionalFormatting xmlns:xm="http://schemas.microsoft.com/office/excel/2006/main">
          <x14:cfRule type="containsText" priority="15" operator="containsText" id="{9C0E472C-2708-41C2-99F3-CE1ED539C40E}">
            <xm:f>NOT(ISERROR(SEARCH($G$3,A2)))</xm:f>
            <xm:f>$G$3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" operator="containsText" id="{E0451C5B-462E-49A7-BC20-37FA521E1775}">
            <xm:f>NOT(ISERROR(SEARCH($G$5,A2)))</xm:f>
            <xm:f>$G$5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A2:A1048141</xm:sqref>
        </x14:conditionalFormatting>
        <x14:conditionalFormatting xmlns:xm="http://schemas.microsoft.com/office/excel/2006/main">
          <x14:cfRule type="containsText" priority="2" operator="containsText" id="{DFBCE693-7814-4C11-8A5F-5A3498FAD6A6}">
            <xm:f>NOT(ISERROR(SEARCH($G$3,D2)))</xm:f>
            <xm:f>$G$3</xm:f>
            <x14:dxf>
              <font>
                <color theme="1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EFD71F4C-51B7-4C79-AE57-2D117F55CC59}">
            <xm:f>NOT(ISERROR(SEARCH($G$5,D2)))</xm:f>
            <xm:f>$G$5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m:sqref>D2:D365</xm:sqref>
        </x14:conditionalFormatting>
        <x14:conditionalFormatting xmlns:xm="http://schemas.microsoft.com/office/excel/2006/main">
          <x14:cfRule type="containsText" priority="1" operator="containsText" id="{B474CBEB-0FCB-4965-938F-1C7C91DB21AE}">
            <xm:f>NOT(ISERROR(SEARCH($G$71,D2)))</xm:f>
            <xm:f>$G$71</xm:f>
            <x14:dxf>
              <font>
                <color theme="1"/>
              </font>
              <fill>
                <patternFill>
                  <bgColor rgb="FFC00000"/>
                </patternFill>
              </fill>
            </x14:dxf>
          </x14:cfRule>
          <xm:sqref>D2:D365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joshua aldridge</cp:lastModifiedBy>
  <dcterms:created xsi:type="dcterms:W3CDTF">2021-09-29T18:52:28Z</dcterms:created>
  <dcterms:modified xsi:type="dcterms:W3CDTF">2023-03-08T01:41:10Z</dcterms:modified>
</cp:coreProperties>
</file>