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Shipments" sheetId="1" r:id="rId1"/>
  </sheets>
  <definedNames>
    <definedName name="Driver">#REF!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2" i="1" l="1"/>
  <c r="I12" i="1"/>
  <c r="F12" i="1"/>
  <c r="C12" i="1"/>
  <c r="B12" i="1"/>
  <c r="N11" i="1"/>
  <c r="I11" i="1"/>
  <c r="C11" i="1"/>
  <c r="B11" i="1"/>
  <c r="E11" i="1"/>
  <c r="E6" i="1"/>
  <c r="M6" i="1"/>
  <c r="E7" i="1"/>
  <c r="M7" i="1"/>
  <c r="E8" i="1"/>
  <c r="M8" i="1"/>
  <c r="E9" i="1"/>
  <c r="M9" i="1"/>
  <c r="E5" i="1"/>
  <c r="D6" i="1"/>
  <c r="O6" i="1"/>
  <c r="D7" i="1"/>
  <c r="O7" i="1"/>
  <c r="D8" i="1"/>
  <c r="O8" i="1"/>
  <c r="D9" i="1"/>
  <c r="D5" i="1"/>
  <c r="H1" i="1"/>
  <c r="E12" i="1"/>
  <c r="M5" i="1"/>
  <c r="D12" i="1"/>
  <c r="O5" i="1"/>
  <c r="D11" i="1"/>
  <c r="O11" i="1"/>
  <c r="G9" i="1"/>
  <c r="H9" i="1"/>
  <c r="K9" i="1"/>
  <c r="L9" i="1"/>
  <c r="O9" i="1"/>
  <c r="G5" i="1"/>
  <c r="G8" i="1"/>
  <c r="H8" i="1"/>
  <c r="K8" i="1"/>
  <c r="L8" i="1"/>
  <c r="G7" i="1"/>
  <c r="H7" i="1"/>
  <c r="K7" i="1"/>
  <c r="L7" i="1"/>
  <c r="G6" i="1"/>
  <c r="H6" i="1"/>
  <c r="K6" i="1"/>
  <c r="L6" i="1"/>
  <c r="O12" i="1"/>
  <c r="G11" i="1"/>
  <c r="G12" i="1"/>
  <c r="M12" i="1"/>
  <c r="M11" i="1"/>
  <c r="J9" i="1"/>
  <c r="H5" i="1"/>
  <c r="J6" i="1"/>
  <c r="J8" i="1"/>
  <c r="J7" i="1"/>
  <c r="H11" i="1"/>
  <c r="K11" i="1"/>
  <c r="H12" i="1"/>
  <c r="K5" i="1"/>
  <c r="J5" i="1"/>
  <c r="J11" i="1"/>
  <c r="J12" i="1"/>
  <c r="L5" i="1"/>
  <c r="K12" i="1"/>
</calcChain>
</file>

<file path=xl/comments1.xml><?xml version="1.0" encoding="utf-8"?>
<comments xmlns="http://schemas.openxmlformats.org/spreadsheetml/2006/main">
  <authors>
    <author>Ash Patel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Verify with freight carrier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<sst xmlns="http://schemas.openxmlformats.org/spreadsheetml/2006/main" count="35" uniqueCount="30">
  <si>
    <t>SenCol Incorporated</t>
  </si>
  <si>
    <t>Product</t>
  </si>
  <si>
    <t>Fixo</t>
  </si>
  <si>
    <t>Galbar</t>
  </si>
  <si>
    <t>Wexit</t>
  </si>
  <si>
    <t>Trufir</t>
  </si>
  <si>
    <t>Oxtin</t>
  </si>
  <si>
    <t>Name</t>
  </si>
  <si>
    <t>%</t>
  </si>
  <si>
    <t>Rejects</t>
  </si>
  <si>
    <t>Sell</t>
  </si>
  <si>
    <t>Price</t>
  </si>
  <si>
    <t>Gross</t>
  </si>
  <si>
    <t>Revenue</t>
  </si>
  <si>
    <t>COGS</t>
  </si>
  <si>
    <t>Profit</t>
  </si>
  <si>
    <t>Margin</t>
  </si>
  <si>
    <t>Adjusted</t>
  </si>
  <si>
    <t>QTY Shipped</t>
  </si>
  <si>
    <t>Net</t>
  </si>
  <si>
    <t>Shipment Analysis</t>
  </si>
  <si>
    <t>Contribution</t>
  </si>
  <si>
    <t>Quality</t>
  </si>
  <si>
    <t>% Change</t>
  </si>
  <si>
    <t>Award</t>
  </si>
  <si>
    <t>Bonus</t>
  </si>
  <si>
    <t>QTY</t>
  </si>
  <si>
    <t>2015-2016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</si>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</sst>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0.0%"/>
    <numFmt numFmtId="167" formatCode="_(&quot;$&quot;* #,##0_);_(&quot;$&quot;* \(#,##0\);_(&quot;$&quot;* &quot;-&quot;??_);_(@_)"/>
    <numFmt numFmtId="168" formatCode="_(* #,##0_);_(* \(#,##0\);_(* &quot;-&quot;?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165" fontId="2" fillId="0" borderId="1" xfId="1" applyNumberFormat="1" applyFont="1" applyBorder="1"/>
    <xf numFmtId="165" fontId="0" fillId="0" borderId="1" xfId="1" applyNumberFormat="1" applyFont="1" applyBorder="1"/>
    <xf numFmtId="166" fontId="0" fillId="0" borderId="1" xfId="3" applyNumberFormat="1" applyFont="1" applyBorder="1"/>
    <xf numFmtId="167" fontId="2" fillId="0" borderId="1" xfId="2" applyNumberFormat="1" applyFont="1" applyBorder="1"/>
    <xf numFmtId="167" fontId="0" fillId="0" borderId="1" xfId="2" applyNumberFormat="1" applyFont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/>
    <xf numFmtId="0" fontId="6" fillId="0" borderId="0" xfId="0" applyFont="1"/>
    <xf numFmtId="166" fontId="0" fillId="0" borderId="1" xfId="3" applyNumberFormat="1" applyFont="1" applyFill="1" applyBorder="1" applyAlignment="1">
      <alignment horizontal="center"/>
    </xf>
    <xf numFmtId="167" fontId="0" fillId="0" borderId="1" xfId="2" applyNumberFormat="1" applyFont="1" applyFill="1" applyBorder="1" applyAlignment="1">
      <alignment horizontal="center"/>
    </xf>
    <xf numFmtId="168" fontId="2" fillId="0" borderId="1" xfId="0" applyNumberFormat="1" applyFont="1" applyBorder="1"/>
    <xf numFmtId="165" fontId="0" fillId="2" borderId="1" xfId="0" applyNumberFormat="1" applyFill="1" applyBorder="1"/>
    <xf numFmtId="165" fontId="0" fillId="0" borderId="1" xfId="0" applyNumberFormat="1" applyBorder="1"/>
    <xf numFmtId="166" fontId="0" fillId="3" borderId="1" xfId="3" applyNumberFormat="1" applyFont="1" applyFill="1" applyBorder="1"/>
    <xf numFmtId="167" fontId="0" fillId="2" borderId="1" xfId="2" applyNumberFormat="1" applyFont="1" applyFill="1" applyBorder="1"/>
    <xf numFmtId="0" fontId="3" fillId="0" borderId="0" xfId="0" applyFont="1" applyFill="1"/>
    <xf numFmtId="165" fontId="0" fillId="0" borderId="0" xfId="0" applyNumberFormat="1" applyFill="1" applyBorder="1"/>
    <xf numFmtId="166" fontId="0" fillId="0" borderId="0" xfId="3" applyNumberFormat="1" applyFont="1" applyFill="1" applyBorder="1"/>
    <xf numFmtId="167" fontId="0" fillId="0" borderId="0" xfId="2" applyNumberFormat="1" applyFont="1" applyFill="1" applyBorder="1"/>
    <xf numFmtId="0" fontId="0" fillId="0" borderId="0" xfId="0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7">
    <dxf>
      <fill>
        <patternFill>
          <bgColor theme="8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T13"/>
  <sheetViews>
    <sheetView tabSelected="1" workbookViewId="0">
      <selection activeCell="A2" sqref="A2"/>
    </sheetView>
  </sheetViews>
  <sheetFormatPr defaultColWidth="8.77734375" defaultRowHeight="14.4" x14ac:dyDescent="0.3"/>
  <cols>
    <col min="2" max="2" width="12.109375" bestFit="1" customWidth="1"/>
    <col min="3" max="3" width="9" bestFit="1" customWidth="1"/>
    <col min="4" max="4" width="10.44140625" bestFit="1" customWidth="1"/>
    <col min="7" max="7" width="13.6640625" bestFit="1" customWidth="1"/>
    <col min="8" max="10" width="16.33203125" bestFit="1" customWidth="1"/>
    <col min="11" max="11" width="8.109375" bestFit="1" customWidth="1"/>
    <col min="12" max="12" width="12.33203125" bestFit="1" customWidth="1"/>
    <col min="13" max="13" width="12.44140625" bestFit="1" customWidth="1"/>
    <col min="14" max="14" width="13.33203125" bestFit="1" customWidth="1"/>
    <col min="15" max="15" width="10" bestFit="1" customWidth="1"/>
  </cols>
  <sheetData>
    <row r="1" spans="1:20" ht="15.6" x14ac:dyDescent="0.3">
      <c r="A1" s="2" t="s">
        <v>0</v>
      </c>
      <c r="C1" s="13">
        <v>1</v>
      </c>
      <c r="D1" s="2" t="s">
        <v>20</v>
      </c>
      <c r="H1" s="1">
        <f ca="1">NOW()</f>
        <v>44728.088251388886</v>
      </c>
    </row>
    <row r="3" spans="1:20" x14ac:dyDescent="0.3">
      <c r="A3" s="10" t="s">
        <v>1</v>
      </c>
      <c r="B3" s="11">
        <v>2015</v>
      </c>
      <c r="C3" s="11">
        <v>2015</v>
      </c>
      <c r="D3" s="11">
        <v>2015</v>
      </c>
      <c r="E3" s="11" t="s">
        <v>8</v>
      </c>
      <c r="F3" s="11" t="s">
        <v>10</v>
      </c>
      <c r="G3" s="11" t="s">
        <v>12</v>
      </c>
      <c r="H3" s="11" t="s">
        <v>17</v>
      </c>
      <c r="I3" s="11" t="s">
        <v>12</v>
      </c>
      <c r="J3" s="11" t="s">
        <v>12</v>
      </c>
      <c r="K3" s="11" t="s">
        <v>15</v>
      </c>
      <c r="L3" s="11" t="s">
        <v>21</v>
      </c>
      <c r="M3" s="11" t="s">
        <v>22</v>
      </c>
      <c r="N3" s="11">
        <v>2016</v>
      </c>
      <c r="O3" s="11" t="s">
        <v>23</v>
      </c>
      <c r="Q3" s="3"/>
      <c r="R3" s="3"/>
      <c r="S3" s="3"/>
      <c r="T3" s="3"/>
    </row>
    <row r="4" spans="1:20" x14ac:dyDescent="0.3">
      <c r="A4" s="10" t="s">
        <v>7</v>
      </c>
      <c r="B4" s="11" t="s">
        <v>18</v>
      </c>
      <c r="C4" s="11" t="s">
        <v>9</v>
      </c>
      <c r="D4" s="11" t="s">
        <v>19</v>
      </c>
      <c r="E4" s="11" t="s">
        <v>9</v>
      </c>
      <c r="F4" s="11" t="s">
        <v>11</v>
      </c>
      <c r="G4" s="11" t="s">
        <v>13</v>
      </c>
      <c r="H4" s="11" t="s">
        <v>13</v>
      </c>
      <c r="I4" s="11" t="s">
        <v>14</v>
      </c>
      <c r="J4" s="11" t="s">
        <v>15</v>
      </c>
      <c r="K4" s="11" t="s">
        <v>16</v>
      </c>
      <c r="L4" s="11" t="s">
        <v>24</v>
      </c>
      <c r="M4" s="11" t="s">
        <v>25</v>
      </c>
      <c r="N4" s="11" t="s">
        <v>26</v>
      </c>
      <c r="O4" s="11" t="s">
        <v>27</v>
      </c>
      <c r="Q4" s="3"/>
      <c r="R4" s="3"/>
      <c r="S4" s="3"/>
      <c r="T4" s="3"/>
    </row>
    <row r="5" spans="1:20" x14ac:dyDescent="0.3">
      <c r="A5" s="4" t="s">
        <v>2</v>
      </c>
      <c r="B5" s="5">
        <v>910000</v>
      </c>
      <c r="C5" s="5">
        <v>29000</v>
      </c>
      <c r="D5" s="6">
        <f>B5-C5</f>
        <v>881000</v>
      </c>
      <c r="E5" s="7">
        <f>C5/B5</f>
        <v>3.1868131868131866E-2</v>
      </c>
      <c r="F5" s="8">
        <v>145</v>
      </c>
      <c r="G5" s="9">
        <f>D5*F5</f>
        <v>127745000</v>
      </c>
      <c r="H5" s="9">
        <f>G5-C5*(F5+0.75)</f>
        <v>123518250</v>
      </c>
      <c r="I5" s="8">
        <v>26200000</v>
      </c>
      <c r="J5" s="9">
        <f>H5-I5</f>
        <v>97318250</v>
      </c>
      <c r="K5" s="7">
        <f>(H5-I5)/H5</f>
        <v>0.78788559585324436</v>
      </c>
      <c r="L5" s="14" t="str">
        <f>IF(K5&gt;=75%,"YES",".")</f>
        <v>YES</v>
      </c>
      <c r="M5" s="15">
        <f>IF(E5&lt;5%,1800000,750000)</f>
        <v>1800000</v>
      </c>
      <c r="N5" s="16">
        <v>791065</v>
      </c>
      <c r="O5" s="7">
        <f>(N5-D5)/D5</f>
        <v>-0.10208286038592508</v>
      </c>
    </row>
    <row r="6" spans="1:20" x14ac:dyDescent="0.3">
      <c r="A6" s="4" t="s">
        <v>3</v>
      </c>
      <c r="B6" s="5">
        <v>1145000</v>
      </c>
      <c r="C6" s="5">
        <v>86400</v>
      </c>
      <c r="D6" s="6">
        <f t="shared" ref="D6:D9" si="0">B6-C6</f>
        <v>1058600</v>
      </c>
      <c r="E6" s="7">
        <f t="shared" ref="E6:E9" si="1">C6/B6</f>
        <v>7.54585152838428E-2</v>
      </c>
      <c r="F6" s="8">
        <v>170</v>
      </c>
      <c r="G6" s="9">
        <f t="shared" ref="G6:G9" si="2">D6*F6</f>
        <v>179962000</v>
      </c>
      <c r="H6" s="9">
        <f t="shared" ref="H6:H9" si="3">G6-C6*(F6+0.75)</f>
        <v>165209200</v>
      </c>
      <c r="I6" s="8">
        <v>54870900</v>
      </c>
      <c r="J6" s="9">
        <f t="shared" ref="J6:J9" si="4">H6-I6</f>
        <v>110338300</v>
      </c>
      <c r="K6" s="7">
        <f t="shared" ref="K6:K9" si="5">(H6-I6)/H6</f>
        <v>0.66787019124842928</v>
      </c>
      <c r="L6" s="14" t="str">
        <f t="shared" ref="L6:L9" si="6">IF(K6&gt;=75%,"YES",".")</f>
        <v>.</v>
      </c>
      <c r="M6" s="15">
        <f t="shared" ref="M6:M9" si="7">IF(E6&lt;5%,1800000,750000)</f>
        <v>750000</v>
      </c>
      <c r="N6" s="16">
        <v>1127409</v>
      </c>
      <c r="O6" s="7">
        <f t="shared" ref="O6:O9" si="8">(N6-D6)/D6</f>
        <v>6.5000000000000002E-2</v>
      </c>
    </row>
    <row r="7" spans="1:20" x14ac:dyDescent="0.3">
      <c r="A7" s="4" t="s">
        <v>4</v>
      </c>
      <c r="B7" s="5">
        <v>642700</v>
      </c>
      <c r="C7" s="5">
        <v>13950</v>
      </c>
      <c r="D7" s="6">
        <f t="shared" si="0"/>
        <v>628750</v>
      </c>
      <c r="E7" s="7">
        <f t="shared" si="1"/>
        <v>2.1705305741403454E-2</v>
      </c>
      <c r="F7" s="8">
        <v>210</v>
      </c>
      <c r="G7" s="9">
        <f t="shared" si="2"/>
        <v>132037500</v>
      </c>
      <c r="H7" s="9">
        <f t="shared" si="3"/>
        <v>129097537.5</v>
      </c>
      <c r="I7" s="8">
        <v>26890700</v>
      </c>
      <c r="J7" s="9">
        <f t="shared" si="4"/>
        <v>102206837.5</v>
      </c>
      <c r="K7" s="7">
        <f t="shared" si="5"/>
        <v>0.79170245598216771</v>
      </c>
      <c r="L7" s="14" t="str">
        <f t="shared" si="6"/>
        <v>YES</v>
      </c>
      <c r="M7" s="15">
        <f t="shared" si="7"/>
        <v>1800000</v>
      </c>
      <c r="N7" s="16">
        <v>540725</v>
      </c>
      <c r="O7" s="7">
        <f t="shared" si="8"/>
        <v>-0.14000000000000001</v>
      </c>
    </row>
    <row r="8" spans="1:20" x14ac:dyDescent="0.3">
      <c r="A8" s="4" t="s">
        <v>5</v>
      </c>
      <c r="B8" s="5">
        <v>490680</v>
      </c>
      <c r="C8" s="5">
        <v>9540</v>
      </c>
      <c r="D8" s="6">
        <f t="shared" si="0"/>
        <v>481140</v>
      </c>
      <c r="E8" s="7">
        <f t="shared" si="1"/>
        <v>1.9442406456346296E-2</v>
      </c>
      <c r="F8" s="8">
        <v>98</v>
      </c>
      <c r="G8" s="9">
        <f t="shared" si="2"/>
        <v>47151720</v>
      </c>
      <c r="H8" s="9">
        <f t="shared" si="3"/>
        <v>46209645</v>
      </c>
      <c r="I8" s="8">
        <v>11245780</v>
      </c>
      <c r="J8" s="9">
        <f t="shared" si="4"/>
        <v>34963865</v>
      </c>
      <c r="K8" s="7">
        <f t="shared" si="5"/>
        <v>0.75663565474264083</v>
      </c>
      <c r="L8" s="14" t="str">
        <f t="shared" si="6"/>
        <v>YES</v>
      </c>
      <c r="M8" s="15">
        <f t="shared" si="7"/>
        <v>1800000</v>
      </c>
      <c r="N8" s="16">
        <v>492206</v>
      </c>
      <c r="O8" s="7">
        <f t="shared" si="8"/>
        <v>2.2999542752629172E-2</v>
      </c>
    </row>
    <row r="9" spans="1:20" x14ac:dyDescent="0.3">
      <c r="A9" s="4" t="s">
        <v>6</v>
      </c>
      <c r="B9" s="5">
        <v>998860</v>
      </c>
      <c r="C9" s="5">
        <v>54860</v>
      </c>
      <c r="D9" s="6">
        <f t="shared" si="0"/>
        <v>944000</v>
      </c>
      <c r="E9" s="7">
        <f t="shared" si="1"/>
        <v>5.4922611777426265E-2</v>
      </c>
      <c r="F9" s="8">
        <v>125</v>
      </c>
      <c r="G9" s="9">
        <f t="shared" si="2"/>
        <v>118000000</v>
      </c>
      <c r="H9" s="9">
        <f t="shared" si="3"/>
        <v>111101355</v>
      </c>
      <c r="I9" s="8">
        <v>39670900</v>
      </c>
      <c r="J9" s="9">
        <f t="shared" si="4"/>
        <v>71430455</v>
      </c>
      <c r="K9" s="7">
        <f t="shared" si="5"/>
        <v>0.64293054751672474</v>
      </c>
      <c r="L9" s="14" t="str">
        <f t="shared" si="6"/>
        <v>.</v>
      </c>
      <c r="M9" s="15">
        <f t="shared" si="7"/>
        <v>750000</v>
      </c>
      <c r="N9" s="16">
        <v>900576</v>
      </c>
      <c r="O9" s="7">
        <f t="shared" si="8"/>
        <v>-4.5999999999999999E-2</v>
      </c>
    </row>
    <row r="11" spans="1:20" x14ac:dyDescent="0.3">
      <c r="A11" s="12" t="s">
        <v>28</v>
      </c>
      <c r="B11" s="18">
        <f>SUM(B5:B9)</f>
        <v>4187240</v>
      </c>
      <c r="C11" s="18">
        <f t="shared" ref="C11:N11" si="9">SUM(C5:C9)</f>
        <v>193750</v>
      </c>
      <c r="D11" s="18">
        <f t="shared" si="9"/>
        <v>3993490</v>
      </c>
      <c r="E11" s="19">
        <f>C11/B11</f>
        <v>4.6271529694978074E-2</v>
      </c>
      <c r="F11" s="20"/>
      <c r="G11" s="18">
        <f t="shared" si="9"/>
        <v>604896220</v>
      </c>
      <c r="H11" s="9">
        <f t="shared" si="9"/>
        <v>575135987.5</v>
      </c>
      <c r="I11" s="9">
        <f t="shared" si="9"/>
        <v>158878280</v>
      </c>
      <c r="J11" s="9">
        <f t="shared" si="9"/>
        <v>416257707.5</v>
      </c>
      <c r="K11" s="7">
        <f t="shared" ref="K11" si="10">(H11-I11)/H11</f>
        <v>0.72375527970243736</v>
      </c>
      <c r="L11" s="17"/>
      <c r="M11" s="9">
        <f t="shared" si="9"/>
        <v>6900000</v>
      </c>
      <c r="N11" s="18">
        <f t="shared" si="9"/>
        <v>3851981</v>
      </c>
      <c r="O11" s="19">
        <f t="shared" ref="O11" si="11">(N11-D11)/D11</f>
        <v>-3.54349203328417E-2</v>
      </c>
    </row>
    <row r="12" spans="1:20" x14ac:dyDescent="0.3">
      <c r="A12" s="12" t="s">
        <v>29</v>
      </c>
      <c r="B12" s="18">
        <f>AVERAGE(B5:B9)</f>
        <v>837448</v>
      </c>
      <c r="C12" s="18">
        <f t="shared" ref="C12:O12" si="12">AVERAGE(C5:C9)</f>
        <v>38750</v>
      </c>
      <c r="D12" s="18">
        <f t="shared" si="12"/>
        <v>798698</v>
      </c>
      <c r="E12" s="7">
        <f t="shared" si="12"/>
        <v>4.067939422543014E-2</v>
      </c>
      <c r="F12" s="9">
        <f t="shared" si="12"/>
        <v>149.6</v>
      </c>
      <c r="G12" s="18">
        <f t="shared" si="12"/>
        <v>120979244</v>
      </c>
      <c r="H12" s="9">
        <f t="shared" si="12"/>
        <v>115027197.5</v>
      </c>
      <c r="I12" s="9">
        <f t="shared" si="12"/>
        <v>31775656</v>
      </c>
      <c r="J12" s="9">
        <f t="shared" si="12"/>
        <v>83251541.5</v>
      </c>
      <c r="K12" s="7">
        <f t="shared" si="12"/>
        <v>0.72940488906864132</v>
      </c>
      <c r="L12" s="17"/>
      <c r="M12" s="9">
        <f t="shared" si="12"/>
        <v>1380000</v>
      </c>
      <c r="N12" s="18">
        <f t="shared" si="12"/>
        <v>770396.2</v>
      </c>
      <c r="O12" s="7">
        <f t="shared" si="12"/>
        <v>-4.0016663526659182E-2</v>
      </c>
    </row>
    <row r="13" spans="1:20" s="25" customFormat="1" x14ac:dyDescent="0.3">
      <c r="A13" s="21"/>
      <c r="B13" s="22"/>
      <c r="C13" s="22"/>
      <c r="D13" s="22"/>
      <c r="E13" s="23"/>
      <c r="F13" s="24"/>
      <c r="G13" s="22"/>
      <c r="H13" s="24"/>
      <c r="I13" s="24"/>
      <c r="J13" s="24"/>
      <c r="K13" s="23"/>
      <c r="L13" s="22"/>
      <c r="M13" s="24"/>
      <c r="N13" s="22"/>
      <c r="O13" s="23"/>
    </row>
  </sheetData>
  <conditionalFormatting sqref="E5:E9">
    <cfRule type="cellIs" dxfId="6" priority="7" operator="between">
      <formula>0.03</formula>
      <formula>0.06</formula>
    </cfRule>
    <cfRule type="cellIs" dxfId="5" priority="8" operator="lessThan">
      <formula>0.03</formula>
    </cfRule>
    <cfRule type="cellIs" dxfId="4" priority="9" operator="greaterThan">
      <formula>0.06</formula>
    </cfRule>
  </conditionalFormatting>
  <conditionalFormatting sqref="K5:K9">
    <cfRule type="cellIs" dxfId="3" priority="5" operator="greaterThanOrEqual">
      <formula>0.7</formula>
    </cfRule>
    <cfRule type="cellIs" dxfId="2" priority="6" operator="lessThan">
      <formula>0.7</formula>
    </cfRule>
  </conditionalFormatting>
  <conditionalFormatting sqref="K11">
    <cfRule type="cellIs" dxfId="1" priority="1" operator="greaterThanOrEqual">
      <formula>0.7</formula>
    </cfRule>
    <cfRule type="cellIs" dxfId="0" priority="2" operator="lessThan">
      <formula>0.7</formula>
    </cfRule>
  </conditionalFormatting>
  <pageMargins left="0.7" right="0.7" top="0.75" bottom="0.75" header="0.3" footer="0.3"/>
  <pageSetup scale="6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Patel</dc:creator>
  <cp:lastModifiedBy>user</cp:lastModifiedBy>
  <cp:lastPrinted>2017-01-16T17:11:11Z</cp:lastPrinted>
  <dcterms:created xsi:type="dcterms:W3CDTF">2016-11-24T20:06:39Z</dcterms:created>
  <dcterms:modified xsi:type="dcterms:W3CDTF">2022-06-16T06:07:25Z</dcterms:modified>
</cp:coreProperties>
</file>