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57" i="1" l="1"/>
  <c r="B137" i="1"/>
  <c r="B117" i="1"/>
  <c r="B118" i="1"/>
  <c r="B97" i="1"/>
  <c r="B163" i="1"/>
  <c r="B162" i="1"/>
  <c r="B161" i="1"/>
  <c r="B160" i="1"/>
  <c r="B159" i="1"/>
  <c r="B158" i="1"/>
  <c r="B143" i="1"/>
  <c r="B142" i="1"/>
  <c r="B141" i="1"/>
  <c r="B140" i="1"/>
  <c r="B139" i="1"/>
  <c r="B138" i="1"/>
  <c r="B123" i="1"/>
  <c r="B122" i="1"/>
  <c r="B121" i="1"/>
  <c r="B120" i="1"/>
  <c r="B119" i="1"/>
  <c r="B103" i="1"/>
  <c r="B102" i="1"/>
  <c r="B101" i="1"/>
  <c r="B100" i="1"/>
  <c r="B99" i="1"/>
  <c r="B98" i="1"/>
  <c r="B60" i="1"/>
  <c r="B59" i="1"/>
  <c r="B58" i="1"/>
  <c r="B39" i="1"/>
  <c r="B38" i="1"/>
  <c r="B37" i="1"/>
  <c r="B15" i="1"/>
  <c r="B17" i="1"/>
  <c r="B16" i="1"/>
  <c r="B83" i="1"/>
  <c r="B82" i="1"/>
  <c r="B81" i="1"/>
  <c r="B80" i="1"/>
  <c r="B62" i="1" l="1"/>
  <c r="B63" i="1"/>
  <c r="B61" i="1"/>
  <c r="B43" i="1"/>
  <c r="B41" i="1"/>
  <c r="B40" i="1"/>
  <c r="B22" i="1"/>
  <c r="B18" i="1"/>
  <c r="B19" i="1"/>
</calcChain>
</file>

<file path=xl/sharedStrings.xml><?xml version="1.0" encoding="utf-8"?>
<sst xmlns="http://schemas.openxmlformats.org/spreadsheetml/2006/main" count="613" uniqueCount="100">
  <si>
    <t>database</t>
  </si>
  <si>
    <t>cement CCS-CCU</t>
  </si>
  <si>
    <t>Activity</t>
  </si>
  <si>
    <t>location</t>
  </si>
  <si>
    <t>RER</t>
  </si>
  <si>
    <t>production amount</t>
  </si>
  <si>
    <t>reference product</t>
  </si>
  <si>
    <t>type</t>
  </si>
  <si>
    <t>process</t>
  </si>
  <si>
    <t>unit</t>
  </si>
  <si>
    <t>kilogram</t>
  </si>
  <si>
    <t>Exchanges</t>
  </si>
  <si>
    <t>name</t>
  </si>
  <si>
    <t>amount</t>
  </si>
  <si>
    <t>categories</t>
  </si>
  <si>
    <t>comment</t>
  </si>
  <si>
    <t>production</t>
  </si>
  <si>
    <t/>
  </si>
  <si>
    <t>CO2, captured and stored</t>
  </si>
  <si>
    <t>Carbon dioxide, fossil</t>
  </si>
  <si>
    <t>biosphere</t>
  </si>
  <si>
    <t>air</t>
  </si>
  <si>
    <t>market for tap water</t>
  </si>
  <si>
    <t>technosphere</t>
  </si>
  <si>
    <t>tap water</t>
  </si>
  <si>
    <t>market group for electricity, medium voltage</t>
  </si>
  <si>
    <t>kilowatt hour</t>
  </si>
  <si>
    <t>electricity, medium voltage</t>
  </si>
  <si>
    <t>source</t>
  </si>
  <si>
    <t>steam production, as energy carrier, in chemical industry</t>
  </si>
  <si>
    <t>heat, from steam, in chemical industry</t>
  </si>
  <si>
    <t>megajoule</t>
  </si>
  <si>
    <t>CO2 storage/hard coal, post, pipeline 200km, storage 1000m</t>
  </si>
  <si>
    <t>market for monoethanolamine</t>
  </si>
  <si>
    <t>GLO</t>
  </si>
  <si>
    <t>monoethanolamine</t>
  </si>
  <si>
    <t>CO2 capture, at cement production plant, with underground storage, post, 200 km</t>
  </si>
  <si>
    <t>Alternative production of methanol from industrial CO2. Meunier et al. 2020. Renewable Energy 146, pp. 1192-1203</t>
  </si>
  <si>
    <t>CO2 capture, at cement production plant, for subsequent reuse</t>
  </si>
  <si>
    <t>CO2, captured and reused</t>
  </si>
  <si>
    <t>CO2 capture, at cement production plant, integrated in fuel production chain</t>
  </si>
  <si>
    <t>Purified methanol</t>
  </si>
  <si>
    <t>No steam heat here, as heat is recovered from CO2 compression.</t>
  </si>
  <si>
    <t>Hydrogen, gaseous, 25 bar, from electrolysis</t>
  </si>
  <si>
    <t>Hydrogen, gaseous, 25 bar</t>
  </si>
  <si>
    <t>market for zinc oxide</t>
  </si>
  <si>
    <t>zinc oxide</t>
  </si>
  <si>
    <t>ecoinvent</t>
  </si>
  <si>
    <t>market for copper oxide</t>
  </si>
  <si>
    <t>copper oxide</t>
  </si>
  <si>
    <t>market for aluminium oxide, metallurgical</t>
  </si>
  <si>
    <t>IAI Area, EU27 &amp; EFTA</t>
  </si>
  <si>
    <t>aluminium oxide, metallurgical</t>
  </si>
  <si>
    <t>Catalyst, 24% zinc oxide. 3 years. 1546t methanol per day.</t>
  </si>
  <si>
    <t>Catalyst, 64% copper oxide. 3 years. 1546t methanol per day.</t>
  </si>
  <si>
    <t>Catalyst, 12% aluminium oxide. 3 years. 1546t methanol per day.</t>
  </si>
  <si>
    <t>treatment of wastewater, average, capacity 1E9l/year</t>
  </si>
  <si>
    <t>Europe without Switzerland</t>
  </si>
  <si>
    <t>cubic meter</t>
  </si>
  <si>
    <t>wastewater, average</t>
  </si>
  <si>
    <t>Added treatment of co-produced water, but in theory, this water should be very pure.</t>
  </si>
  <si>
    <t>Methanol synthesis and distillation, CO2 from cement plant, hydrogen from electrolysis</t>
  </si>
  <si>
    <t>Carbon dioxide, from soil or biomass stock</t>
  </si>
  <si>
    <t>!!! The share of fossil and biogenic CO2 in the incoming CO2 need to specified in the CO2 leakage here. 0.11 kg of CO2 overall is leaked per kg captured.</t>
  </si>
  <si>
    <t>Carbon dioxide, to soil or biomass stock</t>
  </si>
  <si>
    <t>soil</t>
  </si>
  <si>
    <t>!!! The share of biogenic CO2 stored is synonymous with net negative emission.</t>
  </si>
  <si>
    <t>Capture of CO2 from a cement plant and subsequent storage.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teh CO2 absoprtion rate is only 90%). The MEA makeup has been considered to 1 kg MEA per ton captured CO2 to compensate the losses due to the thermal degradation of the amine only, as the evaporation of the amine in the absorber is prevented by a flash tank. This dataset is to be plugged into the clinker production dataset, as input, in proportion to the CCS rate.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</si>
  <si>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Capture of CO2 from a cement plant for subsequent reuse. It is a standalone facility, so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teh CO2 absoprtion rate is only 90%). The MEA makeup has been considered to 1 kg MEA per ton captured CO2 to compensate the losses due to the thermal degradation of the amine only, as the evaporation of the amine in the absorber is prevented by a flash tank. Does NOT include compression for transport or the transport itself.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</si>
  <si>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Capture of CO2 from a cement plant for subsequent reuse. It is a facility integrated in a synthetic fuel production chain, so a certain amount of the needed steam heat (used to regenerate the sorbent) can come from excess heat generated by the synfuel conversion process, the rest being complemented by a dedicated source. In Meunier et al. 2020, 26% comes from excess heat generated by the methanol production process. To be changed according to needs. Also, there is no need for water, as it is provided by the methanol production process as well.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teh CO2 absoprtion rate is only 90%). The MEA makeup has been considered to 1 kg MEA per ton captured CO2 to compensate the losses due to the thermal degradation of the amine only, as the evaporation of the amine in the absorber is prevented by a flash tank.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</si>
  <si>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share biogenic CO2</t>
  </si>
  <si>
    <t>credit allocation to fuel producer</t>
  </si>
  <si>
    <t>Gasoline, synthetic</t>
  </si>
  <si>
    <t>H.R. Grimmer, N. Thiagarajan, E. Nitschke, Conversion of Methanol to Liquid Fuels by the Fluid Bed Mobil Process (A commercial concept), Editor(s): D.M. Bibby, C.D. Chang, R.F. Howe, S. Yurchak, Studies in Surface Science and Catalysis, Elsevier, Volume 36, 1988, Pages 273-291, ISSN 0167-2991, ISBN 9780444429353, https://doi.org/10.1016/S0167-2991(09)60522-X.</t>
  </si>
  <si>
    <t>Methanol-based fuels</t>
  </si>
  <si>
    <t>biosphere3</t>
  </si>
  <si>
    <t>To close the carbon balance, as there is 1.55 kg of CO2 per kg of methanol.</t>
  </si>
  <si>
    <t>market for heat, from steam, in chemical industry</t>
  </si>
  <si>
    <t>10kg of saturated steam at 15 bar. https://www.engineeringtoolbox.com/saturated-steam-properties-d_457.html</t>
  </si>
  <si>
    <t>market group for electricity, low voltage</t>
  </si>
  <si>
    <t>electricity, low voltage</t>
  </si>
  <si>
    <t>cooling water</t>
  </si>
  <si>
    <t>market for water, deionised</t>
  </si>
  <si>
    <t>water, deionised</t>
  </si>
  <si>
    <t>demineralized water</t>
  </si>
  <si>
    <t>hydrogen, 4kg per ton of methanol processed</t>
  </si>
  <si>
    <t>market for nitrogen, liquid</t>
  </si>
  <si>
    <t>nitrogen, liquid</t>
  </si>
  <si>
    <t>45 Nm3 nitrogen per ton of methanol processed</t>
  </si>
  <si>
    <t>Propane production, from methanol-to-gasoline process, hydrogen from SMR of biogas, energy allocation</t>
  </si>
  <si>
    <t>Propane, synthetic</t>
  </si>
  <si>
    <t>CO2 emission factor: 3.18 kg/kg fuel. Co-product of Methanol-to-Gasoline process. Methanol from hydrogen and CO. CO from direct air capture. Co-produced together with light gas and propane. Allocation key for LPG: 4%. Carbon balance correction applied.</t>
  </si>
  <si>
    <t>CO2 emission factor: 3.18 kg/kg fuel. Co-product of Methanol-to-Gasoline process. Methanol from hydrogen and CO. CO from direct air capture. Co-produced together with light gas and propane. Allocation key for LPG: 97.8%. Carbon balance correction applied.</t>
  </si>
  <si>
    <t>CO2 emission factor: 3.18 kg/kg fuel. Co-product of Methanol-to-Gasoline process. Methanol from hydrogen and CO. CO from direct air capture. Co-produced together with light gas and propane. Allocation key for LPG: 1.6%. Carbon balance correction applied.</t>
  </si>
  <si>
    <t>Gasoline production, from methanol-to-gasoline process, hydrogen from electrolysis, CO2 from cement plant, energy allocation</t>
  </si>
  <si>
    <t>CO2 emission factor: 3.18 kg/kg fuel. Co-product of Methanol-to-Gasoline process. Methanol from hydrogen and CO. CO from cement plant. Co-produced together with light gas and propane. Allocation key for LPG: 94%. Carbon balance correction applied.</t>
  </si>
  <si>
    <t>Gasoline production, from methanol-to-gasoline process, hydrogen from electrolysis, CO2 from cement plant, economic allocation</t>
  </si>
  <si>
    <t>Propane production, from methanol-to-gasoline process, hydrogen from electrolysis, CO2 fromt cement plant, energy allocation</t>
  </si>
  <si>
    <t>Propane production, from methanol-to-gasoline process, hydrogen from electrolysis, CO2 fromt cement plant, economic allocation</t>
  </si>
  <si>
    <t>This is a highly integrated and optimized methanol production process, to be considered as one overall process together with the CO2 capture process. CO2 coming from the CO2 separation unit is fed at 2 bar with hydrogen coming at 30 bar, both at 25°C. The hydrogen required for the conversion of CO2 into methanol has been calculated considering a stoichiometric inlet H2:CO2 feed ratio of 3. Hydrogen is compressed to 80 bar in a single stage, while CO2 is compressed to the same pressure in a series of four compressors intercooled to 128°C so that the recovered heat is provided to the reboiler of the stripper column from the CO2 capture unit for heat integration. CO2 and hydrogen are then mixed with the recycle stream derived from flash and preheated to 250°C before feeding the adiabatic reactor where the methanol reactions occur. This adiabatic reactor is filled with 156 tons of a commercial CuO/ZnO/Al2O3 catalyst. Lifetime of catalyst: 3 years. The product stream leaves the reactor at 314°C and is then thermally integrated by passing through a first heat exchanger to preheat the inlet gases of the reactor and reducing its temperature to 141°C. A heat exchanger cools then the stream to 112°C and the heat recovered is provided to the reboiler of the CO2 capture unit. The stream is further cooled in another heat exchanger to FULLY provide the heat required by the distillation column for the water-methanol separation. The product stream is then further cooled in two heat exchangers to respectively preheat the liquid stream inlet of the distillation column and the unreacted gases recycled to the adiabatic reactor. At this point, the temperature of the product stream is 63°C and a cooler is required to cool it down to 40°C to be fed to a flash tank for the separation of the gaseous and liquid phase of the stream. The pressure of the flash tank has been set to 75 bar to consider the pressure drop occurring along the line. The unreacted gases are then recycled to the inlet of the adiabatic reactor but a fraction of them are purged to prevent the accumulation of inert gases and by-products in the reaction loop. The water-methanol liquid mixture leaving the flash tank is then expanded to 1 bar and preheated to 90°C before being sent to the distillation column. The features of the distillation column depend on the desired purity/grade. Thus, to reach the design specifications of methanol and water purities, pure liquid methanol (99.1 wt.%) is produced at 1 bar and 20°C at the head of the distillation column, where pure water (99.99 wt.%) is recovered at 1 bar and 100°C at its bottom.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</si>
</sst>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4"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3" fillId="0" borderId="0" xfId="0" applyFont="1"/>
    <xf numFmtId="0" fontId="0" fillId="0" borderId="0" xfId="0" applyFont="1"/>
    <xf numFmtId="164" fontId="0" fillId="0" borderId="0" xfId="0" applyNumberFormat="1"/>
    <xf numFmtId="11" fontId="0" fillId="0" borderId="0" xfId="0" applyNumberFormat="1"/>
    <xf numFmtId="11" fontId="0" fillId="0" borderId="0" xfId="0" applyNumberFormat="1" applyFont="1"/>
    <xf numFmtId="0" fontId="1"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3"/>
  <sheetViews>
    <sheetView tabSelected="1" topLeftCell="A8" workbookViewId="0">
      <selection activeCell="G18" sqref="G18"/>
    </sheetView>
  </sheetViews>
  <sheetFormatPr defaultRowHeight="14.4" x14ac:dyDescent="0.3"/>
  <cols>
    <col min="1" max="1" width="59.21875" customWidth="1"/>
    <col min="2" max="2" width="11.5546875" bestFit="1" customWidth="1"/>
    <col min="7" max="7" width="31" customWidth="1"/>
    <col min="9" max="9" width="30.21875" customWidth="1"/>
  </cols>
  <sheetData>
    <row r="1" spans="1:9" x14ac:dyDescent="0.3">
      <c r="A1" t="s">
        <v>0</v>
      </c>
      <c r="B1" t="s">
        <v>1</v>
      </c>
    </row>
    <row r="3" spans="1:9" ht="15.6" x14ac:dyDescent="0.3">
      <c r="A3" s="1" t="s">
        <v>2</v>
      </c>
      <c r="B3" s="1" t="s">
        <v>36</v>
      </c>
    </row>
    <row r="4" spans="1:9" x14ac:dyDescent="0.3">
      <c r="A4" t="s">
        <v>3</v>
      </c>
      <c r="B4" t="s">
        <v>4</v>
      </c>
    </row>
    <row r="5" spans="1:9" x14ac:dyDescent="0.3">
      <c r="A5" t="s">
        <v>5</v>
      </c>
      <c r="B5">
        <v>1</v>
      </c>
    </row>
    <row r="6" spans="1:9" ht="15.6" x14ac:dyDescent="0.3">
      <c r="A6" t="s">
        <v>6</v>
      </c>
      <c r="B6" s="2" t="s">
        <v>18</v>
      </c>
    </row>
    <row r="7" spans="1:9" x14ac:dyDescent="0.3">
      <c r="A7" t="s">
        <v>7</v>
      </c>
      <c r="B7" t="s">
        <v>8</v>
      </c>
    </row>
    <row r="8" spans="1:9" x14ac:dyDescent="0.3">
      <c r="A8" t="s">
        <v>9</v>
      </c>
      <c r="B8" t="s">
        <v>10</v>
      </c>
    </row>
    <row r="9" spans="1:9" x14ac:dyDescent="0.3">
      <c r="A9" t="s">
        <v>28</v>
      </c>
      <c r="B9" t="s">
        <v>37</v>
      </c>
    </row>
    <row r="10" spans="1:9" x14ac:dyDescent="0.3">
      <c r="A10" t="s">
        <v>15</v>
      </c>
      <c r="B10" t="s">
        <v>67</v>
      </c>
    </row>
    <row r="11" spans="1:9" x14ac:dyDescent="0.3">
      <c r="A11" t="s">
        <v>70</v>
      </c>
      <c r="B11">
        <v>0.2</v>
      </c>
    </row>
    <row r="12" spans="1:9" ht="15.6" x14ac:dyDescent="0.3">
      <c r="A12" s="1" t="s">
        <v>11</v>
      </c>
    </row>
    <row r="13" spans="1:9" x14ac:dyDescent="0.3">
      <c r="A13" t="s">
        <v>12</v>
      </c>
      <c r="B13" t="s">
        <v>13</v>
      </c>
      <c r="C13" t="s">
        <v>3</v>
      </c>
      <c r="D13" t="s">
        <v>9</v>
      </c>
      <c r="E13" t="s">
        <v>14</v>
      </c>
      <c r="F13" t="s">
        <v>7</v>
      </c>
      <c r="G13" t="s">
        <v>15</v>
      </c>
      <c r="H13" t="s">
        <v>6</v>
      </c>
    </row>
    <row r="14" spans="1:9" x14ac:dyDescent="0.3">
      <c r="A14" s="3" t="s">
        <v>36</v>
      </c>
      <c r="B14" s="3">
        <v>1</v>
      </c>
      <c r="C14" t="s">
        <v>4</v>
      </c>
      <c r="D14" s="3" t="s">
        <v>10</v>
      </c>
      <c r="E14" s="3"/>
      <c r="F14" s="3" t="s">
        <v>16</v>
      </c>
      <c r="G14" s="3" t="s">
        <v>17</v>
      </c>
      <c r="H14" s="3" t="s">
        <v>18</v>
      </c>
      <c r="I14" s="3"/>
    </row>
    <row r="15" spans="1:9" x14ac:dyDescent="0.3">
      <c r="A15" t="s">
        <v>19</v>
      </c>
      <c r="B15">
        <f>(1-B11)*0.11</f>
        <v>8.8000000000000009E-2</v>
      </c>
      <c r="D15" s="3" t="s">
        <v>10</v>
      </c>
      <c r="E15" t="s">
        <v>21</v>
      </c>
      <c r="F15" t="s">
        <v>20</v>
      </c>
      <c r="G15" t="s">
        <v>63</v>
      </c>
    </row>
    <row r="16" spans="1:9" x14ac:dyDescent="0.3">
      <c r="A16" t="s">
        <v>62</v>
      </c>
      <c r="B16">
        <f>B11*0.11</f>
        <v>2.2000000000000002E-2</v>
      </c>
      <c r="D16" s="3" t="s">
        <v>10</v>
      </c>
      <c r="E16" t="s">
        <v>21</v>
      </c>
      <c r="F16" t="s">
        <v>20</v>
      </c>
      <c r="G16" t="s">
        <v>63</v>
      </c>
    </row>
    <row r="17" spans="1:8" x14ac:dyDescent="0.3">
      <c r="A17" t="s">
        <v>64</v>
      </c>
      <c r="B17">
        <f>B11</f>
        <v>0.2</v>
      </c>
      <c r="D17" s="3" t="s">
        <v>10</v>
      </c>
      <c r="E17" t="s">
        <v>65</v>
      </c>
      <c r="F17" t="s">
        <v>20</v>
      </c>
      <c r="G17" t="s">
        <v>66</v>
      </c>
    </row>
    <row r="18" spans="1:8" x14ac:dyDescent="0.3">
      <c r="A18" t="s">
        <v>22</v>
      </c>
      <c r="B18">
        <f>9.66/1000</f>
        <v>9.6600000000000002E-3</v>
      </c>
      <c r="C18" t="s">
        <v>57</v>
      </c>
      <c r="D18" s="3" t="s">
        <v>10</v>
      </c>
      <c r="F18" t="s">
        <v>23</v>
      </c>
      <c r="H18" t="s">
        <v>24</v>
      </c>
    </row>
    <row r="19" spans="1:8" x14ac:dyDescent="0.3">
      <c r="A19" t="s">
        <v>25</v>
      </c>
      <c r="B19">
        <f>6.9/1000</f>
        <v>6.9000000000000008E-3</v>
      </c>
      <c r="C19" t="s">
        <v>4</v>
      </c>
      <c r="D19" s="3" t="s">
        <v>26</v>
      </c>
      <c r="F19" t="s">
        <v>23</v>
      </c>
      <c r="H19" t="s">
        <v>27</v>
      </c>
    </row>
    <row r="20" spans="1:8" x14ac:dyDescent="0.3">
      <c r="A20" t="s">
        <v>29</v>
      </c>
      <c r="B20">
        <v>3.66</v>
      </c>
      <c r="C20" t="s">
        <v>4</v>
      </c>
      <c r="D20" s="3" t="s">
        <v>31</v>
      </c>
      <c r="F20" t="s">
        <v>23</v>
      </c>
      <c r="H20" t="s">
        <v>30</v>
      </c>
    </row>
    <row r="21" spans="1:8" x14ac:dyDescent="0.3">
      <c r="A21" t="s">
        <v>32</v>
      </c>
      <c r="B21">
        <v>1</v>
      </c>
      <c r="C21" t="s">
        <v>4</v>
      </c>
      <c r="D21" s="3" t="s">
        <v>10</v>
      </c>
      <c r="F21" t="s">
        <v>23</v>
      </c>
      <c r="H21" t="s">
        <v>32</v>
      </c>
    </row>
    <row r="22" spans="1:8" x14ac:dyDescent="0.3">
      <c r="A22" s="3" t="s">
        <v>33</v>
      </c>
      <c r="B22">
        <f>1/1000</f>
        <v>1E-3</v>
      </c>
      <c r="C22" t="s">
        <v>34</v>
      </c>
      <c r="D22" t="s">
        <v>10</v>
      </c>
      <c r="F22" t="s">
        <v>23</v>
      </c>
      <c r="H22" s="3" t="s">
        <v>35</v>
      </c>
    </row>
    <row r="24" spans="1:8" ht="15.6" x14ac:dyDescent="0.3">
      <c r="A24" s="1" t="s">
        <v>2</v>
      </c>
      <c r="B24" s="1" t="s">
        <v>38</v>
      </c>
    </row>
    <row r="25" spans="1:8" x14ac:dyDescent="0.3">
      <c r="A25" t="s">
        <v>3</v>
      </c>
      <c r="B25" t="s">
        <v>4</v>
      </c>
    </row>
    <row r="26" spans="1:8" x14ac:dyDescent="0.3">
      <c r="A26" t="s">
        <v>5</v>
      </c>
      <c r="B26">
        <v>1</v>
      </c>
    </row>
    <row r="27" spans="1:8" ht="15.6" x14ac:dyDescent="0.3">
      <c r="A27" t="s">
        <v>6</v>
      </c>
      <c r="B27" s="2" t="s">
        <v>39</v>
      </c>
    </row>
    <row r="28" spans="1:8" x14ac:dyDescent="0.3">
      <c r="A28" t="s">
        <v>7</v>
      </c>
      <c r="B28" t="s">
        <v>8</v>
      </c>
    </row>
    <row r="29" spans="1:8" x14ac:dyDescent="0.3">
      <c r="A29" t="s">
        <v>9</v>
      </c>
      <c r="B29" t="s">
        <v>10</v>
      </c>
    </row>
    <row r="30" spans="1:8" x14ac:dyDescent="0.3">
      <c r="A30" t="s">
        <v>28</v>
      </c>
      <c r="B30" t="s">
        <v>37</v>
      </c>
    </row>
    <row r="31" spans="1:8" x14ac:dyDescent="0.3">
      <c r="A31" t="s">
        <v>15</v>
      </c>
      <c r="B31" t="s">
        <v>68</v>
      </c>
    </row>
    <row r="32" spans="1:8" x14ac:dyDescent="0.3">
      <c r="A32" t="s">
        <v>70</v>
      </c>
      <c r="B32">
        <v>0.2</v>
      </c>
    </row>
    <row r="33" spans="1:9" x14ac:dyDescent="0.3">
      <c r="A33" t="s">
        <v>71</v>
      </c>
      <c r="B33">
        <v>1</v>
      </c>
    </row>
    <row r="34" spans="1:9" ht="15.6" x14ac:dyDescent="0.3">
      <c r="A34" s="1" t="s">
        <v>11</v>
      </c>
    </row>
    <row r="35" spans="1:9" x14ac:dyDescent="0.3">
      <c r="A35" t="s">
        <v>12</v>
      </c>
      <c r="B35" t="s">
        <v>13</v>
      </c>
      <c r="C35" t="s">
        <v>3</v>
      </c>
      <c r="D35" t="s">
        <v>9</v>
      </c>
      <c r="E35" t="s">
        <v>14</v>
      </c>
      <c r="F35" t="s">
        <v>7</v>
      </c>
      <c r="G35" t="s">
        <v>15</v>
      </c>
      <c r="H35" t="s">
        <v>6</v>
      </c>
    </row>
    <row r="36" spans="1:9" x14ac:dyDescent="0.3">
      <c r="A36" s="3" t="s">
        <v>38</v>
      </c>
      <c r="B36" s="3">
        <v>1</v>
      </c>
      <c r="C36" t="s">
        <v>4</v>
      </c>
      <c r="D36" s="3" t="s">
        <v>10</v>
      </c>
      <c r="E36" s="3"/>
      <c r="F36" s="3" t="s">
        <v>16</v>
      </c>
      <c r="G36" s="3" t="s">
        <v>17</v>
      </c>
      <c r="H36" s="3" t="s">
        <v>39</v>
      </c>
      <c r="I36" s="3"/>
    </row>
    <row r="37" spans="1:9" x14ac:dyDescent="0.3">
      <c r="A37" t="s">
        <v>19</v>
      </c>
      <c r="B37">
        <f>(1-B32)*0.11</f>
        <v>8.8000000000000009E-2</v>
      </c>
      <c r="D37" s="3" t="s">
        <v>10</v>
      </c>
      <c r="E37" t="s">
        <v>21</v>
      </c>
      <c r="F37" t="s">
        <v>20</v>
      </c>
      <c r="G37" t="s">
        <v>63</v>
      </c>
    </row>
    <row r="38" spans="1:9" x14ac:dyDescent="0.3">
      <c r="A38" t="s">
        <v>62</v>
      </c>
      <c r="B38">
        <f>B32*0.11</f>
        <v>2.2000000000000002E-2</v>
      </c>
      <c r="D38" s="3" t="s">
        <v>10</v>
      </c>
      <c r="E38" t="s">
        <v>21</v>
      </c>
      <c r="F38" t="s">
        <v>20</v>
      </c>
      <c r="G38" t="s">
        <v>63</v>
      </c>
    </row>
    <row r="39" spans="1:9" x14ac:dyDescent="0.3">
      <c r="A39" t="s">
        <v>64</v>
      </c>
      <c r="B39">
        <f>B32*B33</f>
        <v>0.2</v>
      </c>
      <c r="D39" s="3" t="s">
        <v>10</v>
      </c>
      <c r="E39" t="s">
        <v>65</v>
      </c>
      <c r="F39" t="s">
        <v>20</v>
      </c>
      <c r="G39" t="s">
        <v>66</v>
      </c>
    </row>
    <row r="40" spans="1:9" x14ac:dyDescent="0.3">
      <c r="A40" t="s">
        <v>22</v>
      </c>
      <c r="B40">
        <f>9.66/1000</f>
        <v>9.6600000000000002E-3</v>
      </c>
      <c r="C40" t="s">
        <v>57</v>
      </c>
      <c r="D40" s="3" t="s">
        <v>10</v>
      </c>
      <c r="F40" t="s">
        <v>23</v>
      </c>
      <c r="H40" t="s">
        <v>24</v>
      </c>
    </row>
    <row r="41" spans="1:9" x14ac:dyDescent="0.3">
      <c r="A41" t="s">
        <v>25</v>
      </c>
      <c r="B41">
        <f>6.9/1000</f>
        <v>6.9000000000000008E-3</v>
      </c>
      <c r="C41" t="s">
        <v>4</v>
      </c>
      <c r="D41" s="3" t="s">
        <v>26</v>
      </c>
      <c r="F41" t="s">
        <v>23</v>
      </c>
      <c r="H41" t="s">
        <v>27</v>
      </c>
    </row>
    <row r="42" spans="1:9" x14ac:dyDescent="0.3">
      <c r="A42" t="s">
        <v>29</v>
      </c>
      <c r="B42">
        <v>3.66</v>
      </c>
      <c r="C42" t="s">
        <v>4</v>
      </c>
      <c r="D42" s="3" t="s">
        <v>31</v>
      </c>
      <c r="F42" t="s">
        <v>23</v>
      </c>
      <c r="H42" t="s">
        <v>30</v>
      </c>
    </row>
    <row r="43" spans="1:9" x14ac:dyDescent="0.3">
      <c r="A43" s="3" t="s">
        <v>33</v>
      </c>
      <c r="B43">
        <f>1/1000</f>
        <v>1E-3</v>
      </c>
      <c r="C43" t="s">
        <v>34</v>
      </c>
      <c r="D43" t="s">
        <v>10</v>
      </c>
      <c r="F43" t="s">
        <v>23</v>
      </c>
      <c r="H43" s="3" t="s">
        <v>35</v>
      </c>
    </row>
    <row r="45" spans="1:9" ht="15.6" x14ac:dyDescent="0.3">
      <c r="A45" s="1" t="s">
        <v>2</v>
      </c>
      <c r="B45" s="1" t="s">
        <v>40</v>
      </c>
    </row>
    <row r="46" spans="1:9" x14ac:dyDescent="0.3">
      <c r="A46" t="s">
        <v>3</v>
      </c>
      <c r="B46" t="s">
        <v>4</v>
      </c>
    </row>
    <row r="47" spans="1:9" x14ac:dyDescent="0.3">
      <c r="A47" t="s">
        <v>5</v>
      </c>
      <c r="B47">
        <v>1</v>
      </c>
    </row>
    <row r="48" spans="1:9" ht="15.6" x14ac:dyDescent="0.3">
      <c r="A48" t="s">
        <v>6</v>
      </c>
      <c r="B48" s="2" t="s">
        <v>39</v>
      </c>
    </row>
    <row r="49" spans="1:8" x14ac:dyDescent="0.3">
      <c r="A49" t="s">
        <v>7</v>
      </c>
      <c r="B49" t="s">
        <v>8</v>
      </c>
    </row>
    <row r="50" spans="1:8" x14ac:dyDescent="0.3">
      <c r="A50" t="s">
        <v>9</v>
      </c>
      <c r="B50" t="s">
        <v>10</v>
      </c>
    </row>
    <row r="51" spans="1:8" x14ac:dyDescent="0.3">
      <c r="A51" t="s">
        <v>28</v>
      </c>
      <c r="B51" t="s">
        <v>37</v>
      </c>
    </row>
    <row r="52" spans="1:8" x14ac:dyDescent="0.3">
      <c r="A52" t="s">
        <v>15</v>
      </c>
      <c r="B52" t="s">
        <v>69</v>
      </c>
    </row>
    <row r="53" spans="1:8" x14ac:dyDescent="0.3">
      <c r="A53" t="s">
        <v>70</v>
      </c>
      <c r="B53">
        <v>0.2</v>
      </c>
    </row>
    <row r="54" spans="1:8" x14ac:dyDescent="0.3">
      <c r="A54" t="s">
        <v>71</v>
      </c>
      <c r="B54">
        <v>1</v>
      </c>
    </row>
    <row r="55" spans="1:8" ht="15.6" x14ac:dyDescent="0.3">
      <c r="A55" s="1" t="s">
        <v>11</v>
      </c>
    </row>
    <row r="56" spans="1:8" x14ac:dyDescent="0.3">
      <c r="A56" t="s">
        <v>12</v>
      </c>
      <c r="B56" t="s">
        <v>13</v>
      </c>
      <c r="C56" t="s">
        <v>3</v>
      </c>
      <c r="D56" t="s">
        <v>9</v>
      </c>
      <c r="E56" t="s">
        <v>14</v>
      </c>
      <c r="F56" t="s">
        <v>7</v>
      </c>
      <c r="G56" t="s">
        <v>15</v>
      </c>
      <c r="H56" t="s">
        <v>6</v>
      </c>
    </row>
    <row r="57" spans="1:8" x14ac:dyDescent="0.3">
      <c r="A57" s="3" t="s">
        <v>40</v>
      </c>
      <c r="B57" s="3">
        <v>1</v>
      </c>
      <c r="C57" t="s">
        <v>4</v>
      </c>
      <c r="D57" s="3" t="s">
        <v>10</v>
      </c>
      <c r="E57" s="3"/>
      <c r="F57" s="3" t="s">
        <v>16</v>
      </c>
      <c r="G57" s="3" t="s">
        <v>17</v>
      </c>
      <c r="H57" s="3" t="s">
        <v>39</v>
      </c>
    </row>
    <row r="58" spans="1:8" x14ac:dyDescent="0.3">
      <c r="A58" t="s">
        <v>19</v>
      </c>
      <c r="B58">
        <f>(1-B53)*0.11</f>
        <v>8.8000000000000009E-2</v>
      </c>
      <c r="D58" s="3" t="s">
        <v>10</v>
      </c>
      <c r="E58" t="s">
        <v>21</v>
      </c>
      <c r="F58" t="s">
        <v>20</v>
      </c>
      <c r="G58" t="s">
        <v>63</v>
      </c>
    </row>
    <row r="59" spans="1:8" x14ac:dyDescent="0.3">
      <c r="A59" t="s">
        <v>62</v>
      </c>
      <c r="B59">
        <f>B53*0.11</f>
        <v>2.2000000000000002E-2</v>
      </c>
      <c r="D59" s="3" t="s">
        <v>10</v>
      </c>
      <c r="E59" t="s">
        <v>21</v>
      </c>
      <c r="F59" t="s">
        <v>20</v>
      </c>
      <c r="G59" t="s">
        <v>63</v>
      </c>
    </row>
    <row r="60" spans="1:8" x14ac:dyDescent="0.3">
      <c r="A60" t="s">
        <v>64</v>
      </c>
      <c r="B60">
        <f>B53*B54</f>
        <v>0.2</v>
      </c>
      <c r="D60" s="3" t="s">
        <v>10</v>
      </c>
      <c r="E60" t="s">
        <v>65</v>
      </c>
      <c r="F60" t="s">
        <v>20</v>
      </c>
      <c r="G60" t="s">
        <v>66</v>
      </c>
    </row>
    <row r="61" spans="1:8" x14ac:dyDescent="0.3">
      <c r="A61" t="s">
        <v>25</v>
      </c>
      <c r="B61">
        <f>6.9/1000</f>
        <v>6.9000000000000008E-3</v>
      </c>
      <c r="C61" t="s">
        <v>4</v>
      </c>
      <c r="D61" s="3" t="s">
        <v>26</v>
      </c>
      <c r="F61" t="s">
        <v>23</v>
      </c>
      <c r="H61" t="s">
        <v>27</v>
      </c>
    </row>
    <row r="62" spans="1:8" x14ac:dyDescent="0.3">
      <c r="A62" t="s">
        <v>29</v>
      </c>
      <c r="B62">
        <f>3.66*(1-0.26)</f>
        <v>2.7084000000000001</v>
      </c>
      <c r="C62" t="s">
        <v>4</v>
      </c>
      <c r="D62" s="3" t="s">
        <v>31</v>
      </c>
      <c r="F62" t="s">
        <v>23</v>
      </c>
      <c r="H62" t="s">
        <v>30</v>
      </c>
    </row>
    <row r="63" spans="1:8" x14ac:dyDescent="0.3">
      <c r="A63" s="3" t="s">
        <v>33</v>
      </c>
      <c r="B63">
        <f>1/1000</f>
        <v>1E-3</v>
      </c>
      <c r="C63" t="s">
        <v>34</v>
      </c>
      <c r="D63" t="s">
        <v>10</v>
      </c>
      <c r="F63" t="s">
        <v>23</v>
      </c>
      <c r="H63" s="3" t="s">
        <v>35</v>
      </c>
    </row>
    <row r="65" spans="1:8" ht="15.6" x14ac:dyDescent="0.3">
      <c r="A65" s="1" t="s">
        <v>2</v>
      </c>
      <c r="B65" s="1" t="s">
        <v>61</v>
      </c>
    </row>
    <row r="66" spans="1:8" x14ac:dyDescent="0.3">
      <c r="A66" t="s">
        <v>3</v>
      </c>
      <c r="B66" t="s">
        <v>4</v>
      </c>
    </row>
    <row r="67" spans="1:8" x14ac:dyDescent="0.3">
      <c r="A67" t="s">
        <v>5</v>
      </c>
      <c r="B67">
        <v>1</v>
      </c>
    </row>
    <row r="68" spans="1:8" ht="15.6" x14ac:dyDescent="0.3">
      <c r="A68" t="s">
        <v>6</v>
      </c>
      <c r="B68" s="2" t="s">
        <v>41</v>
      </c>
    </row>
    <row r="69" spans="1:8" x14ac:dyDescent="0.3">
      <c r="A69" t="s">
        <v>7</v>
      </c>
      <c r="B69" t="s">
        <v>8</v>
      </c>
    </row>
    <row r="70" spans="1:8" x14ac:dyDescent="0.3">
      <c r="A70" t="s">
        <v>9</v>
      </c>
      <c r="B70" t="s">
        <v>10</v>
      </c>
    </row>
    <row r="71" spans="1:8" x14ac:dyDescent="0.3">
      <c r="A71" t="s">
        <v>28</v>
      </c>
      <c r="B71" t="s">
        <v>37</v>
      </c>
    </row>
    <row r="72" spans="1:8" x14ac:dyDescent="0.3">
      <c r="A72" t="s">
        <v>15</v>
      </c>
      <c r="B72" t="s">
        <v>99</v>
      </c>
    </row>
    <row r="73" spans="1:8" ht="15.6" x14ac:dyDescent="0.3">
      <c r="A73" s="1" t="s">
        <v>11</v>
      </c>
    </row>
    <row r="74" spans="1:8" x14ac:dyDescent="0.3">
      <c r="A74" t="s">
        <v>12</v>
      </c>
      <c r="B74" t="s">
        <v>13</v>
      </c>
      <c r="C74" t="s">
        <v>3</v>
      </c>
      <c r="D74" t="s">
        <v>9</v>
      </c>
      <c r="E74" t="s">
        <v>14</v>
      </c>
      <c r="F74" t="s">
        <v>7</v>
      </c>
      <c r="G74" t="s">
        <v>15</v>
      </c>
      <c r="H74" t="s">
        <v>6</v>
      </c>
    </row>
    <row r="75" spans="1:8" x14ac:dyDescent="0.3">
      <c r="A75" s="3" t="s">
        <v>61</v>
      </c>
      <c r="B75" s="3">
        <v>1</v>
      </c>
      <c r="C75" t="s">
        <v>4</v>
      </c>
      <c r="D75" s="3" t="s">
        <v>10</v>
      </c>
      <c r="E75" s="3"/>
      <c r="F75" s="3" t="s">
        <v>16</v>
      </c>
      <c r="G75" s="3" t="s">
        <v>17</v>
      </c>
      <c r="H75" s="3" t="s">
        <v>41</v>
      </c>
    </row>
    <row r="76" spans="1:8" x14ac:dyDescent="0.3">
      <c r="A76" t="s">
        <v>25</v>
      </c>
      <c r="B76">
        <v>0.33</v>
      </c>
      <c r="C76" t="s">
        <v>4</v>
      </c>
      <c r="D76" s="3" t="s">
        <v>26</v>
      </c>
      <c r="F76" t="s">
        <v>23</v>
      </c>
      <c r="H76" t="s">
        <v>27</v>
      </c>
    </row>
    <row r="77" spans="1:8" x14ac:dyDescent="0.3">
      <c r="A77" t="s">
        <v>29</v>
      </c>
      <c r="B77">
        <v>0</v>
      </c>
      <c r="C77" t="s">
        <v>4</v>
      </c>
      <c r="D77" s="3" t="s">
        <v>31</v>
      </c>
      <c r="F77" t="s">
        <v>23</v>
      </c>
      <c r="G77" t="s">
        <v>42</v>
      </c>
      <c r="H77" t="s">
        <v>30</v>
      </c>
    </row>
    <row r="78" spans="1:8" x14ac:dyDescent="0.3">
      <c r="A78" t="s">
        <v>43</v>
      </c>
      <c r="B78">
        <v>0.20300000000000001</v>
      </c>
      <c r="C78" t="s">
        <v>4</v>
      </c>
      <c r="D78" s="3" t="s">
        <v>10</v>
      </c>
      <c r="F78" t="s">
        <v>23</v>
      </c>
      <c r="H78" t="s">
        <v>44</v>
      </c>
    </row>
    <row r="79" spans="1:8" x14ac:dyDescent="0.3">
      <c r="A79" s="3" t="s">
        <v>40</v>
      </c>
      <c r="B79">
        <v>1.44</v>
      </c>
      <c r="C79" t="s">
        <v>4</v>
      </c>
      <c r="D79" s="3" t="s">
        <v>10</v>
      </c>
      <c r="F79" t="s">
        <v>23</v>
      </c>
      <c r="H79" s="3" t="s">
        <v>39</v>
      </c>
    </row>
    <row r="80" spans="1:8" x14ac:dyDescent="0.3">
      <c r="A80" t="s">
        <v>45</v>
      </c>
      <c r="B80" s="5">
        <f>156000*0.24/(1546000*365*3)</f>
        <v>2.2116287724397028E-5</v>
      </c>
      <c r="C80" t="s">
        <v>34</v>
      </c>
      <c r="D80" t="s">
        <v>10</v>
      </c>
      <c r="F80" t="s">
        <v>23</v>
      </c>
      <c r="G80" t="s">
        <v>53</v>
      </c>
      <c r="H80" t="s">
        <v>46</v>
      </c>
    </row>
    <row r="81" spans="1:9" x14ac:dyDescent="0.3">
      <c r="A81" t="s">
        <v>48</v>
      </c>
      <c r="B81" s="5">
        <f>156000*0.64/(1546000*365*3)</f>
        <v>5.8976767265058744E-5</v>
      </c>
      <c r="C81" t="s">
        <v>34</v>
      </c>
      <c r="D81" t="s">
        <v>10</v>
      </c>
      <c r="F81" t="s">
        <v>23</v>
      </c>
      <c r="G81" t="s">
        <v>54</v>
      </c>
      <c r="H81" t="s">
        <v>49</v>
      </c>
    </row>
    <row r="82" spans="1:9" x14ac:dyDescent="0.3">
      <c r="A82" t="s">
        <v>50</v>
      </c>
      <c r="B82" s="5">
        <f>156000*0.12/(1546000*365*3)</f>
        <v>1.1058143862198514E-5</v>
      </c>
      <c r="C82" t="s">
        <v>51</v>
      </c>
      <c r="D82" t="s">
        <v>10</v>
      </c>
      <c r="F82" t="s">
        <v>23</v>
      </c>
      <c r="G82" t="s">
        <v>55</v>
      </c>
      <c r="H82" t="s">
        <v>52</v>
      </c>
    </row>
    <row r="83" spans="1:9" x14ac:dyDescent="0.3">
      <c r="A83" s="3" t="s">
        <v>56</v>
      </c>
      <c r="B83" s="6">
        <f>0.568*-1/1000</f>
        <v>-5.6799999999999993E-4</v>
      </c>
      <c r="C83" s="3" t="s">
        <v>57</v>
      </c>
      <c r="D83" s="3" t="s">
        <v>58</v>
      </c>
      <c r="E83" s="3"/>
      <c r="F83" s="3" t="s">
        <v>23</v>
      </c>
      <c r="G83" s="3" t="s">
        <v>60</v>
      </c>
      <c r="H83" s="3" t="s">
        <v>59</v>
      </c>
    </row>
    <row r="85" spans="1:9" x14ac:dyDescent="0.3">
      <c r="A85" s="7" t="s">
        <v>2</v>
      </c>
      <c r="B85" s="7" t="s">
        <v>94</v>
      </c>
    </row>
    <row r="86" spans="1:9" x14ac:dyDescent="0.3">
      <c r="A86" t="s">
        <v>5</v>
      </c>
      <c r="B86">
        <v>1</v>
      </c>
    </row>
    <row r="87" spans="1:9" x14ac:dyDescent="0.3">
      <c r="A87" t="s">
        <v>6</v>
      </c>
      <c r="B87" s="3" t="s">
        <v>72</v>
      </c>
    </row>
    <row r="88" spans="1:9" x14ac:dyDescent="0.3">
      <c r="A88" t="s">
        <v>7</v>
      </c>
      <c r="B88" t="s">
        <v>8</v>
      </c>
    </row>
    <row r="89" spans="1:9" x14ac:dyDescent="0.3">
      <c r="A89" t="s">
        <v>9</v>
      </c>
      <c r="B89" t="s">
        <v>10</v>
      </c>
    </row>
    <row r="90" spans="1:9" x14ac:dyDescent="0.3">
      <c r="A90" t="s">
        <v>3</v>
      </c>
      <c r="B90" t="s">
        <v>4</v>
      </c>
    </row>
    <row r="91" spans="1:9" x14ac:dyDescent="0.3">
      <c r="A91" t="s">
        <v>15</v>
      </c>
      <c r="B91" t="s">
        <v>95</v>
      </c>
    </row>
    <row r="92" spans="1:9" x14ac:dyDescent="0.3">
      <c r="A92" t="s">
        <v>28</v>
      </c>
      <c r="B92" s="8" t="s">
        <v>73</v>
      </c>
    </row>
    <row r="93" spans="1:9" x14ac:dyDescent="0.3">
      <c r="A93" s="7" t="s">
        <v>11</v>
      </c>
    </row>
    <row r="94" spans="1:9" x14ac:dyDescent="0.3">
      <c r="A94" s="7" t="s">
        <v>12</v>
      </c>
      <c r="B94" s="7" t="s">
        <v>13</v>
      </c>
      <c r="C94" s="7" t="s">
        <v>3</v>
      </c>
      <c r="D94" s="7" t="s">
        <v>9</v>
      </c>
      <c r="E94" s="7" t="s">
        <v>14</v>
      </c>
      <c r="F94" s="7" t="s">
        <v>7</v>
      </c>
      <c r="G94" s="7" t="s">
        <v>0</v>
      </c>
      <c r="H94" s="7" t="s">
        <v>6</v>
      </c>
      <c r="I94" s="7" t="s">
        <v>15</v>
      </c>
    </row>
    <row r="95" spans="1:9" x14ac:dyDescent="0.3">
      <c r="A95" s="3" t="s">
        <v>94</v>
      </c>
      <c r="B95" s="3">
        <v>1</v>
      </c>
      <c r="C95" t="s">
        <v>4</v>
      </c>
      <c r="D95" t="s">
        <v>10</v>
      </c>
      <c r="E95" s="7"/>
      <c r="F95" s="3" t="s">
        <v>16</v>
      </c>
      <c r="G95" t="s">
        <v>74</v>
      </c>
      <c r="H95" s="3" t="s">
        <v>72</v>
      </c>
    </row>
    <row r="96" spans="1:9" x14ac:dyDescent="0.3">
      <c r="A96" s="3" t="s">
        <v>61</v>
      </c>
      <c r="B96" s="4">
        <v>2.2799999999999998</v>
      </c>
      <c r="C96" t="s">
        <v>4</v>
      </c>
      <c r="D96" t="s">
        <v>10</v>
      </c>
      <c r="F96" t="s">
        <v>23</v>
      </c>
      <c r="G96" t="s">
        <v>74</v>
      </c>
      <c r="H96" t="s">
        <v>41</v>
      </c>
    </row>
    <row r="97" spans="1:9" x14ac:dyDescent="0.3">
      <c r="A97" t="s">
        <v>62</v>
      </c>
      <c r="B97" s="4">
        <f>0.38*B53*B54</f>
        <v>7.6000000000000012E-2</v>
      </c>
      <c r="D97" t="s">
        <v>10</v>
      </c>
      <c r="E97" t="s">
        <v>21</v>
      </c>
      <c r="F97" t="s">
        <v>20</v>
      </c>
      <c r="G97" t="s">
        <v>75</v>
      </c>
      <c r="I97" t="s">
        <v>76</v>
      </c>
    </row>
    <row r="98" spans="1:9" x14ac:dyDescent="0.3">
      <c r="A98" t="s">
        <v>77</v>
      </c>
      <c r="B98" s="4">
        <f>(2.79*318)/1000*B96</f>
        <v>2.0228615999999997</v>
      </c>
      <c r="C98" t="s">
        <v>4</v>
      </c>
      <c r="D98" t="s">
        <v>31</v>
      </c>
      <c r="F98" t="s">
        <v>23</v>
      </c>
      <c r="G98" t="s">
        <v>47</v>
      </c>
      <c r="H98" t="s">
        <v>30</v>
      </c>
      <c r="I98" t="s">
        <v>78</v>
      </c>
    </row>
    <row r="99" spans="1:9" x14ac:dyDescent="0.3">
      <c r="A99" t="s">
        <v>79</v>
      </c>
      <c r="B99" s="4">
        <f>18.4/1000*B96</f>
        <v>4.1951999999999996E-2</v>
      </c>
      <c r="C99" t="s">
        <v>4</v>
      </c>
      <c r="D99" t="s">
        <v>26</v>
      </c>
      <c r="F99" t="s">
        <v>23</v>
      </c>
      <c r="G99" t="s">
        <v>47</v>
      </c>
      <c r="H99" t="s">
        <v>80</v>
      </c>
    </row>
    <row r="100" spans="1:9" x14ac:dyDescent="0.3">
      <c r="A100" t="s">
        <v>22</v>
      </c>
      <c r="B100" s="4">
        <f>20000/1000*B96</f>
        <v>45.599999999999994</v>
      </c>
      <c r="C100" t="s">
        <v>57</v>
      </c>
      <c r="D100" t="s">
        <v>10</v>
      </c>
      <c r="F100" t="s">
        <v>23</v>
      </c>
      <c r="G100" t="s">
        <v>47</v>
      </c>
      <c r="H100" t="s">
        <v>24</v>
      </c>
      <c r="I100" t="s">
        <v>81</v>
      </c>
    </row>
    <row r="101" spans="1:9" x14ac:dyDescent="0.3">
      <c r="A101" t="s">
        <v>82</v>
      </c>
      <c r="B101" s="4">
        <f>200/1000*B96</f>
        <v>0.45599999999999996</v>
      </c>
      <c r="C101" t="s">
        <v>57</v>
      </c>
      <c r="D101" t="s">
        <v>10</v>
      </c>
      <c r="F101" t="s">
        <v>23</v>
      </c>
      <c r="G101" t="s">
        <v>47</v>
      </c>
      <c r="H101" t="s">
        <v>83</v>
      </c>
      <c r="I101" t="s">
        <v>84</v>
      </c>
    </row>
    <row r="102" spans="1:9" x14ac:dyDescent="0.3">
      <c r="A102" t="s">
        <v>43</v>
      </c>
      <c r="B102" s="4">
        <f>4/1000*B96</f>
        <v>9.1199999999999996E-3</v>
      </c>
      <c r="C102" t="s">
        <v>4</v>
      </c>
      <c r="D102" t="s">
        <v>10</v>
      </c>
      <c r="F102" t="s">
        <v>23</v>
      </c>
      <c r="G102" t="s">
        <v>47</v>
      </c>
      <c r="H102" t="s">
        <v>44</v>
      </c>
      <c r="I102" t="s">
        <v>85</v>
      </c>
    </row>
    <row r="103" spans="1:9" x14ac:dyDescent="0.3">
      <c r="A103" t="s">
        <v>86</v>
      </c>
      <c r="B103" s="4">
        <f>46*1.25/1000*B96</f>
        <v>0.13109999999999999</v>
      </c>
      <c r="C103" t="s">
        <v>4</v>
      </c>
      <c r="D103" t="s">
        <v>10</v>
      </c>
      <c r="F103" t="s">
        <v>23</v>
      </c>
      <c r="G103" t="s">
        <v>47</v>
      </c>
      <c r="H103" t="s">
        <v>87</v>
      </c>
      <c r="I103" t="s">
        <v>88</v>
      </c>
    </row>
    <row r="104" spans="1:9" x14ac:dyDescent="0.3">
      <c r="B104" s="4"/>
    </row>
    <row r="105" spans="1:9" x14ac:dyDescent="0.3">
      <c r="A105" s="7" t="s">
        <v>2</v>
      </c>
      <c r="B105" s="7" t="s">
        <v>97</v>
      </c>
    </row>
    <row r="106" spans="1:9" x14ac:dyDescent="0.3">
      <c r="A106" t="s">
        <v>5</v>
      </c>
      <c r="B106">
        <v>1</v>
      </c>
    </row>
    <row r="107" spans="1:9" x14ac:dyDescent="0.3">
      <c r="A107" t="s">
        <v>6</v>
      </c>
      <c r="B107" s="3" t="s">
        <v>90</v>
      </c>
    </row>
    <row r="108" spans="1:9" x14ac:dyDescent="0.3">
      <c r="A108" t="s">
        <v>7</v>
      </c>
      <c r="B108" t="s">
        <v>8</v>
      </c>
    </row>
    <row r="109" spans="1:9" x14ac:dyDescent="0.3">
      <c r="A109" t="s">
        <v>9</v>
      </c>
      <c r="B109" t="s">
        <v>10</v>
      </c>
    </row>
    <row r="110" spans="1:9" x14ac:dyDescent="0.3">
      <c r="A110" t="s">
        <v>3</v>
      </c>
      <c r="B110" t="s">
        <v>4</v>
      </c>
    </row>
    <row r="111" spans="1:9" x14ac:dyDescent="0.3">
      <c r="A111" t="s">
        <v>15</v>
      </c>
      <c r="B111" t="s">
        <v>91</v>
      </c>
    </row>
    <row r="112" spans="1:9" x14ac:dyDescent="0.3">
      <c r="A112" t="s">
        <v>28</v>
      </c>
      <c r="B112" s="8" t="s">
        <v>73</v>
      </c>
    </row>
    <row r="113" spans="1:9" x14ac:dyDescent="0.3">
      <c r="A113" s="7" t="s">
        <v>11</v>
      </c>
    </row>
    <row r="114" spans="1:9" x14ac:dyDescent="0.3">
      <c r="A114" s="7" t="s">
        <v>12</v>
      </c>
      <c r="B114" s="7" t="s">
        <v>13</v>
      </c>
      <c r="C114" s="7" t="s">
        <v>3</v>
      </c>
      <c r="D114" s="7" t="s">
        <v>9</v>
      </c>
      <c r="E114" s="7" t="s">
        <v>14</v>
      </c>
      <c r="F114" s="7" t="s">
        <v>7</v>
      </c>
      <c r="G114" s="7" t="s">
        <v>0</v>
      </c>
      <c r="H114" s="7" t="s">
        <v>6</v>
      </c>
      <c r="I114" s="7" t="s">
        <v>15</v>
      </c>
    </row>
    <row r="115" spans="1:9" x14ac:dyDescent="0.3">
      <c r="A115" s="3" t="s">
        <v>89</v>
      </c>
      <c r="B115" s="3">
        <v>1</v>
      </c>
      <c r="C115" t="s">
        <v>4</v>
      </c>
      <c r="D115" t="s">
        <v>10</v>
      </c>
      <c r="E115" s="7"/>
      <c r="F115" s="3" t="s">
        <v>16</v>
      </c>
      <c r="G115" t="s">
        <v>74</v>
      </c>
      <c r="H115" s="3" t="s">
        <v>90</v>
      </c>
    </row>
    <row r="116" spans="1:9" x14ac:dyDescent="0.3">
      <c r="A116" s="3" t="s">
        <v>61</v>
      </c>
      <c r="B116" s="4">
        <v>2.44</v>
      </c>
      <c r="C116" t="s">
        <v>4</v>
      </c>
      <c r="D116" t="s">
        <v>10</v>
      </c>
      <c r="F116" t="s">
        <v>23</v>
      </c>
      <c r="G116" t="s">
        <v>74</v>
      </c>
      <c r="H116" t="s">
        <v>41</v>
      </c>
    </row>
    <row r="117" spans="1:9" x14ac:dyDescent="0.3">
      <c r="A117" t="s">
        <v>62</v>
      </c>
      <c r="B117" s="4">
        <f>0.79*B53*B54</f>
        <v>0.15800000000000003</v>
      </c>
      <c r="D117" t="s">
        <v>10</v>
      </c>
      <c r="E117" t="s">
        <v>21</v>
      </c>
      <c r="F117" t="s">
        <v>20</v>
      </c>
      <c r="G117" t="s">
        <v>75</v>
      </c>
      <c r="I117" t="s">
        <v>76</v>
      </c>
    </row>
    <row r="118" spans="1:9" x14ac:dyDescent="0.3">
      <c r="A118" t="s">
        <v>77</v>
      </c>
      <c r="B118" s="4">
        <f>(2.79*318)/1000*B116</f>
        <v>2.1648168000000001</v>
      </c>
      <c r="C118" t="s">
        <v>4</v>
      </c>
      <c r="D118" t="s">
        <v>31</v>
      </c>
      <c r="F118" t="s">
        <v>23</v>
      </c>
      <c r="G118" t="s">
        <v>47</v>
      </c>
      <c r="H118" t="s">
        <v>30</v>
      </c>
      <c r="I118" t="s">
        <v>78</v>
      </c>
    </row>
    <row r="119" spans="1:9" x14ac:dyDescent="0.3">
      <c r="A119" t="s">
        <v>79</v>
      </c>
      <c r="B119" s="4">
        <f>18.4/1000*B116</f>
        <v>4.4895999999999998E-2</v>
      </c>
      <c r="C119" t="s">
        <v>4</v>
      </c>
      <c r="D119" t="s">
        <v>26</v>
      </c>
      <c r="F119" t="s">
        <v>23</v>
      </c>
      <c r="G119" t="s">
        <v>47</v>
      </c>
      <c r="H119" t="s">
        <v>80</v>
      </c>
    </row>
    <row r="120" spans="1:9" x14ac:dyDescent="0.3">
      <c r="A120" t="s">
        <v>22</v>
      </c>
      <c r="B120" s="4">
        <f>20000/1000*B116</f>
        <v>48.8</v>
      </c>
      <c r="C120" t="s">
        <v>57</v>
      </c>
      <c r="D120" t="s">
        <v>10</v>
      </c>
      <c r="F120" t="s">
        <v>23</v>
      </c>
      <c r="G120" t="s">
        <v>47</v>
      </c>
      <c r="H120" t="s">
        <v>24</v>
      </c>
      <c r="I120" t="s">
        <v>81</v>
      </c>
    </row>
    <row r="121" spans="1:9" x14ac:dyDescent="0.3">
      <c r="A121" t="s">
        <v>82</v>
      </c>
      <c r="B121" s="4">
        <f>200/1000*B116</f>
        <v>0.48799999999999999</v>
      </c>
      <c r="C121" t="s">
        <v>57</v>
      </c>
      <c r="D121" t="s">
        <v>10</v>
      </c>
      <c r="F121" t="s">
        <v>23</v>
      </c>
      <c r="G121" t="s">
        <v>47</v>
      </c>
      <c r="H121" t="s">
        <v>83</v>
      </c>
      <c r="I121" t="s">
        <v>84</v>
      </c>
    </row>
    <row r="122" spans="1:9" x14ac:dyDescent="0.3">
      <c r="A122" t="s">
        <v>43</v>
      </c>
      <c r="B122" s="4">
        <f>4/1000*B116</f>
        <v>9.7599999999999996E-3</v>
      </c>
      <c r="C122" t="s">
        <v>4</v>
      </c>
      <c r="D122" t="s">
        <v>10</v>
      </c>
      <c r="F122" t="s">
        <v>23</v>
      </c>
      <c r="G122" t="s">
        <v>47</v>
      </c>
      <c r="H122" t="s">
        <v>44</v>
      </c>
      <c r="I122" t="s">
        <v>85</v>
      </c>
    </row>
    <row r="123" spans="1:9" x14ac:dyDescent="0.3">
      <c r="A123" t="s">
        <v>86</v>
      </c>
      <c r="B123" s="4">
        <f>46*1.25/1000*B116</f>
        <v>0.14030000000000001</v>
      </c>
      <c r="C123" t="s">
        <v>4</v>
      </c>
      <c r="D123" t="s">
        <v>10</v>
      </c>
      <c r="F123" t="s">
        <v>23</v>
      </c>
      <c r="G123" t="s">
        <v>47</v>
      </c>
      <c r="H123" t="s">
        <v>87</v>
      </c>
      <c r="I123" t="s">
        <v>88</v>
      </c>
    </row>
    <row r="124" spans="1:9" x14ac:dyDescent="0.3">
      <c r="B124" s="4"/>
    </row>
    <row r="125" spans="1:9" x14ac:dyDescent="0.3">
      <c r="A125" s="7" t="s">
        <v>2</v>
      </c>
      <c r="B125" s="7" t="s">
        <v>96</v>
      </c>
    </row>
    <row r="126" spans="1:9" x14ac:dyDescent="0.3">
      <c r="A126" t="s">
        <v>5</v>
      </c>
      <c r="B126">
        <v>1</v>
      </c>
    </row>
    <row r="127" spans="1:9" x14ac:dyDescent="0.3">
      <c r="A127" t="s">
        <v>6</v>
      </c>
      <c r="B127" s="3" t="s">
        <v>72</v>
      </c>
    </row>
    <row r="128" spans="1:9" x14ac:dyDescent="0.3">
      <c r="A128" t="s">
        <v>7</v>
      </c>
      <c r="B128" t="s">
        <v>8</v>
      </c>
    </row>
    <row r="129" spans="1:9" x14ac:dyDescent="0.3">
      <c r="A129" t="s">
        <v>9</v>
      </c>
      <c r="B129" t="s">
        <v>10</v>
      </c>
    </row>
    <row r="130" spans="1:9" x14ac:dyDescent="0.3">
      <c r="A130" t="s">
        <v>3</v>
      </c>
      <c r="B130" t="s">
        <v>4</v>
      </c>
    </row>
    <row r="131" spans="1:9" x14ac:dyDescent="0.3">
      <c r="A131" t="s">
        <v>15</v>
      </c>
      <c r="B131" t="s">
        <v>92</v>
      </c>
    </row>
    <row r="132" spans="1:9" x14ac:dyDescent="0.3">
      <c r="A132" t="s">
        <v>28</v>
      </c>
      <c r="B132" s="8" t="s">
        <v>73</v>
      </c>
    </row>
    <row r="133" spans="1:9" x14ac:dyDescent="0.3">
      <c r="A133" s="7" t="s">
        <v>11</v>
      </c>
    </row>
    <row r="134" spans="1:9" x14ac:dyDescent="0.3">
      <c r="A134" s="7" t="s">
        <v>12</v>
      </c>
      <c r="B134" s="7" t="s">
        <v>13</v>
      </c>
      <c r="C134" s="7" t="s">
        <v>3</v>
      </c>
      <c r="D134" s="7" t="s">
        <v>9</v>
      </c>
      <c r="E134" s="7" t="s">
        <v>14</v>
      </c>
      <c r="F134" s="7" t="s">
        <v>7</v>
      </c>
      <c r="G134" s="7" t="s">
        <v>0</v>
      </c>
      <c r="H134" s="7" t="s">
        <v>6</v>
      </c>
      <c r="I134" s="7" t="s">
        <v>15</v>
      </c>
    </row>
    <row r="135" spans="1:9" x14ac:dyDescent="0.3">
      <c r="A135" s="3" t="s">
        <v>96</v>
      </c>
      <c r="B135" s="3">
        <v>1</v>
      </c>
      <c r="C135" t="s">
        <v>4</v>
      </c>
      <c r="D135" t="s">
        <v>10</v>
      </c>
      <c r="E135" s="7"/>
      <c r="F135" s="3" t="s">
        <v>16</v>
      </c>
      <c r="G135" t="s">
        <v>74</v>
      </c>
      <c r="H135" s="3" t="s">
        <v>72</v>
      </c>
    </row>
    <row r="136" spans="1:9" x14ac:dyDescent="0.3">
      <c r="A136" s="3" t="s">
        <v>61</v>
      </c>
      <c r="B136" s="4">
        <v>2.37</v>
      </c>
      <c r="C136" t="s">
        <v>4</v>
      </c>
      <c r="D136" t="s">
        <v>10</v>
      </c>
      <c r="F136" t="s">
        <v>23</v>
      </c>
      <c r="G136" t="s">
        <v>74</v>
      </c>
      <c r="H136" t="s">
        <v>41</v>
      </c>
    </row>
    <row r="137" spans="1:9" x14ac:dyDescent="0.3">
      <c r="A137" t="s">
        <v>62</v>
      </c>
      <c r="B137" s="4">
        <f>0.52*B53*B54</f>
        <v>0.10400000000000001</v>
      </c>
      <c r="D137" t="s">
        <v>10</v>
      </c>
      <c r="E137" t="s">
        <v>21</v>
      </c>
      <c r="F137" t="s">
        <v>20</v>
      </c>
      <c r="G137" t="s">
        <v>75</v>
      </c>
      <c r="I137" t="s">
        <v>76</v>
      </c>
    </row>
    <row r="138" spans="1:9" x14ac:dyDescent="0.3">
      <c r="A138" t="s">
        <v>77</v>
      </c>
      <c r="B138" s="4">
        <f>(2.79*318)/1000*B136</f>
        <v>2.1027114</v>
      </c>
      <c r="C138" t="s">
        <v>4</v>
      </c>
      <c r="D138" t="s">
        <v>31</v>
      </c>
      <c r="F138" t="s">
        <v>23</v>
      </c>
      <c r="G138" t="s">
        <v>47</v>
      </c>
      <c r="H138" t="s">
        <v>30</v>
      </c>
      <c r="I138" t="s">
        <v>78</v>
      </c>
    </row>
    <row r="139" spans="1:9" x14ac:dyDescent="0.3">
      <c r="A139" t="s">
        <v>79</v>
      </c>
      <c r="B139" s="4">
        <f>18.4/1000*B136</f>
        <v>4.3608000000000001E-2</v>
      </c>
      <c r="C139" t="s">
        <v>4</v>
      </c>
      <c r="D139" t="s">
        <v>26</v>
      </c>
      <c r="F139" t="s">
        <v>23</v>
      </c>
      <c r="G139" t="s">
        <v>47</v>
      </c>
      <c r="H139" t="s">
        <v>80</v>
      </c>
    </row>
    <row r="140" spans="1:9" x14ac:dyDescent="0.3">
      <c r="A140" t="s">
        <v>22</v>
      </c>
      <c r="B140" s="4">
        <f>20000/1000*B136</f>
        <v>47.400000000000006</v>
      </c>
      <c r="C140" t="s">
        <v>57</v>
      </c>
      <c r="D140" t="s">
        <v>10</v>
      </c>
      <c r="F140" t="s">
        <v>23</v>
      </c>
      <c r="G140" t="s">
        <v>47</v>
      </c>
      <c r="H140" t="s">
        <v>24</v>
      </c>
      <c r="I140" t="s">
        <v>81</v>
      </c>
    </row>
    <row r="141" spans="1:9" x14ac:dyDescent="0.3">
      <c r="A141" t="s">
        <v>82</v>
      </c>
      <c r="B141" s="4">
        <f>200/1000*B136</f>
        <v>0.47400000000000003</v>
      </c>
      <c r="C141" t="s">
        <v>57</v>
      </c>
      <c r="D141" t="s">
        <v>10</v>
      </c>
      <c r="F141" t="s">
        <v>23</v>
      </c>
      <c r="G141" t="s">
        <v>47</v>
      </c>
      <c r="H141" t="s">
        <v>83</v>
      </c>
      <c r="I141" t="s">
        <v>84</v>
      </c>
    </row>
    <row r="142" spans="1:9" x14ac:dyDescent="0.3">
      <c r="A142" t="s">
        <v>43</v>
      </c>
      <c r="B142" s="4">
        <f>4/1000*B136</f>
        <v>9.4800000000000006E-3</v>
      </c>
      <c r="C142" t="s">
        <v>4</v>
      </c>
      <c r="D142" t="s">
        <v>10</v>
      </c>
      <c r="F142" t="s">
        <v>23</v>
      </c>
      <c r="G142" t="s">
        <v>47</v>
      </c>
      <c r="H142" t="s">
        <v>44</v>
      </c>
      <c r="I142" t="s">
        <v>85</v>
      </c>
    </row>
    <row r="143" spans="1:9" x14ac:dyDescent="0.3">
      <c r="A143" t="s">
        <v>86</v>
      </c>
      <c r="B143" s="4">
        <f>46*1.25/1000*B136</f>
        <v>0.13627500000000001</v>
      </c>
      <c r="C143" t="s">
        <v>4</v>
      </c>
      <c r="D143" t="s">
        <v>10</v>
      </c>
      <c r="F143" t="s">
        <v>23</v>
      </c>
      <c r="G143" t="s">
        <v>47</v>
      </c>
      <c r="H143" t="s">
        <v>87</v>
      </c>
      <c r="I143" t="s">
        <v>88</v>
      </c>
    </row>
    <row r="144" spans="1:9" x14ac:dyDescent="0.3">
      <c r="B144" s="4"/>
    </row>
    <row r="145" spans="1:9" x14ac:dyDescent="0.3">
      <c r="A145" s="7" t="s">
        <v>2</v>
      </c>
      <c r="B145" s="7" t="s">
        <v>98</v>
      </c>
    </row>
    <row r="146" spans="1:9" x14ac:dyDescent="0.3">
      <c r="A146" t="s">
        <v>5</v>
      </c>
      <c r="B146">
        <v>1</v>
      </c>
    </row>
    <row r="147" spans="1:9" x14ac:dyDescent="0.3">
      <c r="A147" t="s">
        <v>6</v>
      </c>
      <c r="B147" s="3" t="s">
        <v>90</v>
      </c>
    </row>
    <row r="148" spans="1:9" x14ac:dyDescent="0.3">
      <c r="A148" t="s">
        <v>7</v>
      </c>
      <c r="B148" t="s">
        <v>8</v>
      </c>
    </row>
    <row r="149" spans="1:9" x14ac:dyDescent="0.3">
      <c r="A149" t="s">
        <v>9</v>
      </c>
      <c r="B149" t="s">
        <v>10</v>
      </c>
    </row>
    <row r="150" spans="1:9" x14ac:dyDescent="0.3">
      <c r="A150" t="s">
        <v>3</v>
      </c>
      <c r="B150" t="s">
        <v>4</v>
      </c>
    </row>
    <row r="151" spans="1:9" x14ac:dyDescent="0.3">
      <c r="A151" t="s">
        <v>15</v>
      </c>
      <c r="B151" t="s">
        <v>93</v>
      </c>
    </row>
    <row r="152" spans="1:9" x14ac:dyDescent="0.3">
      <c r="A152" t="s">
        <v>28</v>
      </c>
      <c r="B152" s="8" t="s">
        <v>73</v>
      </c>
    </row>
    <row r="153" spans="1:9" x14ac:dyDescent="0.3">
      <c r="A153" s="7" t="s">
        <v>11</v>
      </c>
    </row>
    <row r="154" spans="1:9" x14ac:dyDescent="0.3">
      <c r="A154" s="7" t="s">
        <v>12</v>
      </c>
      <c r="B154" s="7" t="s">
        <v>13</v>
      </c>
      <c r="C154" s="7" t="s">
        <v>3</v>
      </c>
      <c r="D154" s="7" t="s">
        <v>9</v>
      </c>
      <c r="E154" s="7" t="s">
        <v>14</v>
      </c>
      <c r="F154" s="7" t="s">
        <v>7</v>
      </c>
      <c r="G154" s="7" t="s">
        <v>0</v>
      </c>
      <c r="H154" s="7" t="s">
        <v>6</v>
      </c>
      <c r="I154" s="7" t="s">
        <v>15</v>
      </c>
    </row>
    <row r="155" spans="1:9" x14ac:dyDescent="0.3">
      <c r="A155" s="3" t="s">
        <v>98</v>
      </c>
      <c r="B155" s="3">
        <v>1</v>
      </c>
      <c r="C155" t="s">
        <v>4</v>
      </c>
      <c r="D155" t="s">
        <v>10</v>
      </c>
      <c r="E155" s="7"/>
      <c r="F155" s="3" t="s">
        <v>16</v>
      </c>
      <c r="G155" t="s">
        <v>74</v>
      </c>
      <c r="H155" s="3" t="s">
        <v>90</v>
      </c>
    </row>
    <row r="156" spans="1:9" x14ac:dyDescent="0.3">
      <c r="A156" s="3" t="s">
        <v>61</v>
      </c>
      <c r="B156" s="4">
        <v>0.89</v>
      </c>
      <c r="C156" t="s">
        <v>4</v>
      </c>
      <c r="D156" t="s">
        <v>10</v>
      </c>
      <c r="F156" t="s">
        <v>23</v>
      </c>
      <c r="G156" t="s">
        <v>74</v>
      </c>
      <c r="H156" t="s">
        <v>41</v>
      </c>
    </row>
    <row r="157" spans="1:9" x14ac:dyDescent="0.3">
      <c r="A157" t="s">
        <v>62</v>
      </c>
      <c r="B157" s="4">
        <f>1.39*B53*B54</f>
        <v>0.27799999999999997</v>
      </c>
      <c r="D157" t="s">
        <v>10</v>
      </c>
      <c r="E157" t="s">
        <v>21</v>
      </c>
      <c r="F157" t="s">
        <v>20</v>
      </c>
      <c r="G157" t="s">
        <v>75</v>
      </c>
      <c r="I157" t="s">
        <v>76</v>
      </c>
    </row>
    <row r="158" spans="1:9" x14ac:dyDescent="0.3">
      <c r="A158" t="s">
        <v>77</v>
      </c>
      <c r="B158" s="4">
        <f>(2.79*318)/1000*B156</f>
        <v>0.78962580000000004</v>
      </c>
      <c r="C158" t="s">
        <v>4</v>
      </c>
      <c r="D158" t="s">
        <v>31</v>
      </c>
      <c r="F158" t="s">
        <v>23</v>
      </c>
      <c r="G158" t="s">
        <v>47</v>
      </c>
      <c r="H158" t="s">
        <v>30</v>
      </c>
      <c r="I158" t="s">
        <v>78</v>
      </c>
    </row>
    <row r="159" spans="1:9" x14ac:dyDescent="0.3">
      <c r="A159" t="s">
        <v>79</v>
      </c>
      <c r="B159" s="4">
        <f>18.4/1000*B156</f>
        <v>1.6376000000000002E-2</v>
      </c>
      <c r="C159" t="s">
        <v>4</v>
      </c>
      <c r="D159" t="s">
        <v>26</v>
      </c>
      <c r="F159" t="s">
        <v>23</v>
      </c>
      <c r="G159" t="s">
        <v>47</v>
      </c>
      <c r="H159" t="s">
        <v>80</v>
      </c>
    </row>
    <row r="160" spans="1:9" x14ac:dyDescent="0.3">
      <c r="A160" t="s">
        <v>22</v>
      </c>
      <c r="B160" s="4">
        <f>20000/1000*B156</f>
        <v>17.8</v>
      </c>
      <c r="C160" t="s">
        <v>57</v>
      </c>
      <c r="D160" t="s">
        <v>10</v>
      </c>
      <c r="F160" t="s">
        <v>23</v>
      </c>
      <c r="G160" t="s">
        <v>47</v>
      </c>
      <c r="H160" t="s">
        <v>24</v>
      </c>
      <c r="I160" t="s">
        <v>81</v>
      </c>
    </row>
    <row r="161" spans="1:9" x14ac:dyDescent="0.3">
      <c r="A161" t="s">
        <v>82</v>
      </c>
      <c r="B161" s="4">
        <f>200/1000*B156</f>
        <v>0.17800000000000002</v>
      </c>
      <c r="C161" t="s">
        <v>57</v>
      </c>
      <c r="D161" t="s">
        <v>10</v>
      </c>
      <c r="F161" t="s">
        <v>23</v>
      </c>
      <c r="G161" t="s">
        <v>47</v>
      </c>
      <c r="H161" t="s">
        <v>83</v>
      </c>
      <c r="I161" t="s">
        <v>84</v>
      </c>
    </row>
    <row r="162" spans="1:9" x14ac:dyDescent="0.3">
      <c r="A162" t="s">
        <v>43</v>
      </c>
      <c r="B162" s="4">
        <f>4/1000*B156</f>
        <v>3.5600000000000002E-3</v>
      </c>
      <c r="C162" t="s">
        <v>4</v>
      </c>
      <c r="D162" t="s">
        <v>10</v>
      </c>
      <c r="F162" t="s">
        <v>23</v>
      </c>
      <c r="G162" t="s">
        <v>47</v>
      </c>
      <c r="H162" t="s">
        <v>44</v>
      </c>
      <c r="I162" t="s">
        <v>85</v>
      </c>
    </row>
    <row r="163" spans="1:9" x14ac:dyDescent="0.3">
      <c r="A163" t="s">
        <v>86</v>
      </c>
      <c r="B163" s="4">
        <f>46*1.25/1000*B156</f>
        <v>5.1175000000000005E-2</v>
      </c>
      <c r="C163" t="s">
        <v>4</v>
      </c>
      <c r="D163" t="s">
        <v>10</v>
      </c>
      <c r="F163" t="s">
        <v>23</v>
      </c>
      <c r="G163" t="s">
        <v>47</v>
      </c>
      <c r="H163" t="s">
        <v>87</v>
      </c>
      <c r="I163" t="s">
        <v>88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Sacchi Romain</cp:lastModifiedBy>
  <dcterms:created xsi:type="dcterms:W3CDTF">2021-04-23T12:05:21Z</dcterms:created>
  <dcterms:modified xsi:type="dcterms:W3CDTF">2021-04-24T07:32:38Z</dcterms:modified>
</cp:coreProperties>
</file>