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nardopuente/Desktop/MLSCM Courses/Summer Semester/Supply Chain Finance/Company Analysis/"/>
    </mc:Choice>
  </mc:AlternateContent>
  <xr:revisionPtr revIDLastSave="0" documentId="13_ncr:1_{D4021E3A-6A7D-8F41-9381-7DA1BA3CE2CD}" xr6:coauthVersionLast="47" xr6:coauthVersionMax="47" xr10:uidLastSave="{00000000-0000-0000-0000-000000000000}"/>
  <bookViews>
    <workbookView xWindow="0" yWindow="500" windowWidth="28800" windowHeight="17500" xr2:uid="{5459989C-53B0-1040-BB5F-B1747D9501BB}"/>
  </bookViews>
  <sheets>
    <sheet name="Financial Data" sheetId="1" r:id="rId1"/>
  </sheets>
  <definedNames>
    <definedName name="_xlchart.v1.0" hidden="1">'Financial Data'!$B$93:$B$103</definedName>
    <definedName name="_xlchart.v1.1" hidden="1">'Financial Data'!$C$93:$C$103</definedName>
    <definedName name="_xlchart.v1.10" hidden="1">'Financial Data'!$G$80:$J$80</definedName>
    <definedName name="_xlchart.v1.11" hidden="1">'Financial Data'!$G$1:$J$1</definedName>
    <definedName name="_xlchart.v1.12" hidden="1">'Financial Data'!$G$80:$J$80</definedName>
    <definedName name="_xlchart.v1.13" hidden="1">'Financial Data'!$G$1:$J$1</definedName>
    <definedName name="_xlchart.v1.14" hidden="1">'Financial Data'!$G$80:$J$80</definedName>
    <definedName name="_xlchart.v1.15" hidden="1">('Financial Data'!$B$1,'Financial Data'!$B$38:$B$48)</definedName>
    <definedName name="_xlchart.v1.16" hidden="1">('Financial Data'!$C$1,'Financial Data'!$C$38:$C$48)</definedName>
    <definedName name="_xlchart.v1.17" hidden="1">('Financial Data'!$D$1,'Financial Data'!$D$38:$D$48)</definedName>
    <definedName name="_xlchart.v1.18" hidden="1">('Financial Data'!$E$1,'Financial Data'!$E$38:$E$48)</definedName>
    <definedName name="_xlchart.v1.19" hidden="1">('Financial Data'!$F$1,'Financial Data'!$F$38:$F$48)</definedName>
    <definedName name="_xlchart.v1.2" hidden="1">'Financial Data'!$D$93:$D$103</definedName>
    <definedName name="_xlchart.v1.20" hidden="1">('Financial Data'!$G$1,'Financial Data'!$G$38:$G$48)</definedName>
    <definedName name="_xlchart.v1.21" hidden="1">('Financial Data'!$H$1,'Financial Data'!$H$38:$H$48)</definedName>
    <definedName name="_xlchart.v1.22" hidden="1">('Financial Data'!$I$1,'Financial Data'!$I$38:$I$48)</definedName>
    <definedName name="_xlchart.v1.23" hidden="1">('Financial Data'!$J$1,'Financial Data'!$J$38:$J$48)</definedName>
    <definedName name="_xlchart.v1.24" hidden="1">'Financial Data'!$B$93:$B$103</definedName>
    <definedName name="_xlchart.v1.25" hidden="1">'Financial Data'!$C$93:$C$103</definedName>
    <definedName name="_xlchart.v1.26" hidden="1">'Financial Data'!$D$93:$D$103</definedName>
    <definedName name="_xlchart.v1.27" hidden="1">'Financial Data'!$E$93:$E$103</definedName>
    <definedName name="_xlchart.v1.28" hidden="1">'Financial Data'!$F$93:$F$103</definedName>
    <definedName name="_xlchart.v1.29" hidden="1">'Financial Data'!$G$93:$G$103</definedName>
    <definedName name="_xlchart.v1.3" hidden="1">'Financial Data'!$E$93:$E$103</definedName>
    <definedName name="_xlchart.v1.30" hidden="1">'Financial Data'!$H$93:$H$103</definedName>
    <definedName name="_xlchart.v1.31" hidden="1">'Financial Data'!$I$93:$I$103</definedName>
    <definedName name="_xlchart.v1.32" hidden="1">'Financial Data'!$J$93:$J$103</definedName>
    <definedName name="_xlchart.v1.33" hidden="1">'Financial Data'!$G$1:$J$1</definedName>
    <definedName name="_xlchart.v1.34" hidden="1">'Financial Data'!$G$80:$J$80</definedName>
    <definedName name="_xlchart.v1.4" hidden="1">'Financial Data'!$F$93:$F$103</definedName>
    <definedName name="_xlchart.v1.5" hidden="1">'Financial Data'!$G$93:$G$103</definedName>
    <definedName name="_xlchart.v1.6" hidden="1">'Financial Data'!$H$93:$H$103</definedName>
    <definedName name="_xlchart.v1.7" hidden="1">'Financial Data'!$I$93:$I$103</definedName>
    <definedName name="_xlchart.v1.8" hidden="1">'Financial Data'!$J$93:$J$103</definedName>
    <definedName name="_xlchart.v1.9" hidden="1">'Financial Data'!$G$1:$J$1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6" i="1" l="1"/>
  <c r="P61" i="1"/>
  <c r="Q61" i="1"/>
  <c r="R61" i="1"/>
  <c r="S61" i="1"/>
  <c r="T61" i="1"/>
  <c r="O59" i="1"/>
  <c r="P59" i="1"/>
  <c r="Q59" i="1"/>
  <c r="R59" i="1"/>
  <c r="S59" i="1"/>
  <c r="T59" i="1"/>
  <c r="U59" i="1"/>
  <c r="U60" i="1" s="1"/>
  <c r="O57" i="1"/>
  <c r="P57" i="1"/>
  <c r="Q57" i="1"/>
  <c r="R57" i="1"/>
  <c r="S57" i="1"/>
  <c r="S60" i="1" s="1"/>
  <c r="S62" i="1" s="1"/>
  <c r="T57" i="1"/>
  <c r="U57" i="1"/>
  <c r="N59" i="1"/>
  <c r="N57" i="1"/>
  <c r="N60" i="1" s="1"/>
  <c r="P54" i="1"/>
  <c r="Q54" i="1"/>
  <c r="R54" i="1"/>
  <c r="S54" i="1"/>
  <c r="T54" i="1"/>
  <c r="O53" i="1"/>
  <c r="P53" i="1"/>
  <c r="Q53" i="1"/>
  <c r="R53" i="1"/>
  <c r="S53" i="1"/>
  <c r="T53" i="1"/>
  <c r="U53" i="1"/>
  <c r="O52" i="1"/>
  <c r="P52" i="1"/>
  <c r="Q52" i="1"/>
  <c r="R52" i="1"/>
  <c r="S52" i="1"/>
  <c r="T52" i="1"/>
  <c r="U52" i="1"/>
  <c r="N53" i="1"/>
  <c r="N52" i="1"/>
  <c r="P60" i="1" l="1"/>
  <c r="P62" i="1" s="1"/>
  <c r="S55" i="1"/>
  <c r="R60" i="1"/>
  <c r="R62" i="1" s="1"/>
  <c r="O60" i="1"/>
  <c r="Q55" i="1"/>
  <c r="P55" i="1"/>
  <c r="T55" i="1"/>
  <c r="T60" i="1"/>
  <c r="T62" i="1" s="1"/>
  <c r="R55" i="1"/>
  <c r="Q60" i="1"/>
  <c r="Q62" i="1" s="1"/>
  <c r="P49" i="1"/>
  <c r="Q49" i="1"/>
  <c r="R49" i="1"/>
  <c r="S49" i="1"/>
  <c r="T49" i="1"/>
  <c r="P48" i="1"/>
  <c r="Q48" i="1"/>
  <c r="R48" i="1"/>
  <c r="S48" i="1"/>
  <c r="T48" i="1"/>
  <c r="O45" i="1"/>
  <c r="P45" i="1"/>
  <c r="Q45" i="1"/>
  <c r="R45" i="1"/>
  <c r="S45" i="1"/>
  <c r="T45" i="1"/>
  <c r="U45" i="1"/>
  <c r="N45" i="1"/>
  <c r="P37" i="1"/>
  <c r="Q37" i="1"/>
  <c r="R37" i="1"/>
  <c r="S37" i="1"/>
  <c r="T37" i="1"/>
  <c r="P36" i="1"/>
  <c r="P40" i="1" s="1"/>
  <c r="Q36" i="1"/>
  <c r="Q40" i="1" s="1"/>
  <c r="R36" i="1"/>
  <c r="R40" i="1" s="1"/>
  <c r="S36" i="1"/>
  <c r="T36" i="1"/>
  <c r="P29" i="1"/>
  <c r="Q29" i="1"/>
  <c r="R29" i="1"/>
  <c r="S29" i="1"/>
  <c r="T29" i="1"/>
  <c r="O24" i="1"/>
  <c r="P24" i="1"/>
  <c r="Q24" i="1"/>
  <c r="R24" i="1"/>
  <c r="S24" i="1"/>
  <c r="T24" i="1"/>
  <c r="U24" i="1"/>
  <c r="N24" i="1"/>
  <c r="O20" i="1"/>
  <c r="P20" i="1"/>
  <c r="Q20" i="1"/>
  <c r="R20" i="1"/>
  <c r="S20" i="1"/>
  <c r="T20" i="1"/>
  <c r="U20" i="1"/>
  <c r="N20" i="1"/>
  <c r="P13" i="1"/>
  <c r="Q13" i="1"/>
  <c r="Q17" i="1" s="1"/>
  <c r="R13" i="1"/>
  <c r="R17" i="1" s="1"/>
  <c r="S13" i="1"/>
  <c r="S32" i="1" s="1"/>
  <c r="T13" i="1"/>
  <c r="P9" i="1"/>
  <c r="P21" i="1" s="1"/>
  <c r="Q9" i="1"/>
  <c r="Q16" i="1" s="1"/>
  <c r="R9" i="1"/>
  <c r="R16" i="1" s="1"/>
  <c r="S9" i="1"/>
  <c r="S21" i="1" s="1"/>
  <c r="T9" i="1"/>
  <c r="P5" i="1"/>
  <c r="Q5" i="1"/>
  <c r="R5" i="1"/>
  <c r="R33" i="1" s="1"/>
  <c r="R41" i="1" s="1"/>
  <c r="S5" i="1"/>
  <c r="T5" i="1"/>
  <c r="P4" i="1"/>
  <c r="P12" i="1" s="1"/>
  <c r="P44" i="1" s="1"/>
  <c r="Q4" i="1"/>
  <c r="Q12" i="1" s="1"/>
  <c r="Q44" i="1" s="1"/>
  <c r="R4" i="1"/>
  <c r="R12" i="1" s="1"/>
  <c r="R44" i="1" s="1"/>
  <c r="S4" i="1"/>
  <c r="S8" i="1" s="1"/>
  <c r="T4" i="1"/>
  <c r="K77" i="1"/>
  <c r="K80" i="1" s="1"/>
  <c r="K65" i="1"/>
  <c r="K50" i="1"/>
  <c r="K54" i="1" s="1"/>
  <c r="K30" i="1"/>
  <c r="K16" i="1"/>
  <c r="K19" i="1" s="1"/>
  <c r="P17" i="1"/>
  <c r="J90" i="1"/>
  <c r="U9" i="1" s="1"/>
  <c r="K67" i="1" l="1"/>
  <c r="K82" i="1" s="1"/>
  <c r="S22" i="1"/>
  <c r="K32" i="1"/>
  <c r="R50" i="1"/>
  <c r="Q50" i="1"/>
  <c r="P50" i="1"/>
  <c r="P6" i="1"/>
  <c r="S50" i="1"/>
  <c r="S38" i="1"/>
  <c r="R38" i="1"/>
  <c r="S17" i="1"/>
  <c r="Q46" i="1"/>
  <c r="R42" i="1"/>
  <c r="R46" i="1"/>
  <c r="S12" i="1"/>
  <c r="S44" i="1" s="1"/>
  <c r="Q6" i="1"/>
  <c r="R21" i="1"/>
  <c r="R22" i="1" s="1"/>
  <c r="P32" i="1"/>
  <c r="Q33" i="1"/>
  <c r="Q41" i="1" s="1"/>
  <c r="Q42" i="1" s="1"/>
  <c r="Q38" i="1"/>
  <c r="S40" i="1"/>
  <c r="Q21" i="1"/>
  <c r="P33" i="1"/>
  <c r="P41" i="1" s="1"/>
  <c r="P42" i="1" s="1"/>
  <c r="P38" i="1"/>
  <c r="P46" i="1"/>
  <c r="Q32" i="1"/>
  <c r="Q14" i="1"/>
  <c r="P14" i="1"/>
  <c r="R6" i="1"/>
  <c r="Q8" i="1"/>
  <c r="Q10" i="1" s="1"/>
  <c r="S6" i="1"/>
  <c r="P8" i="1"/>
  <c r="P10" i="1" s="1"/>
  <c r="R32" i="1"/>
  <c r="R34" i="1" s="1"/>
  <c r="S33" i="1"/>
  <c r="S41" i="1" s="1"/>
  <c r="R18" i="1"/>
  <c r="R28" i="1"/>
  <c r="R30" i="1" s="1"/>
  <c r="Q28" i="1"/>
  <c r="Q30" i="1" s="1"/>
  <c r="Q18" i="1"/>
  <c r="P22" i="1"/>
  <c r="P25" i="1"/>
  <c r="P26" i="1" s="1"/>
  <c r="P16" i="1"/>
  <c r="S16" i="1"/>
  <c r="S28" i="1" s="1"/>
  <c r="S30" i="1" s="1"/>
  <c r="S25" i="1"/>
  <c r="S26" i="1" s="1"/>
  <c r="R8" i="1"/>
  <c r="R10" i="1" s="1"/>
  <c r="R14" i="1"/>
  <c r="S10" i="1"/>
  <c r="J106" i="1"/>
  <c r="J108" i="1" s="1"/>
  <c r="J114" i="1" s="1"/>
  <c r="J116" i="1" s="1"/>
  <c r="J77" i="1"/>
  <c r="J80" i="1" s="1"/>
  <c r="U54" i="1" s="1"/>
  <c r="U55" i="1" s="1"/>
  <c r="J65" i="1"/>
  <c r="J50" i="1"/>
  <c r="J54" i="1" s="1"/>
  <c r="J30" i="1"/>
  <c r="U29" i="1" s="1"/>
  <c r="J16" i="1"/>
  <c r="J19" i="1" s="1"/>
  <c r="U48" i="1" s="1"/>
  <c r="C77" i="1"/>
  <c r="C80" i="1" s="1"/>
  <c r="N54" i="1" s="1"/>
  <c r="N55" i="1" s="1"/>
  <c r="C65" i="1"/>
  <c r="C50" i="1"/>
  <c r="C54" i="1" s="1"/>
  <c r="D30" i="1"/>
  <c r="O29" i="1" s="1"/>
  <c r="C30" i="1"/>
  <c r="N29" i="1" s="1"/>
  <c r="C16" i="1"/>
  <c r="C19" i="1" s="1"/>
  <c r="N48" i="1" s="1"/>
  <c r="C116" i="1"/>
  <c r="D116" i="1"/>
  <c r="O4" i="1" s="1"/>
  <c r="O12" i="1" s="1"/>
  <c r="C106" i="1"/>
  <c r="D106" i="1"/>
  <c r="C90" i="1"/>
  <c r="N9" i="1" s="1"/>
  <c r="D90" i="1"/>
  <c r="O9" i="1" s="1"/>
  <c r="D77" i="1"/>
  <c r="D80" i="1" s="1"/>
  <c r="O54" i="1" s="1"/>
  <c r="O55" i="1" s="1"/>
  <c r="D65" i="1"/>
  <c r="D50" i="1"/>
  <c r="D54" i="1" s="1"/>
  <c r="D16" i="1"/>
  <c r="D19" i="1" s="1"/>
  <c r="O48" i="1" s="1"/>
  <c r="O8" i="1" l="1"/>
  <c r="O10" i="1" s="1"/>
  <c r="U49" i="1"/>
  <c r="U61" i="1"/>
  <c r="U62" i="1" s="1"/>
  <c r="N49" i="1"/>
  <c r="N50" i="1" s="1"/>
  <c r="N61" i="1"/>
  <c r="N62" i="1" s="1"/>
  <c r="O49" i="1"/>
  <c r="O50" i="1" s="1"/>
  <c r="O61" i="1"/>
  <c r="O62" i="1" s="1"/>
  <c r="O21" i="1"/>
  <c r="U5" i="1"/>
  <c r="U33" i="1" s="1"/>
  <c r="U41" i="1" s="1"/>
  <c r="U4" i="1"/>
  <c r="N5" i="1"/>
  <c r="N33" i="1" s="1"/>
  <c r="N41" i="1" s="1"/>
  <c r="T33" i="1"/>
  <c r="T41" i="1" s="1"/>
  <c r="O5" i="1"/>
  <c r="O33" i="1" s="1"/>
  <c r="O41" i="1" s="1"/>
  <c r="O44" i="1"/>
  <c r="O46" i="1" s="1"/>
  <c r="U8" i="1"/>
  <c r="U10" i="1" s="1"/>
  <c r="N4" i="1"/>
  <c r="N8" i="1" s="1"/>
  <c r="N10" i="1" s="1"/>
  <c r="O16" i="1"/>
  <c r="O28" i="1" s="1"/>
  <c r="O30" i="1" s="1"/>
  <c r="R25" i="1"/>
  <c r="R26" i="1" s="1"/>
  <c r="Q34" i="1"/>
  <c r="S18" i="1"/>
  <c r="S34" i="1"/>
  <c r="S42" i="1"/>
  <c r="P34" i="1"/>
  <c r="S14" i="1"/>
  <c r="C32" i="1"/>
  <c r="U50" i="1"/>
  <c r="N21" i="1"/>
  <c r="N16" i="1"/>
  <c r="N28" i="1" s="1"/>
  <c r="N30" i="1" s="1"/>
  <c r="T50" i="1"/>
  <c r="Q25" i="1"/>
  <c r="Q26" i="1" s="1"/>
  <c r="Q22" i="1"/>
  <c r="T12" i="1"/>
  <c r="T44" i="1" s="1"/>
  <c r="T8" i="1"/>
  <c r="T10" i="1" s="1"/>
  <c r="P28" i="1"/>
  <c r="P30" i="1" s="1"/>
  <c r="P18" i="1"/>
  <c r="T6" i="1"/>
  <c r="T16" i="1"/>
  <c r="T28" i="1" s="1"/>
  <c r="T30" i="1" s="1"/>
  <c r="T21" i="1"/>
  <c r="U21" i="1"/>
  <c r="U16" i="1"/>
  <c r="U28" i="1" s="1"/>
  <c r="U30" i="1" s="1"/>
  <c r="J67" i="1"/>
  <c r="U36" i="1" s="1"/>
  <c r="D32" i="1"/>
  <c r="J32" i="1"/>
  <c r="C67" i="1"/>
  <c r="N36" i="1" s="1"/>
  <c r="D67" i="1"/>
  <c r="O36" i="1" s="1"/>
  <c r="U6" i="1" l="1"/>
  <c r="O37" i="1"/>
  <c r="O38" i="1" s="1"/>
  <c r="O13" i="1"/>
  <c r="N6" i="1"/>
  <c r="N37" i="1"/>
  <c r="N13" i="1"/>
  <c r="N12" i="1"/>
  <c r="O40" i="1"/>
  <c r="O42" i="1" s="1"/>
  <c r="U12" i="1"/>
  <c r="U44" i="1" s="1"/>
  <c r="O22" i="1"/>
  <c r="O25" i="1"/>
  <c r="O26" i="1" s="1"/>
  <c r="U37" i="1"/>
  <c r="U13" i="1"/>
  <c r="O6" i="1"/>
  <c r="T46" i="1"/>
  <c r="J82" i="1"/>
  <c r="C82" i="1"/>
  <c r="N22" i="1"/>
  <c r="N25" i="1"/>
  <c r="N26" i="1" s="1"/>
  <c r="D82" i="1"/>
  <c r="S46" i="1"/>
  <c r="T22" i="1"/>
  <c r="T25" i="1"/>
  <c r="T26" i="1" s="1"/>
  <c r="U22" i="1"/>
  <c r="U25" i="1"/>
  <c r="U26" i="1" s="1"/>
  <c r="T14" i="1"/>
  <c r="N44" i="1" l="1"/>
  <c r="N46" i="1" s="1"/>
  <c r="O17" i="1"/>
  <c r="O18" i="1" s="1"/>
  <c r="O32" i="1"/>
  <c r="O34" i="1" s="1"/>
  <c r="O14" i="1"/>
  <c r="U46" i="1"/>
  <c r="U17" i="1"/>
  <c r="U18" i="1" s="1"/>
  <c r="U32" i="1"/>
  <c r="U34" i="1" s="1"/>
  <c r="N38" i="1"/>
  <c r="N40" i="1"/>
  <c r="N42" i="1" s="1"/>
  <c r="U14" i="1"/>
  <c r="U40" i="1"/>
  <c r="U42" i="1" s="1"/>
  <c r="U38" i="1"/>
  <c r="T40" i="1"/>
  <c r="T42" i="1" s="1"/>
  <c r="T38" i="1"/>
  <c r="T17" i="1"/>
  <c r="T18" i="1" s="1"/>
  <c r="T32" i="1"/>
  <c r="T34" i="1" s="1"/>
  <c r="N17" i="1"/>
  <c r="N18" i="1" s="1"/>
  <c r="N32" i="1"/>
  <c r="N34" i="1" s="1"/>
  <c r="N14" i="1"/>
</calcChain>
</file>

<file path=xl/sharedStrings.xml><?xml version="1.0" encoding="utf-8"?>
<sst xmlns="http://schemas.openxmlformats.org/spreadsheetml/2006/main" count="262" uniqueCount="142">
  <si>
    <t>  </t>
  </si>
  <si>
    <t>(in $ millions)</t>
  </si>
  <si>
    <t>Consolidated Balance Sheet Data</t>
  </si>
  <si>
    <t>Assets</t>
  </si>
  <si>
    <t>Current assets:</t>
  </si>
  <si>
    <t>Cash and cash equivalents</t>
  </si>
  <si>
    <t>Restricted cash</t>
  </si>
  <si>
    <t>—  </t>
  </si>
  <si>
    <t>Short-term investments</t>
  </si>
  <si>
    <t>Trade and other receivables net of expected credit losses</t>
  </si>
  <si>
    <t>Accounts receivable from related parties</t>
  </si>
  <si>
    <t>Current tax assets</t>
  </si>
  <si>
    <t>Expendable spare parts and supplies, net of provision for obsolescence</t>
  </si>
  <si>
    <t>Prepaid expenses</t>
  </si>
  <si>
    <t>Deposits and other assets</t>
  </si>
  <si>
    <t>Assets held for sale</t>
  </si>
  <si>
    <t>Total current assets</t>
  </si>
  <si>
    <t>Non-current assets:</t>
  </si>
  <si>
    <t>Available-for-sale securities</t>
  </si>
  <si>
    <t>Non-current tax assets</t>
  </si>
  <si>
    <t>Intangible assets and goodwill, net</t>
  </si>
  <si>
    <t>Deferred tax assets</t>
  </si>
  <si>
    <t>Property and equipment, net</t>
  </si>
  <si>
    <t>Total non-current assets</t>
  </si>
  <si>
    <t>Total assets</t>
  </si>
  <si>
    <t>Liabilities and equity</t>
  </si>
  <si>
    <t>Current liabilities:</t>
  </si>
  <si>
    <t>Short-term borrowings and current portion of long-term debt</t>
  </si>
  <si>
    <t>Accounts payable</t>
  </si>
  <si>
    <t>Accounts payable to related parties</t>
  </si>
  <si>
    <t>Accrued expenses</t>
  </si>
  <si>
    <t>Current tax liabilities</t>
  </si>
  <si>
    <t>Provisions for legal claims</t>
  </si>
  <si>
    <t>Provisions for return conditions</t>
  </si>
  <si>
    <t>Employee benefits</t>
  </si>
  <si>
    <t>Air traffic liability</t>
  </si>
  <si>
    <t>Frequent flyer deferred revenue</t>
  </si>
  <si>
    <t>Other liabilities</t>
  </si>
  <si>
    <t>Liabilities associated with the assets held for sale</t>
  </si>
  <si>
    <t>Total current liabilities</t>
  </si>
  <si>
    <t>Non-current liabilities:</t>
  </si>
  <si>
    <t>Long-term debt</t>
  </si>
  <si>
    <t>Deferred tax liabilities</t>
  </si>
  <si>
    <t>Other liabilities non-current</t>
  </si>
  <si>
    <t>Total non-current liabilities</t>
  </si>
  <si>
    <t>Total liabilities</t>
  </si>
  <si>
    <t>Equity:</t>
  </si>
  <si>
    <t>Common stock</t>
  </si>
  <si>
    <t>Preferred stock</t>
  </si>
  <si>
    <t>Additional paid-in capital on common stock</t>
  </si>
  <si>
    <t>Additional paid-in capital on preferred stock</t>
  </si>
  <si>
    <t>Retained (losses) earnings</t>
  </si>
  <si>
    <t>Other comprehensive loss</t>
  </si>
  <si>
    <t>Total equity attributable to the Company</t>
  </si>
  <si>
    <t>Non-controlling interest</t>
  </si>
  <si>
    <t>Total equity</t>
  </si>
  <si>
    <t>Total liabilities and equity</t>
  </si>
  <si>
    <t>Consolidated Income Statement Data</t>
  </si>
  <si>
    <t>Operating revenue:</t>
  </si>
  <si>
    <t>Passenger</t>
  </si>
  <si>
    <t>Cargo and other</t>
  </si>
  <si>
    <t>Total operating revenue</t>
  </si>
  <si>
    <t>Operating expenses:</t>
  </si>
  <si>
    <t>Flight operations</t>
  </si>
  <si>
    <t>Aircraft fuel</t>
  </si>
  <si>
    <t>Ground operations</t>
  </si>
  <si>
    <t>Rentals</t>
  </si>
  <si>
    <t>Passenger services</t>
  </si>
  <si>
    <t>Maintenance and repairs</t>
  </si>
  <si>
    <t>Air traffic</t>
  </si>
  <si>
    <t>Selling expenses</t>
  </si>
  <si>
    <t>Fees and other expenses</t>
  </si>
  <si>
    <t>Salaries, wages and benefits</t>
  </si>
  <si>
    <t>Depreciation and amortization </t>
  </si>
  <si>
    <t>Impairment</t>
  </si>
  <si>
    <t>Total operating expenses</t>
  </si>
  <si>
    <t>Operating (loss) profit</t>
  </si>
  <si>
    <t>Interest expense</t>
  </si>
  <si>
    <t>Interest income</t>
  </si>
  <si>
    <t>Derivative instruments</t>
  </si>
  <si>
    <t>Foreign exchange, net</t>
  </si>
  <si>
    <t>Equity method profit</t>
  </si>
  <si>
    <t>Profit (loss) before income tax</t>
  </si>
  <si>
    <t>Total income tax expense</t>
  </si>
  <si>
    <t>Net (loss) profit for the year</t>
  </si>
  <si>
    <t>Earnings and dividends per share / ADS:</t>
  </si>
  <si>
    <t>Net (loss) profit attributable to equity holders of the parent</t>
  </si>
  <si>
    <t>Net profit attributable to non-controlling interest</t>
  </si>
  <si>
    <t>Basic and diluted (loss) earnings per share (common and preferred)</t>
  </si>
  <si>
    <t>Basic and diluted (loss) earnings per ADS</t>
  </si>
  <si>
    <t>Common and preferred share dividends per share</t>
  </si>
  <si>
    <t>(COP/$)</t>
  </si>
  <si>
    <t>Common shares at period end</t>
  </si>
  <si>
    <t>Preferred shares at period end</t>
  </si>
  <si>
    <t>Weighted average of common shares used in computing earnings per share (thousands)</t>
  </si>
  <si>
    <t>Weighted average of preferred shares used in computing earnings per share (thousands)</t>
  </si>
  <si>
    <t>50 / 0.02</t>
  </si>
  <si>
    <t>98.6 / 0.04</t>
  </si>
  <si>
    <t>77.0 / 0.03</t>
  </si>
  <si>
    <t>198.5 / 0.07</t>
  </si>
  <si>
    <t>660.800,003</t>
  </si>
  <si>
    <t>Current assets</t>
  </si>
  <si>
    <t>Ratios</t>
  </si>
  <si>
    <t>Net income</t>
  </si>
  <si>
    <t>Shareholder equity</t>
  </si>
  <si>
    <t>ROE</t>
  </si>
  <si>
    <t>Net Income</t>
  </si>
  <si>
    <t>Sales</t>
  </si>
  <si>
    <t>Profit margin</t>
  </si>
  <si>
    <t>ROA</t>
  </si>
  <si>
    <t>Asset Turnover</t>
  </si>
  <si>
    <t>Accounts receivable</t>
  </si>
  <si>
    <t>Credit sales per day</t>
  </si>
  <si>
    <t>Collections period</t>
  </si>
  <si>
    <t>Cash and securitiies</t>
  </si>
  <si>
    <t>Sales per day</t>
  </si>
  <si>
    <t>Days sales in cash</t>
  </si>
  <si>
    <t>Fixed asset turnover</t>
  </si>
  <si>
    <t>Financial leverage</t>
  </si>
  <si>
    <t>total liabilities</t>
  </si>
  <si>
    <t>total assets</t>
  </si>
  <si>
    <t>Debt to assets ratio</t>
  </si>
  <si>
    <t>shareholders equity</t>
  </si>
  <si>
    <t>Debt to equity ratio</t>
  </si>
  <si>
    <t>EBIT</t>
  </si>
  <si>
    <t>Times interest earned</t>
  </si>
  <si>
    <t>current liabilities</t>
  </si>
  <si>
    <t>Current ratio</t>
  </si>
  <si>
    <t>Current liabilities</t>
  </si>
  <si>
    <t>Year</t>
  </si>
  <si>
    <t>Total debt to capitalization</t>
  </si>
  <si>
    <t>Short Term Debt</t>
  </si>
  <si>
    <t>Long Term Debt</t>
  </si>
  <si>
    <t>Shareholders Equity</t>
  </si>
  <si>
    <t>Cash equivalents</t>
  </si>
  <si>
    <t>Marketable securities</t>
  </si>
  <si>
    <t>Net account receivable</t>
  </si>
  <si>
    <t>Quick assets</t>
  </si>
  <si>
    <t>Quick ratio</t>
  </si>
  <si>
    <t xml:space="preserve">     </t>
  </si>
  <si>
    <t>Fixed assets (non current assets)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</si>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</sst>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3" fillId="0" borderId="0" xfId="0" applyFont="1"/>
    <xf numFmtId="0" fontId="2" fillId="0" borderId="0" xfId="0" applyNumberFormat="1" applyFont="1"/>
    <xf numFmtId="0" fontId="6" fillId="0" borderId="0" xfId="0" applyFont="1" applyAlignment="1">
      <alignment wrapText="1"/>
    </xf>
    <xf numFmtId="0" fontId="6" fillId="0" borderId="0" xfId="0" applyNumberFormat="1" applyFont="1"/>
    <xf numFmtId="0" fontId="7" fillId="0" borderId="0" xfId="0" applyFont="1"/>
    <xf numFmtId="0" fontId="7" fillId="0" borderId="0" xfId="0" applyFont="1" applyAlignment="1">
      <alignment wrapText="1"/>
    </xf>
    <xf numFmtId="44" fontId="7" fillId="0" borderId="0" xfId="0" applyNumberFormat="1" applyFont="1"/>
    <xf numFmtId="44" fontId="6" fillId="0" borderId="0" xfId="0" applyNumberFormat="1" applyFont="1"/>
    <xf numFmtId="0" fontId="6" fillId="0" borderId="1" xfId="0" applyFont="1" applyBorder="1" applyAlignment="1">
      <alignment horizontal="center" wrapText="1"/>
    </xf>
    <xf numFmtId="0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wrapText="1"/>
    </xf>
    <xf numFmtId="44" fontId="7" fillId="0" borderId="1" xfId="0" applyNumberFormat="1" applyFont="1" applyBorder="1"/>
    <xf numFmtId="0" fontId="6" fillId="2" borderId="1" xfId="0" applyFont="1" applyFill="1" applyBorder="1" applyAlignment="1">
      <alignment wrapText="1"/>
    </xf>
    <xf numFmtId="10" fontId="6" fillId="2" borderId="1" xfId="1" applyNumberFormat="1" applyFont="1" applyFill="1" applyBorder="1"/>
    <xf numFmtId="10" fontId="7" fillId="0" borderId="0" xfId="1" applyNumberFormat="1" applyFont="1"/>
    <xf numFmtId="0" fontId="6" fillId="0" borderId="0" xfId="0" applyFont="1" applyBorder="1" applyAlignment="1">
      <alignment wrapText="1"/>
    </xf>
    <xf numFmtId="0" fontId="6" fillId="0" borderId="0" xfId="0" applyFont="1" applyBorder="1"/>
    <xf numFmtId="0" fontId="7" fillId="0" borderId="1" xfId="0" applyFont="1" applyBorder="1"/>
    <xf numFmtId="0" fontId="6" fillId="2" borderId="1" xfId="0" applyFont="1" applyFill="1" applyBorder="1"/>
    <xf numFmtId="0" fontId="7" fillId="0" borderId="0" xfId="0" applyFont="1" applyBorder="1" applyAlignment="1">
      <alignment wrapText="1"/>
    </xf>
    <xf numFmtId="0" fontId="7" fillId="0" borderId="0" xfId="0" applyFont="1" applyBorder="1"/>
    <xf numFmtId="4" fontId="7" fillId="0" borderId="0" xfId="0" applyNumberFormat="1" applyFont="1"/>
    <xf numFmtId="0" fontId="7" fillId="0" borderId="1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6" fillId="0" borderId="0" xfId="0" applyFont="1"/>
    <xf numFmtId="44" fontId="9" fillId="0" borderId="0" xfId="0" applyNumberFormat="1" applyFont="1"/>
    <xf numFmtId="44" fontId="6" fillId="0" borderId="1" xfId="0" applyNumberFormat="1" applyFont="1" applyBorder="1"/>
    <xf numFmtId="44" fontId="6" fillId="2" borderId="1" xfId="0" applyNumberFormat="1" applyFont="1" applyFill="1" applyBorder="1"/>
    <xf numFmtId="0" fontId="6" fillId="0" borderId="2" xfId="0" applyFont="1" applyBorder="1" applyAlignment="1">
      <alignment wrapText="1"/>
    </xf>
    <xf numFmtId="44" fontId="7" fillId="0" borderId="3" xfId="0" applyNumberFormat="1" applyFont="1" applyBorder="1"/>
    <xf numFmtId="44" fontId="6" fillId="0" borderId="3" xfId="0" applyNumberFormat="1" applyFont="1" applyBorder="1"/>
    <xf numFmtId="44" fontId="6" fillId="0" borderId="4" xfId="0" applyNumberFormat="1" applyFont="1" applyBorder="1"/>
    <xf numFmtId="0" fontId="6" fillId="0" borderId="5" xfId="0" applyFont="1" applyBorder="1" applyAlignment="1">
      <alignment wrapText="1"/>
    </xf>
    <xf numFmtId="44" fontId="7" fillId="0" borderId="0" xfId="0" applyNumberFormat="1" applyFont="1" applyBorder="1"/>
    <xf numFmtId="44" fontId="6" fillId="0" borderId="0" xfId="0" applyNumberFormat="1" applyFont="1" applyBorder="1"/>
    <xf numFmtId="44" fontId="6" fillId="0" borderId="6" xfId="0" applyNumberFormat="1" applyFont="1" applyBorder="1"/>
    <xf numFmtId="44" fontId="8" fillId="0" borderId="0" xfId="0" applyNumberFormat="1" applyFont="1" applyBorder="1"/>
    <xf numFmtId="44" fontId="8" fillId="0" borderId="6" xfId="0" applyNumberFormat="1" applyFont="1" applyBorder="1"/>
    <xf numFmtId="0" fontId="7" fillId="0" borderId="7" xfId="0" applyFont="1" applyBorder="1" applyAlignment="1">
      <alignment wrapText="1"/>
    </xf>
    <xf numFmtId="44" fontId="7" fillId="0" borderId="8" xfId="0" applyNumberFormat="1" applyFont="1" applyBorder="1"/>
    <xf numFmtId="0" fontId="7" fillId="0" borderId="5" xfId="0" applyFont="1" applyBorder="1" applyAlignment="1">
      <alignment wrapText="1"/>
    </xf>
    <xf numFmtId="44" fontId="7" fillId="0" borderId="6" xfId="0" applyNumberFormat="1" applyFont="1" applyBorder="1"/>
    <xf numFmtId="0" fontId="6" fillId="0" borderId="7" xfId="0" applyFont="1" applyBorder="1" applyAlignment="1">
      <alignment wrapText="1"/>
    </xf>
    <xf numFmtId="44" fontId="6" fillId="0" borderId="8" xfId="0" applyNumberFormat="1" applyFont="1" applyBorder="1"/>
    <xf numFmtId="0" fontId="6" fillId="2" borderId="9" xfId="0" applyFont="1" applyFill="1" applyBorder="1" applyAlignment="1">
      <alignment wrapText="1"/>
    </xf>
    <xf numFmtId="44" fontId="6" fillId="2" borderId="10" xfId="0" applyNumberFormat="1" applyFont="1" applyFill="1" applyBorder="1"/>
    <xf numFmtId="44" fontId="6" fillId="2" borderId="11" xfId="0" applyNumberFormat="1" applyFont="1" applyFill="1" applyBorder="1"/>
    <xf numFmtId="0" fontId="8" fillId="0" borderId="2" xfId="0" applyFont="1" applyBorder="1" applyAlignment="1">
      <alignment wrapText="1"/>
    </xf>
    <xf numFmtId="44" fontId="8" fillId="0" borderId="3" xfId="0" applyNumberFormat="1" applyFont="1" applyBorder="1"/>
    <xf numFmtId="44" fontId="8" fillId="0" borderId="4" xfId="0" applyNumberFormat="1" applyFont="1" applyBorder="1"/>
    <xf numFmtId="44" fontId="8" fillId="0" borderId="1" xfId="0" applyNumberFormat="1" applyFont="1" applyBorder="1"/>
    <xf numFmtId="0" fontId="6" fillId="2" borderId="7" xfId="0" applyFont="1" applyFill="1" applyBorder="1" applyAlignment="1">
      <alignment wrapText="1"/>
    </xf>
    <xf numFmtId="44" fontId="6" fillId="2" borderId="8" xfId="0" applyNumberFormat="1" applyFont="1" applyFill="1" applyBorder="1"/>
    <xf numFmtId="44" fontId="7" fillId="2" borderId="8" xfId="0" applyNumberFormat="1" applyFont="1" applyFill="1" applyBorder="1"/>
    <xf numFmtId="44" fontId="7" fillId="0" borderId="1" xfId="0" applyNumberFormat="1" applyFont="1" applyBorder="1" applyAlignment="1"/>
    <xf numFmtId="0" fontId="10" fillId="0" borderId="2" xfId="0" applyFont="1" applyBorder="1" applyAlignment="1">
      <alignment wrapText="1"/>
    </xf>
    <xf numFmtId="0" fontId="7" fillId="0" borderId="9" xfId="0" applyFont="1" applyBorder="1" applyAlignment="1">
      <alignment wrapText="1"/>
    </xf>
    <xf numFmtId="44" fontId="7" fillId="0" borderId="10" xfId="0" applyNumberFormat="1" applyFont="1" applyBorder="1"/>
    <xf numFmtId="44" fontId="7" fillId="0" borderId="11" xfId="0" applyNumberFormat="1" applyFont="1" applyBorder="1"/>
    <xf numFmtId="0" fontId="10" fillId="0" borderId="5" xfId="0" applyFont="1" applyBorder="1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Data'!$B$80</c:f>
              <c:strCache>
                <c:ptCount val="1"/>
                <c:pt idx="0">
                  <c:v>Total equity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021928664056961E-17"/>
                  <c:y val="7.30026985805159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18-7841-A1AC-FB83C3BBFB07}"/>
                </c:ext>
              </c:extLst>
            </c:dLbl>
            <c:dLbl>
              <c:idx val="1"/>
              <c:layout>
                <c:manualLayout>
                  <c:x val="0"/>
                  <c:y val="1.09779147290256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18-7841-A1AC-FB83C3BBFB07}"/>
                </c:ext>
              </c:extLst>
            </c:dLbl>
            <c:dLbl>
              <c:idx val="2"/>
              <c:layout>
                <c:manualLayout>
                  <c:x val="0"/>
                  <c:y val="1.83332044709736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18-7841-A1AC-FB83C3BBFB07}"/>
                </c:ext>
              </c:extLst>
            </c:dLbl>
            <c:dLbl>
              <c:idx val="3"/>
              <c:layout>
                <c:manualLayout>
                  <c:x val="0"/>
                  <c:y val="3.622624987077566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18-7841-A1AC-FB83C3BBFB07}"/>
                </c:ext>
              </c:extLst>
            </c:dLbl>
            <c:dLbl>
              <c:idx val="4"/>
              <c:layout>
                <c:manualLayout>
                  <c:x val="0"/>
                  <c:y val="1.0977914729025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F18-7841-A1AC-FB83C3BBFB07}"/>
                </c:ext>
              </c:extLst>
            </c:dLbl>
            <c:dLbl>
              <c:idx val="5"/>
              <c:layout>
                <c:manualLayout>
                  <c:x val="0"/>
                  <c:y val="7.30026985805159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F18-7841-A1AC-FB83C3BBFB07}"/>
                </c:ext>
              </c:extLst>
            </c:dLbl>
            <c:dLbl>
              <c:idx val="7"/>
              <c:layout>
                <c:manualLayout>
                  <c:x val="0"/>
                  <c:y val="-5.5019883896461845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F18-7841-A1AC-FB83C3BBFB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'Financial Data'!$C$1:$J$1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'Financial Data'!$C$80:$J$80</c:f>
              <c:numCache>
                <c:formatCode>_("$"* #,##0.00_);_("$"* \(#,##0.00\);_("$"* "-"??_);_(@_)</c:formatCode>
                <c:ptCount val="8"/>
                <c:pt idx="0">
                  <c:v>1214.7</c:v>
                </c:pt>
                <c:pt idx="1">
                  <c:v>1217.8999999999999</c:v>
                </c:pt>
                <c:pt idx="2">
                  <c:v>1372.7</c:v>
                </c:pt>
                <c:pt idx="3">
                  <c:v>1420.3</c:v>
                </c:pt>
                <c:pt idx="4">
                  <c:v>1339.7</c:v>
                </c:pt>
                <c:pt idx="5">
                  <c:v>992.6</c:v>
                </c:pt>
                <c:pt idx="6">
                  <c:v>5.0999999999999996</c:v>
                </c:pt>
                <c:pt idx="7">
                  <c:v>-1301.655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8-7841-A1AC-FB83C3BBFB07}"/>
            </c:ext>
          </c:extLst>
        </c:ser>
        <c:ser>
          <c:idx val="1"/>
          <c:order val="1"/>
          <c:tx>
            <c:strRef>
              <c:f>'Financial Data'!$B$116</c:f>
              <c:strCache>
                <c:ptCount val="1"/>
                <c:pt idx="0">
                  <c:v>Net (loss) profit for the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921178159501142E-2"/>
                  <c:y val="4.08623990348933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F18-7841-A1AC-FB83C3BBFB07}"/>
                </c:ext>
              </c:extLst>
            </c:dLbl>
            <c:dLbl>
              <c:idx val="1"/>
              <c:layout>
                <c:manualLayout>
                  <c:x val="6.5527068957007247E-3"/>
                  <c:y val="4.73692242514900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F18-7841-A1AC-FB83C3BBFB07}"/>
                </c:ext>
              </c:extLst>
            </c:dLbl>
            <c:dLbl>
              <c:idx val="2"/>
              <c:layout>
                <c:manualLayout>
                  <c:x val="0"/>
                  <c:y val="-7.679038321928290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F18-7841-A1AC-FB83C3BBFB07}"/>
                </c:ext>
              </c:extLst>
            </c:dLbl>
            <c:dLbl>
              <c:idx val="3"/>
              <c:layout>
                <c:manualLayout>
                  <c:x val="1.310541379140137E-2"/>
                  <c:y val="9.21930549269285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F18-7841-A1AC-FB83C3BBFB07}"/>
                </c:ext>
              </c:extLst>
            </c:dLbl>
            <c:dLbl>
              <c:idx val="4"/>
              <c:layout>
                <c:manualLayout>
                  <c:x val="1.310541379140137E-2"/>
                  <c:y val="1.71039444333921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F18-7841-A1AC-FB83C3BBFB07}"/>
                </c:ext>
              </c:extLst>
            </c:dLbl>
            <c:dLbl>
              <c:idx val="6"/>
              <c:layout>
                <c:manualLayout>
                  <c:x val="-1.6017542931245569E-16"/>
                  <c:y val="3.622624987077566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F18-7841-A1AC-FB83C3BBFB07}"/>
                </c:ext>
              </c:extLst>
            </c:dLbl>
            <c:dLbl>
              <c:idx val="7"/>
              <c:layout>
                <c:manualLayout>
                  <c:x val="1.1516104676891353E-2"/>
                  <c:y val="1.09790730423708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F18-7841-A1AC-FB83C3BBFB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'Financial Data'!$C$1:$J$1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'Financial Data'!$C$116:$J$116</c:f>
              <c:numCache>
                <c:formatCode>_("$"* #,##0.00_);_("$"* \(#,##0.00\);_("$"* "-"??_);_(@_)</c:formatCode>
                <c:ptCount val="8"/>
                <c:pt idx="0">
                  <c:v>248.8</c:v>
                </c:pt>
                <c:pt idx="1">
                  <c:v>128.5</c:v>
                </c:pt>
                <c:pt idx="2">
                  <c:v>-139.5</c:v>
                </c:pt>
                <c:pt idx="3">
                  <c:v>44.2</c:v>
                </c:pt>
                <c:pt idx="4">
                  <c:v>82</c:v>
                </c:pt>
                <c:pt idx="5">
                  <c:v>1.1000000000000001</c:v>
                </c:pt>
                <c:pt idx="6">
                  <c:v>-894</c:v>
                </c:pt>
                <c:pt idx="7">
                  <c:v>-1094.1280000000006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8-7841-A1AC-FB83C3BBFB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627903"/>
        <c:axId val="50629631"/>
      </c:barChart>
      <c:catAx>
        <c:axId val="5062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0629631"/>
        <c:crosses val="autoZero"/>
        <c:auto val="1"/>
        <c:lblAlgn val="ctr"/>
        <c:lblOffset val="100"/>
        <c:noMultiLvlLbl val="0"/>
      </c:catAx>
      <c:valAx>
        <c:axId val="5062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$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062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'Financial Data'!$B$32</c:f>
              <c:strCache>
                <c:ptCount val="1"/>
                <c:pt idx="0">
                  <c:v>Total assets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'Financial Data'!$C$1:$J$1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xVal>
          <c:yVal>
            <c:numRef>
              <c:f>'Financial Data'!$C$32:$J$32</c:f>
              <c:numCache>
                <c:formatCode>_("$"* #,##0.00_);_("$"* \(#,##0.00\);_("$"* "-"??_);_(@_)</c:formatCode>
                <c:ptCount val="8"/>
                <c:pt idx="0">
                  <c:v>5179</c:v>
                </c:pt>
                <c:pt idx="1">
                  <c:v>6174.37</c:v>
                </c:pt>
                <c:pt idx="2">
                  <c:v>6361.9</c:v>
                </c:pt>
                <c:pt idx="3">
                  <c:v>6351.3</c:v>
                </c:pt>
                <c:pt idx="4">
                  <c:v>6861.4</c:v>
                </c:pt>
                <c:pt idx="5">
                  <c:v>7118.7</c:v>
                </c:pt>
                <c:pt idx="6">
                  <c:v>7273.9</c:v>
                </c:pt>
                <c:pt idx="7">
                  <c:v>6860.201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AA-D94D-BB64-A48AB8EEC37D}"/>
            </c:ext>
          </c:extLst>
        </c:ser>
        <c:ser>
          <c:idx val="1"/>
          <c:order val="1"/>
          <c:tx>
            <c:strRef>
              <c:f>'Financial Data'!$B$67</c:f>
              <c:strCache>
                <c:ptCount val="1"/>
                <c:pt idx="0">
                  <c:v>Total liabilities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'Financial Data'!$C$1:$J$1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xVal>
          <c:yVal>
            <c:numRef>
              <c:f>'Financial Data'!$C$67:$J$67</c:f>
              <c:numCache>
                <c:formatCode>_("$"* #,##0.00_);_("$"* \(#,##0.00\);_("$"* "-"??_);_(@_)</c:formatCode>
                <c:ptCount val="8"/>
                <c:pt idx="0">
                  <c:v>3964.3</c:v>
                </c:pt>
                <c:pt idx="1">
                  <c:v>4959</c:v>
                </c:pt>
                <c:pt idx="2">
                  <c:v>4989.2</c:v>
                </c:pt>
                <c:pt idx="3">
                  <c:v>4931</c:v>
                </c:pt>
                <c:pt idx="4">
                  <c:v>5521.7</c:v>
                </c:pt>
                <c:pt idx="5">
                  <c:v>6126.1</c:v>
                </c:pt>
                <c:pt idx="6">
                  <c:v>7268.8</c:v>
                </c:pt>
                <c:pt idx="7">
                  <c:v>8161.8000000000011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AA-D94D-BB64-A48AB8EEC37D}"/>
            </c:ext>
          </c:extLst>
        </c:ser>
        <c:ser>
          <c:idx val="2"/>
          <c:order val="2"/>
          <c:tx>
            <c:strRef>
              <c:f>'Financial Data'!$B$80</c:f>
              <c:strCache>
                <c:ptCount val="1"/>
                <c:pt idx="0">
                  <c:v>Total equity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'Financial Data'!$C$1:$J$1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xVal>
          <c:yVal>
            <c:numRef>
              <c:f>'Financial Data'!$C$80:$J$80</c:f>
              <c:numCache>
                <c:formatCode>_("$"* #,##0.00_);_("$"* \(#,##0.00\);_("$"* "-"??_);_(@_)</c:formatCode>
                <c:ptCount val="8"/>
                <c:pt idx="0">
                  <c:v>1214.7</c:v>
                </c:pt>
                <c:pt idx="1">
                  <c:v>1217.8999999999999</c:v>
                </c:pt>
                <c:pt idx="2">
                  <c:v>1372.7</c:v>
                </c:pt>
                <c:pt idx="3">
                  <c:v>1420.3</c:v>
                </c:pt>
                <c:pt idx="4">
                  <c:v>1339.7</c:v>
                </c:pt>
                <c:pt idx="5">
                  <c:v>992.6</c:v>
                </c:pt>
                <c:pt idx="6">
                  <c:v>5.0999999999999996</c:v>
                </c:pt>
                <c:pt idx="7">
                  <c:v>-1301.655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AA-D94D-BB64-A48AB8EEC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07087"/>
        <c:axId val="43221471"/>
      </c:scatterChart>
      <c:valAx>
        <c:axId val="2790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221471"/>
        <c:crosses val="autoZero"/>
        <c:crossBetween val="midCat"/>
      </c:valAx>
      <c:valAx>
        <c:axId val="4322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90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'Financial Data'!$B$6</c:f>
              <c:strCache>
                <c:ptCount val="1"/>
                <c:pt idx="0">
                  <c:v>Cash and cash equivalents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8333333333333334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D5-A446-917E-DFFE5A0E50F7}"/>
                </c:ext>
              </c:extLst>
            </c:dLbl>
            <c:dLbl>
              <c:idx val="2"/>
              <c:layout>
                <c:manualLayout>
                  <c:x val="-6.3827677696799368E-2"/>
                  <c:y val="6.48148148148147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D5-A446-917E-DFFE5A0E50F7}"/>
                </c:ext>
              </c:extLst>
            </c:dLbl>
            <c:dLbl>
              <c:idx val="3"/>
              <c:layout>
                <c:manualLayout>
                  <c:x val="-5.2655322344181917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D5-A446-917E-DFFE5A0E50F7}"/>
                </c:ext>
              </c:extLst>
            </c:dLbl>
            <c:dLbl>
              <c:idx val="4"/>
              <c:layout>
                <c:manualLayout>
                  <c:x val="-5.0556684376747568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D5-A446-917E-DFFE5A0E50F7}"/>
                </c:ext>
              </c:extLst>
            </c:dLbl>
            <c:dLbl>
              <c:idx val="5"/>
              <c:layout>
                <c:manualLayout>
                  <c:x val="-5.3395629280725714E-2"/>
                  <c:y val="6.0185185185185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D5-A446-917E-DFFE5A0E50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'Financial Data'!$C$1:$K$1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xVal>
          <c:yVal>
            <c:numRef>
              <c:f>'Financial Data'!$C$6:$K$6</c:f>
              <c:numCache>
                <c:formatCode>_("$"* #,##0.00_);_("$"* \(#,##0.00\);_("$"* "-"??_);_(@_)</c:formatCode>
                <c:ptCount val="9"/>
                <c:pt idx="0">
                  <c:v>735.6</c:v>
                </c:pt>
                <c:pt idx="1">
                  <c:v>640.9</c:v>
                </c:pt>
                <c:pt idx="2">
                  <c:v>479.4</c:v>
                </c:pt>
                <c:pt idx="3">
                  <c:v>375.8</c:v>
                </c:pt>
                <c:pt idx="4">
                  <c:v>509</c:v>
                </c:pt>
                <c:pt idx="5">
                  <c:v>273.10000000000002</c:v>
                </c:pt>
                <c:pt idx="6">
                  <c:v>342.5</c:v>
                </c:pt>
                <c:pt idx="7">
                  <c:v>911.14</c:v>
                </c:pt>
                <c:pt idx="8">
                  <c:v>1202.8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D5-A446-917E-DFFE5A0E5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623"/>
        <c:axId val="27650399"/>
      </c:scatterChart>
      <c:valAx>
        <c:axId val="1206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650399"/>
        <c:crosses val="autoZero"/>
        <c:crossBetween val="midCat"/>
      </c:valAx>
      <c:valAx>
        <c:axId val="2765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06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'Financial Data'!$B$28</c:f>
              <c:strCache>
                <c:ptCount val="1"/>
                <c:pt idx="0">
                  <c:v>Property and equipment, 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'Financial Data'!$C$1:$K$1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xVal>
          <c:yVal>
            <c:numRef>
              <c:f>'Financial Data'!$C$28:$K$28</c:f>
              <c:numCache>
                <c:formatCode>_("$"* #,##0.00_);_("$"* \(#,##0.00\);_("$"* "-"??_);_(@_)</c:formatCode>
                <c:ptCount val="9"/>
                <c:pt idx="0">
                  <c:v>3233.4</c:v>
                </c:pt>
                <c:pt idx="1">
                  <c:v>4128.1000000000004</c:v>
                </c:pt>
                <c:pt idx="2">
                  <c:v>4599.3</c:v>
                </c:pt>
                <c:pt idx="3">
                  <c:v>4649.8999999999996</c:v>
                </c:pt>
                <c:pt idx="4">
                  <c:v>4881</c:v>
                </c:pt>
                <c:pt idx="5">
                  <c:v>5313.3</c:v>
                </c:pt>
                <c:pt idx="6">
                  <c:v>4953.3</c:v>
                </c:pt>
                <c:pt idx="7">
                  <c:v>4811.5</c:v>
                </c:pt>
                <c:pt idx="8">
                  <c:v>1659.46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67-7447-9237-BD53B7345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89407"/>
        <c:axId val="97791135"/>
      </c:scatterChart>
      <c:valAx>
        <c:axId val="977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7791135"/>
        <c:crosses val="autoZero"/>
        <c:crossBetween val="midCat"/>
      </c:valAx>
      <c:valAx>
        <c:axId val="9779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778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'Financial Data'!$M$18</c:f>
              <c:strCache>
                <c:ptCount val="1"/>
                <c:pt idx="0">
                  <c:v>Asset Turnover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'Financial Data'!$N$1:$U$1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xVal>
          <c:yVal>
            <c:numRef>
              <c:f>'Financial Data'!$N$18:$U$18</c:f>
              <c:numCache>
                <c:formatCode>General</c:formatCode>
                <c:ptCount val="8"/>
                <c:pt idx="0">
                  <c:v>0.89005599536590085</c:v>
                </c:pt>
                <c:pt idx="1">
                  <c:v>0.76179432071612152</c:v>
                </c:pt>
                <c:pt idx="2">
                  <c:v>0.68553419575912866</c:v>
                </c:pt>
                <c:pt idx="3">
                  <c:v>0.65156739565128396</c:v>
                </c:pt>
                <c:pt idx="4">
                  <c:v>0.64734602267758767</c:v>
                </c:pt>
                <c:pt idx="5">
                  <c:v>0.68703555424445484</c:v>
                </c:pt>
                <c:pt idx="6">
                  <c:v>0.635353799199879</c:v>
                </c:pt>
                <c:pt idx="7">
                  <c:v>0.24948248600879186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A7-B645-88A7-AF3303B60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93743"/>
        <c:axId val="117215471"/>
      </c:scatterChart>
      <c:valAx>
        <c:axId val="11739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7215471"/>
        <c:crosses val="autoZero"/>
        <c:crossBetween val="midCat"/>
      </c:valAx>
      <c:valAx>
        <c:axId val="11721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739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'Financial Data'!$M$52</c:f>
              <c:strCache>
                <c:ptCount val="1"/>
                <c:pt idx="0">
                  <c:v>Short Term Debt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'Financial Data'!$N$1:$U$1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xVal>
          <c:yVal>
            <c:numRef>
              <c:f>'Financial Data'!$N$52:$U$52</c:f>
              <c:numCache>
                <c:formatCode>_("$"* #,##0.00_);_("$"* \(#,##0.00\);_("$"* "-"??_);_(@_)</c:formatCode>
                <c:ptCount val="8"/>
                <c:pt idx="0">
                  <c:v>314.2</c:v>
                </c:pt>
                <c:pt idx="1">
                  <c:v>458.7</c:v>
                </c:pt>
                <c:pt idx="2">
                  <c:v>412.9</c:v>
                </c:pt>
                <c:pt idx="3">
                  <c:v>406.7</c:v>
                </c:pt>
                <c:pt idx="4">
                  <c:v>572.1</c:v>
                </c:pt>
                <c:pt idx="5">
                  <c:v>626.70000000000005</c:v>
                </c:pt>
                <c:pt idx="6">
                  <c:v>872</c:v>
                </c:pt>
                <c:pt idx="7">
                  <c:v>5011.1000000000004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7F-854A-B46F-6516D924BF4B}"/>
            </c:ext>
          </c:extLst>
        </c:ser>
        <c:ser>
          <c:idx val="1"/>
          <c:order val="1"/>
          <c:tx>
            <c:strRef>
              <c:f>'Financial Data'!$M$53</c:f>
              <c:strCache>
                <c:ptCount val="1"/>
                <c:pt idx="0">
                  <c:v>Long Term Debt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'Financial Data'!$N$1:$U$1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xVal>
          <c:yVal>
            <c:numRef>
              <c:f>'Financial Data'!$N$53:$U$53</c:f>
              <c:numCache>
                <c:formatCode>_("$"* #,##0.00_);_("$"* \(#,##0.00\);_("$"* "-"??_);_(@_)</c:formatCode>
                <c:ptCount val="8"/>
                <c:pt idx="0">
                  <c:v>1951.3</c:v>
                </c:pt>
                <c:pt idx="1">
                  <c:v>2711.9</c:v>
                </c:pt>
                <c:pt idx="2">
                  <c:v>3060.1</c:v>
                </c:pt>
                <c:pt idx="3">
                  <c:v>2867.5</c:v>
                </c:pt>
                <c:pt idx="4">
                  <c:v>3180</c:v>
                </c:pt>
                <c:pt idx="5">
                  <c:v>3380.8</c:v>
                </c:pt>
                <c:pt idx="6">
                  <c:v>3984.3</c:v>
                </c:pt>
                <c:pt idx="7">
                  <c:v>1270.0999999999999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7F-854A-B46F-6516D924BF4B}"/>
            </c:ext>
          </c:extLst>
        </c:ser>
        <c:ser>
          <c:idx val="2"/>
          <c:order val="2"/>
          <c:tx>
            <c:strRef>
              <c:f>'Financial Data'!$M$54</c:f>
              <c:strCache>
                <c:ptCount val="1"/>
                <c:pt idx="0">
                  <c:v>Shareholders Equity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'Financial Data'!$N$1:$U$1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xVal>
          <c:yVal>
            <c:numRef>
              <c:f>'Financial Data'!$N$54:$U$54</c:f>
              <c:numCache>
                <c:formatCode>_("$"* #,##0.00_);_("$"* \(#,##0.00\);_("$"* "-"??_);_(@_)</c:formatCode>
                <c:ptCount val="8"/>
                <c:pt idx="0">
                  <c:v>1214.7</c:v>
                </c:pt>
                <c:pt idx="1">
                  <c:v>1217.8999999999999</c:v>
                </c:pt>
                <c:pt idx="2">
                  <c:v>1372.7</c:v>
                </c:pt>
                <c:pt idx="3">
                  <c:v>1420.3</c:v>
                </c:pt>
                <c:pt idx="4">
                  <c:v>1339.7</c:v>
                </c:pt>
                <c:pt idx="5">
                  <c:v>992.6</c:v>
                </c:pt>
                <c:pt idx="6">
                  <c:v>5.0999999999999996</c:v>
                </c:pt>
                <c:pt idx="7">
                  <c:v>-1301.655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7F-854A-B46F-6516D924B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71215"/>
        <c:axId val="127972943"/>
      </c:scatterChart>
      <c:valAx>
        <c:axId val="12797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7972943"/>
        <c:crosses val="autoZero"/>
        <c:crossBetween val="midCat"/>
      </c:valAx>
      <c:valAx>
        <c:axId val="1279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797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'Financial Data'!$M$55</c:f>
              <c:strCache>
                <c:ptCount val="1"/>
                <c:pt idx="0">
                  <c:v>Total debt to capitalization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'Financial Data'!$N$1:$U$1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xVal>
          <c:yVal>
            <c:numRef>
              <c:f>'Financial Data'!$N$55:$U$55</c:f>
              <c:numCache>
                <c:formatCode>General</c:formatCode>
                <c:ptCount val="8"/>
                <c:pt idx="0">
                  <c:v>0.65096833515315211</c:v>
                </c:pt>
                <c:pt idx="1">
                  <c:v>0.72247920701834334</c:v>
                </c:pt>
                <c:pt idx="2">
                  <c:v>0.71671791485234337</c:v>
                </c:pt>
                <c:pt idx="3">
                  <c:v>0.69745446799446154</c:v>
                </c:pt>
                <c:pt idx="4">
                  <c:v>0.73689068698692006</c:v>
                </c:pt>
                <c:pt idx="5">
                  <c:v>0.80148397032059349</c:v>
                </c:pt>
                <c:pt idx="6">
                  <c:v>0.99895091948821324</c:v>
                </c:pt>
                <c:pt idx="7">
                  <c:v>1.2614003889913636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52-7F43-B60D-2A54730D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26879"/>
        <c:axId val="115389183"/>
      </c:scatterChart>
      <c:valAx>
        <c:axId val="11542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5389183"/>
        <c:crosses val="autoZero"/>
        <c:crossBetween val="midCat"/>
      </c:valAx>
      <c:valAx>
        <c:axId val="1153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542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'Financial Data'!$M$62</c:f>
              <c:strCache>
                <c:ptCount val="1"/>
                <c:pt idx="0">
                  <c:v>Quick ratio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'Financial Data'!$N$1:$U$1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xVal>
          <c:yVal>
            <c:numRef>
              <c:f>'Financial Data'!$N$62:$U$62</c:f>
              <c:numCache>
                <c:formatCode>General</c:formatCode>
                <c:ptCount val="8"/>
                <c:pt idx="0">
                  <c:v>0.48063580169042508</c:v>
                </c:pt>
                <c:pt idx="1">
                  <c:v>0.35705508361382693</c:v>
                </c:pt>
                <c:pt idx="2">
                  <c:v>0.32081976632828962</c:v>
                </c:pt>
                <c:pt idx="3">
                  <c:v>0.23362109744560075</c:v>
                </c:pt>
                <c:pt idx="4">
                  <c:v>0.27535321821036107</c:v>
                </c:pt>
                <c:pt idx="5">
                  <c:v>0.12819454003211747</c:v>
                </c:pt>
                <c:pt idx="6">
                  <c:v>0.12660127369885074</c:v>
                </c:pt>
                <c:pt idx="7">
                  <c:v>0.14419712649134464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C-C24E-9778-FDA964F3E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97599"/>
        <c:axId val="111016335"/>
      </c:scatterChart>
      <c:valAx>
        <c:axId val="12769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1016335"/>
        <c:crosses val="autoZero"/>
        <c:crossBetween val="midCat"/>
      </c:valAx>
      <c:valAx>
        <c:axId val="1110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769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344556</xdr:colOff>
      <xdr:row>1</xdr:row>
      <xdr:rowOff>159205</xdr:rowOff>
    </xdr:from>
    <xdr:to>
      <xdr:col>29</xdr:col>
      <xdr:colOff>539105</xdr:colOff>
      <xdr:row>19</xdr:row>
      <xdr:rowOff>144298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45793C85-FB37-1F4C-23BB-612192FD7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103632</xdr:colOff>
      <xdr:row>17</xdr:row>
      <xdr:rowOff>175036</xdr:rowOff>
    </xdr:from>
    <xdr:to>
      <xdr:col>38</xdr:col>
      <xdr:colOff>138597</xdr:colOff>
      <xdr:row>33</xdr:row>
      <xdr:rowOff>11962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7BE5F917-CB5B-7B6E-D48D-90B8B2A94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601141</xdr:colOff>
      <xdr:row>3</xdr:row>
      <xdr:rowOff>120651</xdr:rowOff>
    </xdr:from>
    <xdr:to>
      <xdr:col>37</xdr:col>
      <xdr:colOff>57151</xdr:colOff>
      <xdr:row>16</xdr:row>
      <xdr:rowOff>133351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D966271F-7634-E6C8-46A2-59438C2EB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63503</xdr:colOff>
      <xdr:row>34</xdr:row>
      <xdr:rowOff>152400</xdr:rowOff>
    </xdr:from>
    <xdr:to>
      <xdr:col>33</xdr:col>
      <xdr:colOff>520703</xdr:colOff>
      <xdr:row>47</xdr:row>
      <xdr:rowOff>101600</xdr:rowOff>
    </xdr:to>
    <xdr:graphicFrame macro="">
      <xdr:nvGraphicFramePr>
        <xdr:cNvPr id="62" name="Gráfico 61">
          <a:extLst>
            <a:ext uri="{FF2B5EF4-FFF2-40B4-BE49-F238E27FC236}">
              <a16:creationId xmlns:a16="http://schemas.microsoft.com/office/drawing/2014/main" id="{C6395683-866E-A5C0-0B79-35C9A3F23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795867</xdr:colOff>
      <xdr:row>20</xdr:row>
      <xdr:rowOff>133351</xdr:rowOff>
    </xdr:from>
    <xdr:to>
      <xdr:col>27</xdr:col>
      <xdr:colOff>414867</xdr:colOff>
      <xdr:row>32</xdr:row>
      <xdr:rowOff>184151</xdr:rowOff>
    </xdr:to>
    <xdr:graphicFrame macro="">
      <xdr:nvGraphicFramePr>
        <xdr:cNvPr id="66" name="Gráfico 65">
          <a:extLst>
            <a:ext uri="{FF2B5EF4-FFF2-40B4-BE49-F238E27FC236}">
              <a16:creationId xmlns:a16="http://schemas.microsoft.com/office/drawing/2014/main" id="{32E21637-96EE-1783-1C98-373A3C757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778934</xdr:colOff>
      <xdr:row>50</xdr:row>
      <xdr:rowOff>146051</xdr:rowOff>
    </xdr:from>
    <xdr:to>
      <xdr:col>33</xdr:col>
      <xdr:colOff>524934</xdr:colOff>
      <xdr:row>62</xdr:row>
      <xdr:rowOff>86784</xdr:rowOff>
    </xdr:to>
    <xdr:graphicFrame macro="">
      <xdr:nvGraphicFramePr>
        <xdr:cNvPr id="75" name="Gráfico 74">
          <a:extLst>
            <a:ext uri="{FF2B5EF4-FFF2-40B4-BE49-F238E27FC236}">
              <a16:creationId xmlns:a16="http://schemas.microsoft.com/office/drawing/2014/main" id="{178C5090-528D-9A04-4802-C0491565C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762000</xdr:colOff>
      <xdr:row>33</xdr:row>
      <xdr:rowOff>74083</xdr:rowOff>
    </xdr:from>
    <xdr:to>
      <xdr:col>27</xdr:col>
      <xdr:colOff>486833</xdr:colOff>
      <xdr:row>48</xdr:row>
      <xdr:rowOff>35983</xdr:rowOff>
    </xdr:to>
    <xdr:graphicFrame macro="">
      <xdr:nvGraphicFramePr>
        <xdr:cNvPr id="76" name="Gráfico 75">
          <a:extLst>
            <a:ext uri="{FF2B5EF4-FFF2-40B4-BE49-F238E27FC236}">
              <a16:creationId xmlns:a16="http://schemas.microsoft.com/office/drawing/2014/main" id="{A75981F8-7BE5-638B-DF18-B37E34FE3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626533</xdr:colOff>
      <xdr:row>49</xdr:row>
      <xdr:rowOff>146050</xdr:rowOff>
    </xdr:from>
    <xdr:to>
      <xdr:col>27</xdr:col>
      <xdr:colOff>347133</xdr:colOff>
      <xdr:row>64</xdr:row>
      <xdr:rowOff>99483</xdr:rowOff>
    </xdr:to>
    <xdr:graphicFrame macro="">
      <xdr:nvGraphicFramePr>
        <xdr:cNvPr id="78" name="Gráfico 77">
          <a:extLst>
            <a:ext uri="{FF2B5EF4-FFF2-40B4-BE49-F238E27FC236}">
              <a16:creationId xmlns:a16="http://schemas.microsoft.com/office/drawing/2014/main" id="{03DD3BAC-7C4C-E7DC-A93E-1A34E5D8A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095DA-DAA8-3148-94C8-8661E498D449}">
  <dimension ref="B1:W131"/>
  <sheetViews>
    <sheetView tabSelected="1" zoomScale="60" zoomScaleNormal="6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K44" sqref="AK44"/>
    </sheetView>
  </sheetViews>
  <sheetFormatPr baseColWidth="10" defaultRowHeight="16"/>
  <cols>
    <col min="1" max="1" width="2" customWidth="1"/>
    <col min="2" max="2" width="32.5" style="9" customWidth="1"/>
    <col min="3" max="4" width="11.33203125" style="10" bestFit="1" customWidth="1"/>
    <col min="5" max="9" width="16" style="10" bestFit="1" customWidth="1"/>
    <col min="10" max="10" width="11.5" style="10" customWidth="1"/>
    <col min="11" max="11" width="10.5" style="10" bestFit="1" customWidth="1"/>
    <col min="12" max="12" width="10.83203125" style="8"/>
    <col min="13" max="13" width="21.1640625" style="9" customWidth="1"/>
    <col min="14" max="19" width="11.1640625" style="8" bestFit="1" customWidth="1"/>
    <col min="20" max="20" width="11.5" style="8" bestFit="1" customWidth="1"/>
    <col min="21" max="21" width="11.1640625" style="8" bestFit="1" customWidth="1"/>
  </cols>
  <sheetData>
    <row r="1" spans="2:22">
      <c r="B1" s="6" t="s">
        <v>129</v>
      </c>
      <c r="C1" s="7">
        <v>2013</v>
      </c>
      <c r="D1" s="7">
        <v>2014</v>
      </c>
      <c r="E1" s="7">
        <v>2015</v>
      </c>
      <c r="F1" s="7">
        <v>2016</v>
      </c>
      <c r="G1" s="7">
        <v>2017</v>
      </c>
      <c r="H1" s="7">
        <v>2018</v>
      </c>
      <c r="I1" s="7">
        <v>2019</v>
      </c>
      <c r="J1" s="7">
        <v>2020</v>
      </c>
      <c r="K1" s="7">
        <v>2021</v>
      </c>
      <c r="M1" s="9" t="s">
        <v>139</v>
      </c>
      <c r="N1" s="7">
        <v>2013</v>
      </c>
      <c r="O1" s="7">
        <v>2014</v>
      </c>
      <c r="P1" s="7">
        <v>2015</v>
      </c>
      <c r="Q1" s="7">
        <v>2016</v>
      </c>
      <c r="R1" s="7">
        <v>2017</v>
      </c>
      <c r="S1" s="7">
        <v>2018</v>
      </c>
      <c r="T1" s="7">
        <v>2019</v>
      </c>
      <c r="U1" s="7">
        <v>2020</v>
      </c>
    </row>
    <row r="2" spans="2:22" ht="17" thickBot="1">
      <c r="B2" s="6" t="s">
        <v>1</v>
      </c>
    </row>
    <row r="3" spans="2:22">
      <c r="B3" s="32" t="s">
        <v>2</v>
      </c>
      <c r="C3" s="33"/>
      <c r="D3" s="33"/>
      <c r="E3" s="33"/>
      <c r="F3" s="33"/>
      <c r="G3" s="33"/>
      <c r="H3" s="33"/>
      <c r="I3" s="33"/>
      <c r="J3" s="34"/>
      <c r="K3" s="35"/>
      <c r="M3" s="12" t="s">
        <v>102</v>
      </c>
      <c r="N3" s="13">
        <v>2013</v>
      </c>
      <c r="O3" s="13">
        <v>2014</v>
      </c>
      <c r="P3" s="13">
        <v>2015</v>
      </c>
      <c r="Q3" s="13">
        <v>2016</v>
      </c>
      <c r="R3" s="13">
        <v>2017</v>
      </c>
      <c r="S3" s="13">
        <v>2018</v>
      </c>
      <c r="T3" s="13">
        <v>2019</v>
      </c>
      <c r="U3" s="13">
        <v>2020</v>
      </c>
      <c r="V3" s="5"/>
    </row>
    <row r="4" spans="2:22">
      <c r="B4" s="36" t="s">
        <v>3</v>
      </c>
      <c r="C4" s="37"/>
      <c r="D4" s="37"/>
      <c r="E4" s="37"/>
      <c r="F4" s="37"/>
      <c r="G4" s="37"/>
      <c r="H4" s="37"/>
      <c r="I4" s="37"/>
      <c r="J4" s="38"/>
      <c r="K4" s="39"/>
      <c r="M4" s="14" t="s">
        <v>103</v>
      </c>
      <c r="N4" s="15">
        <f>C116</f>
        <v>248.8</v>
      </c>
      <c r="O4" s="15">
        <f>D116</f>
        <v>128.5</v>
      </c>
      <c r="P4" s="15">
        <f>E116</f>
        <v>-139.5</v>
      </c>
      <c r="Q4" s="15">
        <f>F116</f>
        <v>44.2</v>
      </c>
      <c r="R4" s="15">
        <f>G116</f>
        <v>82</v>
      </c>
      <c r="S4" s="15">
        <f>H116</f>
        <v>1.1000000000000001</v>
      </c>
      <c r="T4" s="15">
        <f>I116</f>
        <v>-894</v>
      </c>
      <c r="U4" s="15">
        <f>J116</f>
        <v>-1094.1280000000006</v>
      </c>
    </row>
    <row r="5" spans="2:22">
      <c r="B5" s="63" t="s">
        <v>4</v>
      </c>
      <c r="C5" s="37"/>
      <c r="D5" s="37"/>
      <c r="E5" s="37"/>
      <c r="F5" s="37"/>
      <c r="G5" s="37"/>
      <c r="H5" s="37"/>
      <c r="I5" s="37"/>
      <c r="J5" s="40"/>
      <c r="K5" s="41"/>
      <c r="M5" s="14" t="s">
        <v>104</v>
      </c>
      <c r="N5" s="15">
        <f>C80</f>
        <v>1214.7</v>
      </c>
      <c r="O5" s="15">
        <f>D80</f>
        <v>1217.8999999999999</v>
      </c>
      <c r="P5" s="15">
        <f>E80</f>
        <v>1372.7</v>
      </c>
      <c r="Q5" s="15">
        <f>F80</f>
        <v>1420.3</v>
      </c>
      <c r="R5" s="15">
        <f>G80</f>
        <v>1339.7</v>
      </c>
      <c r="S5" s="15">
        <f>H80</f>
        <v>992.6</v>
      </c>
      <c r="T5" s="15">
        <f>I80</f>
        <v>5.0999999999999996</v>
      </c>
      <c r="U5" s="15">
        <f>J80</f>
        <v>-1301.655</v>
      </c>
    </row>
    <row r="6" spans="2:22">
      <c r="B6" s="42" t="s">
        <v>5</v>
      </c>
      <c r="C6" s="15">
        <v>735.6</v>
      </c>
      <c r="D6" s="15">
        <v>640.9</v>
      </c>
      <c r="E6" s="15">
        <v>479.4</v>
      </c>
      <c r="F6" s="15">
        <v>375.8</v>
      </c>
      <c r="G6" s="15">
        <v>509</v>
      </c>
      <c r="H6" s="15">
        <v>273.10000000000002</v>
      </c>
      <c r="I6" s="15">
        <v>342.5</v>
      </c>
      <c r="J6" s="15">
        <v>911.14</v>
      </c>
      <c r="K6" s="43">
        <v>1202.8</v>
      </c>
      <c r="M6" s="16" t="s">
        <v>105</v>
      </c>
      <c r="N6" s="17">
        <f t="shared" ref="N6:U6" si="0">N4/N5</f>
        <v>0.20482423643698033</v>
      </c>
      <c r="O6" s="17">
        <f t="shared" si="0"/>
        <v>0.10550948353723624</v>
      </c>
      <c r="P6" s="17">
        <f t="shared" si="0"/>
        <v>-0.10162453558679974</v>
      </c>
      <c r="Q6" s="17">
        <f t="shared" si="0"/>
        <v>3.1120185876223335E-2</v>
      </c>
      <c r="R6" s="17">
        <f t="shared" si="0"/>
        <v>6.1207733074568935E-2</v>
      </c>
      <c r="S6" s="17">
        <f t="shared" si="0"/>
        <v>1.1082006850695145E-3</v>
      </c>
      <c r="T6" s="17">
        <f t="shared" si="0"/>
        <v>-175.29411764705884</v>
      </c>
      <c r="U6" s="17">
        <f t="shared" si="0"/>
        <v>0.84056681686007473</v>
      </c>
    </row>
    <row r="7" spans="2:22">
      <c r="B7" s="42" t="s">
        <v>6</v>
      </c>
      <c r="C7" s="15">
        <v>23.5</v>
      </c>
      <c r="D7" s="15">
        <v>1.9</v>
      </c>
      <c r="E7" s="15">
        <v>5.4</v>
      </c>
      <c r="F7" s="15">
        <v>5.4</v>
      </c>
      <c r="G7" s="15">
        <v>5.5</v>
      </c>
      <c r="H7" s="15">
        <v>4.8</v>
      </c>
      <c r="I7" s="15" t="s">
        <v>7</v>
      </c>
      <c r="J7" s="15">
        <v>24.3</v>
      </c>
      <c r="K7" s="43">
        <v>76.572000000000003</v>
      </c>
      <c r="N7" s="18"/>
      <c r="O7" s="18"/>
      <c r="P7" s="18"/>
      <c r="Q7" s="18"/>
      <c r="R7" s="18"/>
      <c r="S7" s="18"/>
      <c r="T7" s="18"/>
      <c r="U7" s="18"/>
    </row>
    <row r="8" spans="2:22">
      <c r="B8" s="42" t="s">
        <v>8</v>
      </c>
      <c r="C8" s="15"/>
      <c r="D8" s="15"/>
      <c r="E8" s="15" t="s">
        <v>7</v>
      </c>
      <c r="F8" s="15" t="s">
        <v>7</v>
      </c>
      <c r="G8" s="15" t="s">
        <v>7</v>
      </c>
      <c r="H8" s="15">
        <v>59.8</v>
      </c>
      <c r="I8" s="15">
        <v>55.4</v>
      </c>
      <c r="J8" s="15">
        <v>42.92</v>
      </c>
      <c r="K8" s="43">
        <v>42.26</v>
      </c>
      <c r="M8" s="14" t="s">
        <v>106</v>
      </c>
      <c r="N8" s="15">
        <f>N4</f>
        <v>248.8</v>
      </c>
      <c r="O8" s="15">
        <f t="shared" ref="O8:U8" si="1">O4</f>
        <v>128.5</v>
      </c>
      <c r="P8" s="15">
        <f t="shared" si="1"/>
        <v>-139.5</v>
      </c>
      <c r="Q8" s="15">
        <f t="shared" si="1"/>
        <v>44.2</v>
      </c>
      <c r="R8" s="15">
        <f t="shared" si="1"/>
        <v>82</v>
      </c>
      <c r="S8" s="15">
        <f t="shared" si="1"/>
        <v>1.1000000000000001</v>
      </c>
      <c r="T8" s="15">
        <f t="shared" si="1"/>
        <v>-894</v>
      </c>
      <c r="U8" s="15">
        <f t="shared" si="1"/>
        <v>-1094.1280000000006</v>
      </c>
    </row>
    <row r="9" spans="2:22" ht="31">
      <c r="B9" s="42" t="s">
        <v>9</v>
      </c>
      <c r="C9" s="15">
        <v>276.89999999999998</v>
      </c>
      <c r="D9" s="15">
        <v>355.17</v>
      </c>
      <c r="E9" s="15">
        <v>279.60000000000002</v>
      </c>
      <c r="F9" s="15">
        <v>313.89999999999998</v>
      </c>
      <c r="G9" s="15">
        <v>226</v>
      </c>
      <c r="H9" s="15">
        <v>288.2</v>
      </c>
      <c r="I9" s="15">
        <v>233.7</v>
      </c>
      <c r="J9" s="15">
        <v>229.9</v>
      </c>
      <c r="K9" s="43">
        <v>207.56</v>
      </c>
      <c r="M9" s="14" t="s">
        <v>107</v>
      </c>
      <c r="N9" s="15">
        <f>C90</f>
        <v>4609.6000000000004</v>
      </c>
      <c r="O9" s="15">
        <f>D90</f>
        <v>4703.5999999999995</v>
      </c>
      <c r="P9" s="15">
        <f>E90</f>
        <v>4361.3</v>
      </c>
      <c r="Q9" s="15">
        <f>F90</f>
        <v>4138.3</v>
      </c>
      <c r="R9" s="15">
        <f>G90</f>
        <v>4441.7</v>
      </c>
      <c r="S9" s="15">
        <f>H90</f>
        <v>4890.8</v>
      </c>
      <c r="T9" s="15">
        <f>I90</f>
        <v>4621.5</v>
      </c>
      <c r="U9" s="15">
        <f>J90</f>
        <v>1711.5</v>
      </c>
    </row>
    <row r="10" spans="2:22" ht="31">
      <c r="B10" s="42" t="s">
        <v>10</v>
      </c>
      <c r="C10" s="15">
        <v>26.4</v>
      </c>
      <c r="D10" s="15">
        <v>27.4</v>
      </c>
      <c r="E10" s="15">
        <v>23.1</v>
      </c>
      <c r="F10" s="15">
        <v>19.3</v>
      </c>
      <c r="G10" s="15">
        <v>17.2</v>
      </c>
      <c r="H10" s="15">
        <v>6.3</v>
      </c>
      <c r="I10" s="15">
        <v>3.4</v>
      </c>
      <c r="J10" s="15">
        <v>0.157</v>
      </c>
      <c r="K10" s="43">
        <v>0</v>
      </c>
      <c r="M10" s="16" t="s">
        <v>108</v>
      </c>
      <c r="N10" s="17">
        <f t="shared" ref="N10:U10" si="2">N8/N9</f>
        <v>5.3974314474140923E-2</v>
      </c>
      <c r="O10" s="17">
        <f t="shared" si="2"/>
        <v>2.7319499957479381E-2</v>
      </c>
      <c r="P10" s="17">
        <f t="shared" si="2"/>
        <v>-3.1985875770985717E-2</v>
      </c>
      <c r="Q10" s="17">
        <f t="shared" si="2"/>
        <v>1.0680714302974651E-2</v>
      </c>
      <c r="R10" s="17">
        <f t="shared" si="2"/>
        <v>1.8461399914447171E-2</v>
      </c>
      <c r="S10" s="17">
        <f t="shared" si="2"/>
        <v>2.249120798233418E-4</v>
      </c>
      <c r="T10" s="17">
        <f t="shared" si="2"/>
        <v>-0.19344368711457319</v>
      </c>
      <c r="U10" s="17">
        <f t="shared" si="2"/>
        <v>-0.63928016359918238</v>
      </c>
    </row>
    <row r="11" spans="2:22">
      <c r="B11" s="42" t="s">
        <v>11</v>
      </c>
      <c r="C11" s="15"/>
      <c r="D11" s="15"/>
      <c r="E11" s="15" t="s">
        <v>7</v>
      </c>
      <c r="F11" s="15" t="s">
        <v>7</v>
      </c>
      <c r="G11" s="15">
        <v>114.4</v>
      </c>
      <c r="H11" s="15">
        <v>231.9</v>
      </c>
      <c r="I11" s="15">
        <v>198.7</v>
      </c>
      <c r="J11" s="15">
        <v>111.8</v>
      </c>
      <c r="K11" s="43">
        <v>168.95</v>
      </c>
    </row>
    <row r="12" spans="2:22" ht="31">
      <c r="B12" s="42" t="s">
        <v>12</v>
      </c>
      <c r="C12" s="15">
        <v>53.2</v>
      </c>
      <c r="D12" s="15">
        <v>65.599999999999994</v>
      </c>
      <c r="E12" s="15">
        <v>68.8</v>
      </c>
      <c r="F12" s="15">
        <v>82.4</v>
      </c>
      <c r="G12" s="15">
        <v>97.2</v>
      </c>
      <c r="H12" s="15">
        <v>90.4</v>
      </c>
      <c r="I12" s="15">
        <v>88.3</v>
      </c>
      <c r="J12" s="15">
        <v>81.400000000000006</v>
      </c>
      <c r="K12" s="43">
        <v>87.26</v>
      </c>
      <c r="M12" s="14" t="s">
        <v>106</v>
      </c>
      <c r="N12" s="15">
        <f>N4</f>
        <v>248.8</v>
      </c>
      <c r="O12" s="15">
        <f>O4</f>
        <v>128.5</v>
      </c>
      <c r="P12" s="15">
        <f>P4</f>
        <v>-139.5</v>
      </c>
      <c r="Q12" s="15">
        <f>Q4</f>
        <v>44.2</v>
      </c>
      <c r="R12" s="15">
        <f>R4</f>
        <v>82</v>
      </c>
      <c r="S12" s="15">
        <f>S4</f>
        <v>1.1000000000000001</v>
      </c>
      <c r="T12" s="15">
        <f>T4</f>
        <v>-894</v>
      </c>
      <c r="U12" s="15">
        <f>U4</f>
        <v>-1094.1280000000006</v>
      </c>
    </row>
    <row r="13" spans="2:22">
      <c r="B13" s="42" t="s">
        <v>13</v>
      </c>
      <c r="C13" s="15">
        <v>46.7</v>
      </c>
      <c r="D13" s="15">
        <v>56.1</v>
      </c>
      <c r="E13" s="15">
        <v>45.7</v>
      </c>
      <c r="F13" s="15">
        <v>59.7</v>
      </c>
      <c r="G13" s="15">
        <v>99.7</v>
      </c>
      <c r="H13" s="15">
        <v>99.9</v>
      </c>
      <c r="I13" s="15">
        <v>69</v>
      </c>
      <c r="J13" s="15">
        <v>36.200000000000003</v>
      </c>
      <c r="K13" s="43">
        <v>35.06</v>
      </c>
      <c r="M13" s="14" t="s">
        <v>3</v>
      </c>
      <c r="N13" s="15">
        <f>C32</f>
        <v>5179</v>
      </c>
      <c r="O13" s="15">
        <f>D32</f>
        <v>6174.37</v>
      </c>
      <c r="P13" s="15">
        <f>E32</f>
        <v>6361.9</v>
      </c>
      <c r="Q13" s="15">
        <f>F32</f>
        <v>6351.3</v>
      </c>
      <c r="R13" s="15">
        <f>G32</f>
        <v>6861.4</v>
      </c>
      <c r="S13" s="15">
        <f>H32</f>
        <v>7118.7</v>
      </c>
      <c r="T13" s="15">
        <f>I32</f>
        <v>7273.9</v>
      </c>
      <c r="U13" s="15">
        <f>J32</f>
        <v>6860.201</v>
      </c>
    </row>
    <row r="14" spans="2:22">
      <c r="B14" s="42" t="s">
        <v>14</v>
      </c>
      <c r="C14" s="15">
        <v>125.3</v>
      </c>
      <c r="D14" s="15">
        <v>174.2</v>
      </c>
      <c r="E14" s="15">
        <v>130.69999999999999</v>
      </c>
      <c r="F14" s="15">
        <v>160.1</v>
      </c>
      <c r="G14" s="15">
        <v>202</v>
      </c>
      <c r="H14" s="15">
        <v>29.9</v>
      </c>
      <c r="I14" s="15">
        <v>39.200000000000003</v>
      </c>
      <c r="J14" s="15">
        <v>37.5</v>
      </c>
      <c r="K14" s="43">
        <v>17.919</v>
      </c>
      <c r="M14" s="16" t="s">
        <v>109</v>
      </c>
      <c r="N14" s="17">
        <f t="shared" ref="N14:U14" si="3">N12/N13</f>
        <v>4.8040162193473644E-2</v>
      </c>
      <c r="O14" s="17">
        <f t="shared" si="3"/>
        <v>2.0811839912412117E-2</v>
      </c>
      <c r="P14" s="17">
        <f t="shared" si="3"/>
        <v>-2.192741162231409E-2</v>
      </c>
      <c r="Q14" s="17">
        <f t="shared" si="3"/>
        <v>6.9592052020846125E-3</v>
      </c>
      <c r="R14" s="17">
        <f t="shared" si="3"/>
        <v>1.1950913807677734E-2</v>
      </c>
      <c r="S14" s="17">
        <f t="shared" si="3"/>
        <v>1.545225954177027E-4</v>
      </c>
      <c r="T14" s="17">
        <f t="shared" si="3"/>
        <v>-0.12290518153947677</v>
      </c>
      <c r="U14" s="17">
        <f t="shared" si="3"/>
        <v>-0.1594892044708312</v>
      </c>
    </row>
    <row r="15" spans="2:22">
      <c r="B15" s="44"/>
      <c r="C15" s="37"/>
      <c r="D15" s="37"/>
      <c r="E15" s="37"/>
      <c r="F15" s="37"/>
      <c r="G15" s="37"/>
      <c r="H15" s="37"/>
      <c r="I15" s="37"/>
      <c r="J15" s="37"/>
      <c r="K15" s="45"/>
      <c r="M15" s="19"/>
      <c r="N15" s="20"/>
      <c r="O15" s="20"/>
      <c r="P15" s="20"/>
      <c r="Q15" s="20"/>
      <c r="R15" s="20"/>
      <c r="S15" s="20"/>
      <c r="T15" s="20"/>
      <c r="U15" s="20"/>
    </row>
    <row r="16" spans="2:22">
      <c r="B16" s="46" t="s">
        <v>101</v>
      </c>
      <c r="C16" s="30">
        <f>SUM(C6:C14)</f>
        <v>1287.6000000000001</v>
      </c>
      <c r="D16" s="30">
        <f>SUM(D6:D14)</f>
        <v>1321.27</v>
      </c>
      <c r="E16" s="30">
        <v>1032.7</v>
      </c>
      <c r="F16" s="30">
        <v>1016.6</v>
      </c>
      <c r="G16" s="30">
        <v>1271</v>
      </c>
      <c r="H16" s="30">
        <v>1084.3</v>
      </c>
      <c r="I16" s="30">
        <v>1030.2</v>
      </c>
      <c r="J16" s="30">
        <f>SUM(J6:J14)</f>
        <v>1475.317</v>
      </c>
      <c r="K16" s="47">
        <f>SUM(K6:K14)</f>
        <v>1838.3809999999999</v>
      </c>
      <c r="M16" s="14" t="s">
        <v>107</v>
      </c>
      <c r="N16" s="15">
        <f>N9</f>
        <v>4609.6000000000004</v>
      </c>
      <c r="O16" s="15">
        <f>O9</f>
        <v>4703.5999999999995</v>
      </c>
      <c r="P16" s="15">
        <f>P9</f>
        <v>4361.3</v>
      </c>
      <c r="Q16" s="15">
        <f>Q9</f>
        <v>4138.3</v>
      </c>
      <c r="R16" s="15">
        <f>R9</f>
        <v>4441.7</v>
      </c>
      <c r="S16" s="15">
        <f>S9</f>
        <v>4890.8</v>
      </c>
      <c r="T16" s="15">
        <f>T9</f>
        <v>4621.5</v>
      </c>
      <c r="U16" s="15">
        <f>U9</f>
        <v>1711.5</v>
      </c>
    </row>
    <row r="17" spans="2:21">
      <c r="B17" s="42" t="s">
        <v>15</v>
      </c>
      <c r="C17" s="15">
        <v>7.5</v>
      </c>
      <c r="D17" s="15">
        <v>1.4</v>
      </c>
      <c r="E17" s="15">
        <v>3.3</v>
      </c>
      <c r="F17" s="15" t="s">
        <v>7</v>
      </c>
      <c r="G17" s="15" t="s">
        <v>7</v>
      </c>
      <c r="H17" s="15">
        <v>31.6</v>
      </c>
      <c r="I17" s="15">
        <v>681.1</v>
      </c>
      <c r="J17" s="15">
        <v>0.88400000000000001</v>
      </c>
      <c r="K17" s="43">
        <v>322.89999999999998</v>
      </c>
      <c r="M17" s="14" t="s">
        <v>3</v>
      </c>
      <c r="N17" s="21">
        <f>N13</f>
        <v>5179</v>
      </c>
      <c r="O17" s="21">
        <f>O13</f>
        <v>6174.37</v>
      </c>
      <c r="P17" s="21">
        <f>P13</f>
        <v>6361.9</v>
      </c>
      <c r="Q17" s="21">
        <f>Q13</f>
        <v>6351.3</v>
      </c>
      <c r="R17" s="21">
        <f>R13</f>
        <v>6861.4</v>
      </c>
      <c r="S17" s="21">
        <f>S13</f>
        <v>7118.7</v>
      </c>
      <c r="T17" s="21">
        <f>T13</f>
        <v>7273.9</v>
      </c>
      <c r="U17" s="21">
        <f>U13</f>
        <v>6860.201</v>
      </c>
    </row>
    <row r="18" spans="2:21">
      <c r="B18" s="44"/>
      <c r="C18" s="37"/>
      <c r="D18" s="37"/>
      <c r="E18" s="37"/>
      <c r="F18" s="37"/>
      <c r="G18" s="37"/>
      <c r="H18" s="37"/>
      <c r="I18" s="37"/>
      <c r="J18" s="37"/>
      <c r="K18" s="45"/>
      <c r="M18" s="16" t="s">
        <v>110</v>
      </c>
      <c r="N18" s="22">
        <f t="shared" ref="N18:U18" si="4">N16/N17</f>
        <v>0.89005599536590085</v>
      </c>
      <c r="O18" s="22">
        <f t="shared" si="4"/>
        <v>0.76179432071612152</v>
      </c>
      <c r="P18" s="22">
        <f t="shared" si="4"/>
        <v>0.68553419575912866</v>
      </c>
      <c r="Q18" s="22">
        <f t="shared" si="4"/>
        <v>0.65156739565128396</v>
      </c>
      <c r="R18" s="22">
        <f t="shared" si="4"/>
        <v>0.64734602267758767</v>
      </c>
      <c r="S18" s="22">
        <f t="shared" si="4"/>
        <v>0.68703555424445484</v>
      </c>
      <c r="T18" s="22">
        <f t="shared" si="4"/>
        <v>0.635353799199879</v>
      </c>
      <c r="U18" s="22">
        <f t="shared" si="4"/>
        <v>0.24948248600879186</v>
      </c>
    </row>
    <row r="19" spans="2:21" ht="17" thickBot="1">
      <c r="B19" s="48" t="s">
        <v>16</v>
      </c>
      <c r="C19" s="49">
        <f>C16+C17</f>
        <v>1295.1000000000001</v>
      </c>
      <c r="D19" s="49">
        <f>D16+D17</f>
        <v>1322.67</v>
      </c>
      <c r="E19" s="49">
        <v>1036</v>
      </c>
      <c r="F19" s="49">
        <v>1016.6</v>
      </c>
      <c r="G19" s="49">
        <v>1271</v>
      </c>
      <c r="H19" s="49">
        <v>1115.9000000000001</v>
      </c>
      <c r="I19" s="49">
        <v>1711.3</v>
      </c>
      <c r="J19" s="49">
        <f>J16+J17</f>
        <v>1476.201</v>
      </c>
      <c r="K19" s="50">
        <f>K16+K17</f>
        <v>2161.2809999999999</v>
      </c>
      <c r="M19" s="23"/>
      <c r="N19" s="24"/>
      <c r="O19" s="24"/>
      <c r="P19" s="24"/>
      <c r="Q19" s="24"/>
      <c r="R19" s="24"/>
      <c r="S19" s="24"/>
      <c r="T19" s="24"/>
      <c r="U19" s="24"/>
    </row>
    <row r="20" spans="2:21" ht="17" thickBot="1">
      <c r="M20" s="14" t="s">
        <v>111</v>
      </c>
      <c r="N20" s="15">
        <f>C10</f>
        <v>26.4</v>
      </c>
      <c r="O20" s="15">
        <f>D10</f>
        <v>27.4</v>
      </c>
      <c r="P20" s="15">
        <f>E10</f>
        <v>23.1</v>
      </c>
      <c r="Q20" s="15">
        <f>F10</f>
        <v>19.3</v>
      </c>
      <c r="R20" s="15">
        <f>G10</f>
        <v>17.2</v>
      </c>
      <c r="S20" s="15">
        <f>H10</f>
        <v>6.3</v>
      </c>
      <c r="T20" s="15">
        <f>I10</f>
        <v>3.4</v>
      </c>
      <c r="U20" s="15">
        <f>J10</f>
        <v>0.157</v>
      </c>
    </row>
    <row r="21" spans="2:21">
      <c r="B21" s="51" t="s">
        <v>17</v>
      </c>
      <c r="C21" s="33"/>
      <c r="D21" s="34"/>
      <c r="E21" s="34"/>
      <c r="F21" s="34"/>
      <c r="G21" s="34"/>
      <c r="H21" s="34"/>
      <c r="I21" s="34"/>
      <c r="J21" s="52"/>
      <c r="K21" s="53"/>
      <c r="M21" s="14" t="s">
        <v>112</v>
      </c>
      <c r="N21" s="21">
        <f>N9/365</f>
        <v>12.629041095890411</v>
      </c>
      <c r="O21" s="21">
        <f>O9/365</f>
        <v>12.886575342465752</v>
      </c>
      <c r="P21" s="21">
        <f>P9/365</f>
        <v>11.948767123287672</v>
      </c>
      <c r="Q21" s="21">
        <f>Q9/365</f>
        <v>11.337808219178083</v>
      </c>
      <c r="R21" s="21">
        <f>R9/365</f>
        <v>12.16904109589041</v>
      </c>
      <c r="S21" s="21">
        <f>S9/365</f>
        <v>13.399452054794521</v>
      </c>
      <c r="T21" s="21">
        <f>T9/365</f>
        <v>12.661643835616438</v>
      </c>
      <c r="U21" s="21">
        <f>U9/365</f>
        <v>4.6890410958904107</v>
      </c>
    </row>
    <row r="22" spans="2:21">
      <c r="B22" s="42" t="s">
        <v>18</v>
      </c>
      <c r="C22" s="15">
        <v>14.9</v>
      </c>
      <c r="D22" s="15">
        <v>0.2</v>
      </c>
      <c r="E22" s="15">
        <v>0.8</v>
      </c>
      <c r="F22" s="15">
        <v>0.1</v>
      </c>
      <c r="G22" s="15" t="s">
        <v>7</v>
      </c>
      <c r="H22" s="15" t="s">
        <v>7</v>
      </c>
      <c r="I22" s="15" t="s">
        <v>7</v>
      </c>
      <c r="J22" s="15"/>
      <c r="K22" s="43"/>
      <c r="M22" s="16" t="s">
        <v>113</v>
      </c>
      <c r="N22" s="22">
        <f t="shared" ref="N22:U22" si="5">N20/N21</f>
        <v>2.0904199930579659</v>
      </c>
      <c r="O22" s="22">
        <f t="shared" si="5"/>
        <v>2.126243728208181</v>
      </c>
      <c r="P22" s="22">
        <f t="shared" si="5"/>
        <v>1.9332538463302227</v>
      </c>
      <c r="Q22" s="22">
        <f t="shared" si="5"/>
        <v>1.7022690476765823</v>
      </c>
      <c r="R22" s="22">
        <f t="shared" si="5"/>
        <v>1.4134227885719433</v>
      </c>
      <c r="S22" s="22">
        <f t="shared" si="5"/>
        <v>0.47016847959434038</v>
      </c>
      <c r="T22" s="22">
        <f t="shared" si="5"/>
        <v>0.26852753435031917</v>
      </c>
      <c r="U22" s="22">
        <f t="shared" si="5"/>
        <v>3.3482325445515632E-2</v>
      </c>
    </row>
    <row r="23" spans="2:21">
      <c r="B23" s="42" t="s">
        <v>14</v>
      </c>
      <c r="C23" s="15">
        <v>189.2</v>
      </c>
      <c r="D23" s="15">
        <v>218</v>
      </c>
      <c r="E23" s="15">
        <v>246.5</v>
      </c>
      <c r="F23" s="15">
        <v>174</v>
      </c>
      <c r="G23" s="15">
        <v>116.4</v>
      </c>
      <c r="H23" s="15">
        <v>115.6</v>
      </c>
      <c r="I23" s="15">
        <v>54.1</v>
      </c>
      <c r="J23" s="15">
        <v>55.5</v>
      </c>
      <c r="K23" s="43">
        <v>35.92</v>
      </c>
    </row>
    <row r="24" spans="2:21" ht="31">
      <c r="B24" s="42" t="s">
        <v>9</v>
      </c>
      <c r="C24" s="15">
        <v>32.4</v>
      </c>
      <c r="D24" s="15">
        <v>42.4</v>
      </c>
      <c r="E24" s="15">
        <v>59.7</v>
      </c>
      <c r="F24" s="15">
        <v>92</v>
      </c>
      <c r="G24" s="15">
        <v>4.0999999999999996</v>
      </c>
      <c r="H24" s="15">
        <v>35.5</v>
      </c>
      <c r="I24" s="15">
        <v>22.5</v>
      </c>
      <c r="J24" s="15">
        <v>2.9</v>
      </c>
      <c r="K24" s="43">
        <v>14.625999999999999</v>
      </c>
      <c r="M24" s="14" t="s">
        <v>114</v>
      </c>
      <c r="N24" s="15">
        <f>C6+C14+C23</f>
        <v>1050.0999999999999</v>
      </c>
      <c r="O24" s="15">
        <f>D6+D14+D23</f>
        <v>1033.0999999999999</v>
      </c>
      <c r="P24" s="15">
        <f>E6+E14+E23</f>
        <v>856.59999999999991</v>
      </c>
      <c r="Q24" s="15">
        <f>F6+F14+F23</f>
        <v>709.9</v>
      </c>
      <c r="R24" s="15">
        <f>G6+G14+G23</f>
        <v>827.4</v>
      </c>
      <c r="S24" s="15">
        <f>H6+H14+H23</f>
        <v>418.6</v>
      </c>
      <c r="T24" s="15">
        <f>I6+I14+I23</f>
        <v>435.8</v>
      </c>
      <c r="U24" s="15">
        <f>J6+J14+J23</f>
        <v>1004.14</v>
      </c>
    </row>
    <row r="25" spans="2:21">
      <c r="B25" s="42" t="s">
        <v>19</v>
      </c>
      <c r="C25" s="15"/>
      <c r="D25" s="15"/>
      <c r="E25" s="15" t="s">
        <v>7</v>
      </c>
      <c r="F25" s="15" t="s">
        <v>7</v>
      </c>
      <c r="G25" s="15">
        <v>136.30000000000001</v>
      </c>
      <c r="H25" s="15" t="s">
        <v>7</v>
      </c>
      <c r="I25" s="15" t="s">
        <v>7</v>
      </c>
      <c r="J25" s="15"/>
      <c r="K25" s="43"/>
      <c r="M25" s="14" t="s">
        <v>115</v>
      </c>
      <c r="N25" s="21">
        <f>N21</f>
        <v>12.629041095890411</v>
      </c>
      <c r="O25" s="21">
        <f>O21</f>
        <v>12.886575342465752</v>
      </c>
      <c r="P25" s="21">
        <f>P21</f>
        <v>11.948767123287672</v>
      </c>
      <c r="Q25" s="21">
        <f>Q21</f>
        <v>11.337808219178083</v>
      </c>
      <c r="R25" s="21">
        <f>R21</f>
        <v>12.16904109589041</v>
      </c>
      <c r="S25" s="21">
        <f>S21</f>
        <v>13.399452054794521</v>
      </c>
      <c r="T25" s="21">
        <f>T21</f>
        <v>12.661643835616438</v>
      </c>
      <c r="U25" s="21">
        <f>U21</f>
        <v>4.6890410958904107</v>
      </c>
    </row>
    <row r="26" spans="2:21">
      <c r="B26" s="42" t="s">
        <v>20</v>
      </c>
      <c r="C26" s="15">
        <v>363.1</v>
      </c>
      <c r="D26" s="15">
        <v>416.1</v>
      </c>
      <c r="E26" s="15">
        <v>413.8</v>
      </c>
      <c r="F26" s="15">
        <v>412.9</v>
      </c>
      <c r="G26" s="15">
        <v>426.6</v>
      </c>
      <c r="H26" s="15">
        <v>513.79999999999995</v>
      </c>
      <c r="I26" s="15">
        <v>505.5</v>
      </c>
      <c r="J26" s="15">
        <v>488.9</v>
      </c>
      <c r="K26" s="43">
        <v>2997.89</v>
      </c>
      <c r="M26" s="16" t="s">
        <v>116</v>
      </c>
      <c r="N26" s="22">
        <f t="shared" ref="N26:U26" si="6">N24/N25</f>
        <v>83.149622526900373</v>
      </c>
      <c r="O26" s="22">
        <f t="shared" si="6"/>
        <v>80.168700569776348</v>
      </c>
      <c r="P26" s="22">
        <f t="shared" si="6"/>
        <v>71.689404535344948</v>
      </c>
      <c r="Q26" s="22">
        <f t="shared" si="6"/>
        <v>62.613512795109095</v>
      </c>
      <c r="R26" s="22">
        <f t="shared" si="6"/>
        <v>67.992210189792203</v>
      </c>
      <c r="S26" s="22">
        <f t="shared" si="6"/>
        <v>31.240083421935061</v>
      </c>
      <c r="T26" s="22">
        <f t="shared" si="6"/>
        <v>34.418911608785031</v>
      </c>
      <c r="U26" s="22">
        <f t="shared" si="6"/>
        <v>214.14612912649724</v>
      </c>
    </row>
    <row r="27" spans="2:21">
      <c r="B27" s="42" t="s">
        <v>21</v>
      </c>
      <c r="C27" s="15">
        <v>50.9</v>
      </c>
      <c r="D27" s="15">
        <v>35.700000000000003</v>
      </c>
      <c r="E27" s="15">
        <v>5.8</v>
      </c>
      <c r="F27" s="15">
        <v>5.8</v>
      </c>
      <c r="G27" s="15">
        <v>26</v>
      </c>
      <c r="H27" s="15">
        <v>24.6</v>
      </c>
      <c r="I27" s="15">
        <v>27.2</v>
      </c>
      <c r="J27" s="15">
        <v>25.2</v>
      </c>
      <c r="K27" s="43">
        <v>42.502000000000002</v>
      </c>
    </row>
    <row r="28" spans="2:21">
      <c r="B28" s="42" t="s">
        <v>22</v>
      </c>
      <c r="C28" s="15">
        <v>3233.4</v>
      </c>
      <c r="D28" s="15">
        <v>4128.1000000000004</v>
      </c>
      <c r="E28" s="15">
        <v>4599.3</v>
      </c>
      <c r="F28" s="15">
        <v>4649.8999999999996</v>
      </c>
      <c r="G28" s="15">
        <v>4881</v>
      </c>
      <c r="H28" s="15">
        <v>5313.3</v>
      </c>
      <c r="I28" s="15">
        <v>4953.3</v>
      </c>
      <c r="J28" s="15">
        <v>4811.5</v>
      </c>
      <c r="K28" s="43">
        <v>1659.46</v>
      </c>
      <c r="M28" s="14" t="s">
        <v>107</v>
      </c>
      <c r="N28" s="21">
        <f>N16</f>
        <v>4609.6000000000004</v>
      </c>
      <c r="O28" s="21">
        <f>O16</f>
        <v>4703.5999999999995</v>
      </c>
      <c r="P28" s="21">
        <f>P16</f>
        <v>4361.3</v>
      </c>
      <c r="Q28" s="21">
        <f>Q16</f>
        <v>4138.3</v>
      </c>
      <c r="R28" s="21">
        <f>R16</f>
        <v>4441.7</v>
      </c>
      <c r="S28" s="21">
        <f>S16</f>
        <v>4890.8</v>
      </c>
      <c r="T28" s="21">
        <f>T16</f>
        <v>4621.5</v>
      </c>
      <c r="U28" s="21">
        <f>U16</f>
        <v>1711.5</v>
      </c>
    </row>
    <row r="29" spans="2:21" ht="31">
      <c r="B29" s="44"/>
      <c r="C29" s="37"/>
      <c r="D29" s="37"/>
      <c r="E29" s="37"/>
      <c r="F29" s="37"/>
      <c r="G29" s="37"/>
      <c r="H29" s="37"/>
      <c r="I29" s="37"/>
      <c r="J29" s="37"/>
      <c r="K29" s="45"/>
      <c r="M29" s="14" t="s">
        <v>140</v>
      </c>
      <c r="N29" s="15">
        <f>C30</f>
        <v>3883.9</v>
      </c>
      <c r="O29" s="15">
        <f>D30</f>
        <v>4851.7</v>
      </c>
      <c r="P29" s="15">
        <f>E30</f>
        <v>5325.9</v>
      </c>
      <c r="Q29" s="15">
        <f>F30</f>
        <v>5443.7</v>
      </c>
      <c r="R29" s="15">
        <f>G30</f>
        <v>5590.4</v>
      </c>
      <c r="S29" s="15">
        <f>H30</f>
        <v>6002.8</v>
      </c>
      <c r="T29" s="15">
        <f>I30</f>
        <v>5562.6</v>
      </c>
      <c r="U29" s="15">
        <f>J30</f>
        <v>5384</v>
      </c>
    </row>
    <row r="30" spans="2:21">
      <c r="B30" s="46" t="s">
        <v>23</v>
      </c>
      <c r="C30" s="30">
        <f>SUM(C22:C28)</f>
        <v>3883.9</v>
      </c>
      <c r="D30" s="30">
        <f>SUM(D22:D28)+11.2</f>
        <v>4851.7</v>
      </c>
      <c r="E30" s="30">
        <v>5325.9</v>
      </c>
      <c r="F30" s="30">
        <v>5443.7</v>
      </c>
      <c r="G30" s="30">
        <v>5590.4</v>
      </c>
      <c r="H30" s="30">
        <v>6002.8</v>
      </c>
      <c r="I30" s="30">
        <v>5562.6</v>
      </c>
      <c r="J30" s="30">
        <f>SUM(J23:J28)</f>
        <v>5384</v>
      </c>
      <c r="K30" s="47">
        <f>SUM(K23:K28)</f>
        <v>4750.3979999999992</v>
      </c>
      <c r="L30" s="25"/>
      <c r="M30" s="16" t="s">
        <v>117</v>
      </c>
      <c r="N30" s="22">
        <f t="shared" ref="N30:U30" si="7">N28/N29</f>
        <v>1.1868482710677413</v>
      </c>
      <c r="O30" s="22">
        <f t="shared" si="7"/>
        <v>0.969474617144506</v>
      </c>
      <c r="P30" s="22">
        <f t="shared" si="7"/>
        <v>0.81888507106780084</v>
      </c>
      <c r="Q30" s="22">
        <f t="shared" si="7"/>
        <v>0.76019986406304541</v>
      </c>
      <c r="R30" s="22">
        <f t="shared" si="7"/>
        <v>0.79452275329135658</v>
      </c>
      <c r="S30" s="22">
        <f t="shared" si="7"/>
        <v>0.81475311521290061</v>
      </c>
      <c r="T30" s="22">
        <f t="shared" si="7"/>
        <v>0.83081652464674782</v>
      </c>
      <c r="U30" s="22">
        <f t="shared" si="7"/>
        <v>0.31788632986627041</v>
      </c>
    </row>
    <row r="31" spans="2:21">
      <c r="B31" s="44"/>
      <c r="C31" s="37"/>
      <c r="D31" s="37"/>
      <c r="E31" s="37"/>
      <c r="F31" s="37"/>
      <c r="G31" s="37"/>
      <c r="H31" s="37"/>
      <c r="I31" s="37"/>
      <c r="J31" s="37"/>
      <c r="K31" s="45"/>
    </row>
    <row r="32" spans="2:21" ht="17" thickBot="1">
      <c r="B32" s="48" t="s">
        <v>24</v>
      </c>
      <c r="C32" s="49">
        <f>C30+C19</f>
        <v>5179</v>
      </c>
      <c r="D32" s="49">
        <f>D30+D19</f>
        <v>6174.37</v>
      </c>
      <c r="E32" s="49">
        <v>6361.9</v>
      </c>
      <c r="F32" s="49">
        <v>6351.3</v>
      </c>
      <c r="G32" s="49">
        <v>6861.4</v>
      </c>
      <c r="H32" s="49">
        <v>7118.7</v>
      </c>
      <c r="I32" s="49">
        <v>7273.9</v>
      </c>
      <c r="J32" s="49">
        <f>J30+J19</f>
        <v>6860.201</v>
      </c>
      <c r="K32" s="50">
        <f>K30+K19</f>
        <v>6911.6789999999992</v>
      </c>
      <c r="M32" s="14" t="s">
        <v>3</v>
      </c>
      <c r="N32" s="21">
        <f>N13</f>
        <v>5179</v>
      </c>
      <c r="O32" s="21">
        <f>O13</f>
        <v>6174.37</v>
      </c>
      <c r="P32" s="21">
        <f>P13</f>
        <v>6361.9</v>
      </c>
      <c r="Q32" s="21">
        <f>Q13</f>
        <v>6351.3</v>
      </c>
      <c r="R32" s="21">
        <f>R13</f>
        <v>6861.4</v>
      </c>
      <c r="S32" s="21">
        <f>S13</f>
        <v>7118.7</v>
      </c>
      <c r="T32" s="21">
        <f>T13</f>
        <v>7273.9</v>
      </c>
      <c r="U32" s="21">
        <f>U13</f>
        <v>6860.201</v>
      </c>
    </row>
    <row r="33" spans="2:23">
      <c r="M33" s="14" t="s">
        <v>104</v>
      </c>
      <c r="N33" s="21">
        <f>N5</f>
        <v>1214.7</v>
      </c>
      <c r="O33" s="21">
        <f>O5</f>
        <v>1217.8999999999999</v>
      </c>
      <c r="P33" s="21">
        <f>P5</f>
        <v>1372.7</v>
      </c>
      <c r="Q33" s="21">
        <f>Q5</f>
        <v>1420.3</v>
      </c>
      <c r="R33" s="21">
        <f>R5</f>
        <v>1339.7</v>
      </c>
      <c r="S33" s="21">
        <f>S5</f>
        <v>992.6</v>
      </c>
      <c r="T33" s="21">
        <f>T5</f>
        <v>5.0999999999999996</v>
      </c>
      <c r="U33" s="21">
        <f>U5</f>
        <v>-1301.655</v>
      </c>
    </row>
    <row r="34" spans="2:23">
      <c r="M34" s="16" t="s">
        <v>118</v>
      </c>
      <c r="N34" s="22">
        <f t="shared" ref="N34:U34" si="8">N32/N33</f>
        <v>4.2636041821025765</v>
      </c>
      <c r="O34" s="22">
        <f t="shared" si="8"/>
        <v>5.0696855242630763</v>
      </c>
      <c r="P34" s="22">
        <f t="shared" si="8"/>
        <v>4.6345887666642378</v>
      </c>
      <c r="Q34" s="22">
        <f t="shared" si="8"/>
        <v>4.4718017320284451</v>
      </c>
      <c r="R34" s="22">
        <f t="shared" si="8"/>
        <v>5.1215943868030154</v>
      </c>
      <c r="S34" s="22">
        <f t="shared" si="8"/>
        <v>7.1717711061857745</v>
      </c>
      <c r="T34" s="22">
        <f t="shared" si="8"/>
        <v>1426.2549019607843</v>
      </c>
      <c r="U34" s="22">
        <f t="shared" si="8"/>
        <v>-5.2703681082929039</v>
      </c>
    </row>
    <row r="35" spans="2:23" ht="17" thickBot="1"/>
    <row r="36" spans="2:23">
      <c r="B36" s="32" t="s">
        <v>25</v>
      </c>
      <c r="C36" s="33"/>
      <c r="D36" s="33"/>
      <c r="E36" s="33"/>
      <c r="F36" s="33"/>
      <c r="G36" s="33"/>
      <c r="H36" s="33"/>
      <c r="I36" s="33" t="s">
        <v>0</v>
      </c>
      <c r="J36" s="34"/>
      <c r="K36" s="35"/>
      <c r="M36" s="14" t="s">
        <v>119</v>
      </c>
      <c r="N36" s="15">
        <f>C67</f>
        <v>3964.3</v>
      </c>
      <c r="O36" s="15">
        <f>D67</f>
        <v>4959</v>
      </c>
      <c r="P36" s="15">
        <f>E67</f>
        <v>4989.2</v>
      </c>
      <c r="Q36" s="15">
        <f>F67</f>
        <v>4931</v>
      </c>
      <c r="R36" s="15">
        <f>G67</f>
        <v>5521.7</v>
      </c>
      <c r="S36" s="15">
        <f>H67</f>
        <v>6126.1</v>
      </c>
      <c r="T36" s="15">
        <f>I67</f>
        <v>7268.8</v>
      </c>
      <c r="U36" s="15">
        <f>J67</f>
        <v>8161.8000000000011</v>
      </c>
      <c r="V36" s="2"/>
      <c r="W36" s="2"/>
    </row>
    <row r="37" spans="2:23">
      <c r="B37" s="63" t="s">
        <v>26</v>
      </c>
      <c r="C37" s="37"/>
      <c r="D37" s="37"/>
      <c r="E37" s="37"/>
      <c r="F37" s="37"/>
      <c r="G37" s="37"/>
      <c r="H37" s="37"/>
      <c r="I37" s="37" t="s">
        <v>0</v>
      </c>
      <c r="J37" s="40"/>
      <c r="K37" s="41"/>
      <c r="M37" s="14" t="s">
        <v>120</v>
      </c>
      <c r="N37" s="15">
        <f>C32</f>
        <v>5179</v>
      </c>
      <c r="O37" s="15">
        <f>D32</f>
        <v>6174.37</v>
      </c>
      <c r="P37" s="15">
        <f>E32</f>
        <v>6361.9</v>
      </c>
      <c r="Q37" s="15">
        <f>F32</f>
        <v>6351.3</v>
      </c>
      <c r="R37" s="15">
        <f>G32</f>
        <v>6861.4</v>
      </c>
      <c r="S37" s="15">
        <f>H32</f>
        <v>7118.7</v>
      </c>
      <c r="T37" s="15">
        <f>I32</f>
        <v>7273.9</v>
      </c>
      <c r="U37" s="15">
        <f>J32</f>
        <v>6860.201</v>
      </c>
      <c r="V37" s="2"/>
      <c r="W37" s="2"/>
    </row>
    <row r="38" spans="2:23" ht="31">
      <c r="B38" s="42" t="s">
        <v>27</v>
      </c>
      <c r="C38" s="15">
        <v>314.2</v>
      </c>
      <c r="D38" s="15">
        <v>458.7</v>
      </c>
      <c r="E38" s="15">
        <v>412.9</v>
      </c>
      <c r="F38" s="15">
        <v>406.7</v>
      </c>
      <c r="G38" s="15">
        <v>572.1</v>
      </c>
      <c r="H38" s="15">
        <v>626.70000000000005</v>
      </c>
      <c r="I38" s="15">
        <v>872</v>
      </c>
      <c r="J38" s="15">
        <v>5011.1000000000004</v>
      </c>
      <c r="K38" s="43">
        <v>5298.9</v>
      </c>
      <c r="M38" s="16" t="s">
        <v>121</v>
      </c>
      <c r="N38" s="22">
        <f t="shared" ref="N38:U38" si="9">N36/N37</f>
        <v>0.76545665186329415</v>
      </c>
      <c r="O38" s="22">
        <f t="shared" si="9"/>
        <v>0.80315886479106369</v>
      </c>
      <c r="P38" s="22">
        <f t="shared" si="9"/>
        <v>0.78423112592150146</v>
      </c>
      <c r="Q38" s="22">
        <f t="shared" si="9"/>
        <v>0.7763764898524711</v>
      </c>
      <c r="R38" s="22">
        <f t="shared" si="9"/>
        <v>0.80474830209578219</v>
      </c>
      <c r="S38" s="22">
        <f t="shared" si="9"/>
        <v>0.86056442889853491</v>
      </c>
      <c r="T38" s="22">
        <f t="shared" si="9"/>
        <v>0.99929886305833193</v>
      </c>
      <c r="U38" s="22">
        <f t="shared" si="9"/>
        <v>1.1897319043567385</v>
      </c>
      <c r="W38" s="2"/>
    </row>
    <row r="39" spans="2:23">
      <c r="B39" s="42" t="s">
        <v>28</v>
      </c>
      <c r="C39" s="15">
        <v>509.1</v>
      </c>
      <c r="D39" s="15">
        <v>547.5</v>
      </c>
      <c r="E39" s="15">
        <v>480.6</v>
      </c>
      <c r="F39" s="15">
        <v>493.1</v>
      </c>
      <c r="G39" s="15">
        <v>495</v>
      </c>
      <c r="H39" s="15">
        <v>664.3</v>
      </c>
      <c r="I39" s="15">
        <v>530.6</v>
      </c>
      <c r="J39" s="15">
        <v>489</v>
      </c>
      <c r="K39" s="43">
        <v>451.9</v>
      </c>
      <c r="W39" s="2"/>
    </row>
    <row r="40" spans="2:23">
      <c r="B40" s="42" t="s">
        <v>29</v>
      </c>
      <c r="C40" s="15">
        <v>7.6</v>
      </c>
      <c r="D40" s="15">
        <v>13.8</v>
      </c>
      <c r="E40" s="15">
        <v>9.4</v>
      </c>
      <c r="F40" s="15">
        <v>9.1</v>
      </c>
      <c r="G40" s="15">
        <v>7.2</v>
      </c>
      <c r="H40" s="15">
        <v>2.8</v>
      </c>
      <c r="I40" s="15">
        <v>3.7</v>
      </c>
      <c r="J40" s="15">
        <v>2.8</v>
      </c>
      <c r="K40" s="43">
        <v>1.9</v>
      </c>
      <c r="M40" s="14" t="s">
        <v>45</v>
      </c>
      <c r="N40" s="15">
        <f>N36</f>
        <v>3964.3</v>
      </c>
      <c r="O40" s="15">
        <f t="shared" ref="O40:U40" si="10">O36</f>
        <v>4959</v>
      </c>
      <c r="P40" s="15">
        <f t="shared" si="10"/>
        <v>4989.2</v>
      </c>
      <c r="Q40" s="15">
        <f t="shared" si="10"/>
        <v>4931</v>
      </c>
      <c r="R40" s="15">
        <f t="shared" si="10"/>
        <v>5521.7</v>
      </c>
      <c r="S40" s="15">
        <f t="shared" si="10"/>
        <v>6126.1</v>
      </c>
      <c r="T40" s="15">
        <f t="shared" si="10"/>
        <v>7268.8</v>
      </c>
      <c r="U40" s="15">
        <f t="shared" si="10"/>
        <v>8161.8000000000011</v>
      </c>
      <c r="W40" s="2"/>
    </row>
    <row r="41" spans="2:23">
      <c r="B41" s="42" t="s">
        <v>30</v>
      </c>
      <c r="C41" s="15">
        <v>134.9</v>
      </c>
      <c r="D41" s="15">
        <v>138.30000000000001</v>
      </c>
      <c r="E41" s="15">
        <v>118.2</v>
      </c>
      <c r="F41" s="15">
        <v>138.80000000000001</v>
      </c>
      <c r="G41" s="15">
        <v>186.7</v>
      </c>
      <c r="H41" s="15">
        <v>108.7</v>
      </c>
      <c r="I41" s="15">
        <v>87.6</v>
      </c>
      <c r="J41" s="15">
        <v>16.399999999999999</v>
      </c>
      <c r="K41" s="43">
        <v>14.7</v>
      </c>
      <c r="M41" s="14" t="s">
        <v>122</v>
      </c>
      <c r="N41" s="21">
        <f>N33</f>
        <v>1214.7</v>
      </c>
      <c r="O41" s="21">
        <f t="shared" ref="O41:U41" si="11">O33</f>
        <v>1217.8999999999999</v>
      </c>
      <c r="P41" s="21">
        <f t="shared" si="11"/>
        <v>1372.7</v>
      </c>
      <c r="Q41" s="21">
        <f t="shared" si="11"/>
        <v>1420.3</v>
      </c>
      <c r="R41" s="21">
        <f t="shared" si="11"/>
        <v>1339.7</v>
      </c>
      <c r="S41" s="21">
        <f t="shared" si="11"/>
        <v>992.6</v>
      </c>
      <c r="T41" s="21">
        <f t="shared" si="11"/>
        <v>5.0999999999999996</v>
      </c>
      <c r="U41" s="21">
        <f t="shared" si="11"/>
        <v>-1301.655</v>
      </c>
      <c r="W41" s="2"/>
    </row>
    <row r="42" spans="2:23">
      <c r="B42" s="42" t="s">
        <v>31</v>
      </c>
      <c r="C42" s="15"/>
      <c r="D42" s="15" t="s">
        <v>0</v>
      </c>
      <c r="E42" s="15" t="s">
        <v>7</v>
      </c>
      <c r="F42" s="15" t="s">
        <v>7</v>
      </c>
      <c r="G42" s="15">
        <v>31.9</v>
      </c>
      <c r="H42" s="15">
        <v>26.7</v>
      </c>
      <c r="I42" s="15">
        <v>26.4</v>
      </c>
      <c r="J42" s="15">
        <v>54.7</v>
      </c>
      <c r="K42" s="43">
        <v>53.6</v>
      </c>
      <c r="M42" s="16" t="s">
        <v>123</v>
      </c>
      <c r="N42" s="22">
        <f t="shared" ref="N42:U42" si="12">N40/N41</f>
        <v>3.263604182102577</v>
      </c>
      <c r="O42" s="22">
        <f t="shared" si="12"/>
        <v>4.0717628705148208</v>
      </c>
      <c r="P42" s="22">
        <f t="shared" si="12"/>
        <v>3.6345887666642382</v>
      </c>
      <c r="Q42" s="22">
        <f t="shared" si="12"/>
        <v>3.4718017320284447</v>
      </c>
      <c r="R42" s="22">
        <f t="shared" si="12"/>
        <v>4.1215943868030154</v>
      </c>
      <c r="S42" s="22">
        <f t="shared" si="12"/>
        <v>6.1717711061857754</v>
      </c>
      <c r="T42" s="22">
        <f t="shared" si="12"/>
        <v>1425.2549019607845</v>
      </c>
      <c r="U42" s="22">
        <f t="shared" si="12"/>
        <v>-6.2703250861403381</v>
      </c>
      <c r="W42" s="2"/>
    </row>
    <row r="43" spans="2:23">
      <c r="B43" s="42" t="s">
        <v>32</v>
      </c>
      <c r="C43" s="15">
        <v>14.9</v>
      </c>
      <c r="D43" s="15">
        <v>14.2</v>
      </c>
      <c r="E43" s="15">
        <v>13.4</v>
      </c>
      <c r="F43" s="15">
        <v>18.5</v>
      </c>
      <c r="G43" s="15">
        <v>11.7</v>
      </c>
      <c r="H43" s="15">
        <v>7.8</v>
      </c>
      <c r="I43" s="15">
        <v>20.3</v>
      </c>
      <c r="J43" s="15">
        <v>23.3</v>
      </c>
      <c r="K43" s="43">
        <v>24.4</v>
      </c>
      <c r="W43" s="2"/>
    </row>
    <row r="44" spans="2:23">
      <c r="B44" s="42" t="s">
        <v>33</v>
      </c>
      <c r="C44" s="15">
        <v>33.1</v>
      </c>
      <c r="D44" s="15">
        <v>61.4</v>
      </c>
      <c r="E44" s="15">
        <v>52.6</v>
      </c>
      <c r="F44" s="15">
        <v>53.1</v>
      </c>
      <c r="G44" s="15">
        <v>19.100000000000001</v>
      </c>
      <c r="H44" s="15">
        <v>2.5</v>
      </c>
      <c r="I44" s="15">
        <v>22</v>
      </c>
      <c r="J44" s="15">
        <v>22.2</v>
      </c>
      <c r="K44" s="43">
        <v>22.2</v>
      </c>
      <c r="M44" s="14" t="s">
        <v>124</v>
      </c>
      <c r="N44" s="15">
        <f>N12+C115+C109+C110</f>
        <v>100.60000000000001</v>
      </c>
      <c r="O44" s="15">
        <f>O12+D115+D109+D110</f>
        <v>-38.6</v>
      </c>
      <c r="P44" s="15">
        <f>P12+E115+E109+E110</f>
        <v>-320.89999999999998</v>
      </c>
      <c r="Q44" s="15">
        <f>Q12+F115+F109+F110</f>
        <v>-149.4</v>
      </c>
      <c r="R44" s="15">
        <f>R12+G115+G109+G110</f>
        <v>-107.9</v>
      </c>
      <c r="S44" s="15">
        <f>S12+H115+H109+H110</f>
        <v>-221.3</v>
      </c>
      <c r="T44" s="15">
        <f>T12+I115+I109+I110</f>
        <v>-1208.9000000000001</v>
      </c>
      <c r="U44" s="15">
        <f>U12+J115+J109+J110</f>
        <v>-1517.4590000000005</v>
      </c>
      <c r="W44" s="2"/>
    </row>
    <row r="45" spans="2:23">
      <c r="B45" s="42" t="s">
        <v>34</v>
      </c>
      <c r="C45" s="15">
        <v>52.4</v>
      </c>
      <c r="D45" s="15">
        <v>49.2</v>
      </c>
      <c r="E45" s="15">
        <v>32.9</v>
      </c>
      <c r="F45" s="15">
        <v>39.6</v>
      </c>
      <c r="G45" s="15">
        <v>38.700000000000003</v>
      </c>
      <c r="H45" s="15">
        <v>125.1</v>
      </c>
      <c r="I45" s="15">
        <v>148.69999999999999</v>
      </c>
      <c r="J45" s="15">
        <v>135.1</v>
      </c>
      <c r="K45" s="43">
        <v>124</v>
      </c>
      <c r="M45" s="14" t="s">
        <v>77</v>
      </c>
      <c r="N45" s="15">
        <f>C109</f>
        <v>-113.3</v>
      </c>
      <c r="O45" s="15">
        <f>D109</f>
        <v>-133.9</v>
      </c>
      <c r="P45" s="15">
        <f>E109</f>
        <v>-169.4</v>
      </c>
      <c r="Q45" s="15">
        <f>F109</f>
        <v>-172.6</v>
      </c>
      <c r="R45" s="15">
        <f>G109</f>
        <v>-183.3</v>
      </c>
      <c r="S45" s="15">
        <f>H109</f>
        <v>-212.3</v>
      </c>
      <c r="T45" s="15">
        <f>I109</f>
        <v>-299.89999999999998</v>
      </c>
      <c r="U45" s="15">
        <f>J109</f>
        <v>-378.3</v>
      </c>
      <c r="W45" s="2"/>
    </row>
    <row r="46" spans="2:23">
      <c r="B46" s="42" t="s">
        <v>35</v>
      </c>
      <c r="C46" s="15">
        <v>491.8</v>
      </c>
      <c r="D46" s="15">
        <v>461.1</v>
      </c>
      <c r="E46" s="15">
        <v>433.6</v>
      </c>
      <c r="F46" s="15">
        <v>521.20000000000005</v>
      </c>
      <c r="G46" s="15">
        <v>454</v>
      </c>
      <c r="H46" s="15">
        <v>424.6</v>
      </c>
      <c r="I46" s="15">
        <v>337.4</v>
      </c>
      <c r="J46" s="15">
        <v>399.1</v>
      </c>
      <c r="K46" s="43">
        <v>353.5</v>
      </c>
      <c r="M46" s="16" t="s">
        <v>125</v>
      </c>
      <c r="N46" s="22">
        <f t="shared" ref="N46:U46" si="13">N44/N45</f>
        <v>-0.88790820829655792</v>
      </c>
      <c r="O46" s="22">
        <f t="shared" si="13"/>
        <v>0.28827483196415238</v>
      </c>
      <c r="P46" s="22">
        <f t="shared" si="13"/>
        <v>1.8943329397874851</v>
      </c>
      <c r="Q46" s="22">
        <f t="shared" si="13"/>
        <v>0.86558516801854002</v>
      </c>
      <c r="R46" s="22">
        <f t="shared" si="13"/>
        <v>0.58865248226950351</v>
      </c>
      <c r="S46" s="22">
        <f t="shared" si="13"/>
        <v>1.0423928403203016</v>
      </c>
      <c r="T46" s="22">
        <f t="shared" si="13"/>
        <v>4.0310103367789267</v>
      </c>
      <c r="U46" s="22">
        <f t="shared" si="13"/>
        <v>4.0112582606397051</v>
      </c>
      <c r="W46" s="2"/>
    </row>
    <row r="47" spans="2:23">
      <c r="B47" s="42" t="s">
        <v>36</v>
      </c>
      <c r="C47" s="15"/>
      <c r="D47" s="15" t="s">
        <v>0</v>
      </c>
      <c r="E47" s="15" t="s">
        <v>7</v>
      </c>
      <c r="F47" s="15" t="s">
        <v>7</v>
      </c>
      <c r="G47" s="15">
        <v>85.2</v>
      </c>
      <c r="H47" s="15">
        <v>186.4</v>
      </c>
      <c r="I47" s="15">
        <v>187.9</v>
      </c>
      <c r="J47" s="15">
        <v>162</v>
      </c>
      <c r="K47" s="43">
        <v>163.34</v>
      </c>
      <c r="W47" s="2"/>
    </row>
    <row r="48" spans="2:23">
      <c r="B48" s="42" t="s">
        <v>37</v>
      </c>
      <c r="C48" s="15">
        <v>27.4</v>
      </c>
      <c r="D48" s="15">
        <v>127.5</v>
      </c>
      <c r="E48" s="15">
        <v>12.7</v>
      </c>
      <c r="F48" s="15">
        <v>11.1</v>
      </c>
      <c r="G48" s="15">
        <v>9.4</v>
      </c>
      <c r="H48" s="15">
        <v>3.9</v>
      </c>
      <c r="I48" s="15">
        <v>5.0999999999999996</v>
      </c>
      <c r="J48" s="15">
        <v>4.0999999999999996</v>
      </c>
      <c r="K48" s="43">
        <v>7.87</v>
      </c>
      <c r="M48" s="14" t="s">
        <v>101</v>
      </c>
      <c r="N48" s="15">
        <f>C19</f>
        <v>1295.1000000000001</v>
      </c>
      <c r="O48" s="15">
        <f>D19</f>
        <v>1322.67</v>
      </c>
      <c r="P48" s="15">
        <f>E19</f>
        <v>1036</v>
      </c>
      <c r="Q48" s="15">
        <f>F19</f>
        <v>1016.6</v>
      </c>
      <c r="R48" s="15">
        <f>G19</f>
        <v>1271</v>
      </c>
      <c r="S48" s="15">
        <f>H19</f>
        <v>1115.9000000000001</v>
      </c>
      <c r="T48" s="15">
        <f>I19</f>
        <v>1711.3</v>
      </c>
      <c r="U48" s="15">
        <f>J19</f>
        <v>1476.201</v>
      </c>
      <c r="W48" s="2"/>
    </row>
    <row r="49" spans="2:23">
      <c r="B49" s="44"/>
      <c r="C49" s="37"/>
      <c r="D49" s="37" t="s">
        <v>0</v>
      </c>
      <c r="E49" s="37"/>
      <c r="F49" s="37"/>
      <c r="G49" s="37"/>
      <c r="H49" s="37"/>
      <c r="I49" s="37"/>
      <c r="J49" s="37"/>
      <c r="K49" s="45"/>
      <c r="M49" s="14" t="s">
        <v>126</v>
      </c>
      <c r="N49" s="15">
        <f>C54</f>
        <v>1585.4</v>
      </c>
      <c r="O49" s="15">
        <f>D54</f>
        <v>1871.7000000000003</v>
      </c>
      <c r="P49" s="15">
        <f>E54</f>
        <v>1566.3</v>
      </c>
      <c r="Q49" s="15">
        <f>F54</f>
        <v>1691.2</v>
      </c>
      <c r="R49" s="15">
        <f>G54</f>
        <v>1911</v>
      </c>
      <c r="S49" s="15">
        <f>H54</f>
        <v>2179.5</v>
      </c>
      <c r="T49" s="15">
        <f>I54</f>
        <v>2732.2</v>
      </c>
      <c r="U49" s="15">
        <f>J54</f>
        <v>6319.8000000000011</v>
      </c>
      <c r="W49" s="3"/>
    </row>
    <row r="50" spans="2:23">
      <c r="B50" s="44"/>
      <c r="C50" s="30">
        <f>SUM(C38:C48)</f>
        <v>1585.4</v>
      </c>
      <c r="D50" s="30">
        <f>SUM(D38:D48)</f>
        <v>1871.7000000000003</v>
      </c>
      <c r="E50" s="30">
        <v>1566.3</v>
      </c>
      <c r="F50" s="30">
        <v>1691.2</v>
      </c>
      <c r="G50" s="30">
        <v>1911</v>
      </c>
      <c r="H50" s="30">
        <v>2179.5</v>
      </c>
      <c r="I50" s="30">
        <v>2241.6999999999998</v>
      </c>
      <c r="J50" s="30">
        <f>SUM(J38:J48)</f>
        <v>6319.8000000000011</v>
      </c>
      <c r="K50" s="47">
        <f>SUM(K38:K48)</f>
        <v>6516.3099999999986</v>
      </c>
      <c r="M50" s="16" t="s">
        <v>127</v>
      </c>
      <c r="N50" s="22">
        <f t="shared" ref="N50:U50" si="14">N48/N49</f>
        <v>0.81689163618014382</v>
      </c>
      <c r="O50" s="22">
        <f t="shared" si="14"/>
        <v>0.70666773521397652</v>
      </c>
      <c r="P50" s="22">
        <f t="shared" si="14"/>
        <v>0.66143139883802593</v>
      </c>
      <c r="Q50" s="22">
        <f t="shared" si="14"/>
        <v>0.60111163670766321</v>
      </c>
      <c r="R50" s="22">
        <f t="shared" si="14"/>
        <v>0.66509680795395076</v>
      </c>
      <c r="S50" s="22">
        <f t="shared" si="14"/>
        <v>0.51199816471667814</v>
      </c>
      <c r="T50" s="22">
        <f t="shared" si="14"/>
        <v>0.62634506990703465</v>
      </c>
      <c r="U50" s="22">
        <f t="shared" si="14"/>
        <v>0.23358349947783155</v>
      </c>
      <c r="W50" s="1"/>
    </row>
    <row r="51" spans="2:23">
      <c r="B51" s="44"/>
      <c r="C51" s="37"/>
      <c r="D51" s="37" t="s">
        <v>0</v>
      </c>
      <c r="E51" s="37"/>
      <c r="F51" s="37"/>
      <c r="G51" s="37"/>
      <c r="H51" s="37"/>
      <c r="I51" s="37"/>
      <c r="J51" s="37"/>
      <c r="K51" s="45"/>
      <c r="W51" s="3"/>
    </row>
    <row r="52" spans="2:23" ht="31">
      <c r="B52" s="42" t="s">
        <v>38</v>
      </c>
      <c r="C52" s="15"/>
      <c r="D52" s="15" t="s">
        <v>0</v>
      </c>
      <c r="E52" s="15" t="s">
        <v>7</v>
      </c>
      <c r="F52" s="15" t="s">
        <v>7</v>
      </c>
      <c r="G52" s="15" t="s">
        <v>7</v>
      </c>
      <c r="H52" s="15" t="s">
        <v>7</v>
      </c>
      <c r="I52" s="15">
        <v>490.5</v>
      </c>
      <c r="J52" s="15"/>
      <c r="K52" s="43"/>
      <c r="M52" s="26" t="s">
        <v>131</v>
      </c>
      <c r="N52" s="15">
        <f>C38</f>
        <v>314.2</v>
      </c>
      <c r="O52" s="15">
        <f>D38</f>
        <v>458.7</v>
      </c>
      <c r="P52" s="15">
        <f>E38</f>
        <v>412.9</v>
      </c>
      <c r="Q52" s="15">
        <f>F38</f>
        <v>406.7</v>
      </c>
      <c r="R52" s="15">
        <f>G38</f>
        <v>572.1</v>
      </c>
      <c r="S52" s="15">
        <f>H38</f>
        <v>626.70000000000005</v>
      </c>
      <c r="T52" s="15">
        <f>I38</f>
        <v>872</v>
      </c>
      <c r="U52" s="15">
        <f>J38</f>
        <v>5011.1000000000004</v>
      </c>
      <c r="W52" s="2"/>
    </row>
    <row r="53" spans="2:23">
      <c r="B53" s="44"/>
      <c r="C53" s="37"/>
      <c r="D53" s="37" t="s">
        <v>0</v>
      </c>
      <c r="E53" s="37"/>
      <c r="F53" s="37"/>
      <c r="G53" s="37"/>
      <c r="H53" s="37"/>
      <c r="I53" s="37"/>
      <c r="J53" s="37"/>
      <c r="K53" s="45"/>
      <c r="M53" s="26" t="s">
        <v>132</v>
      </c>
      <c r="N53" s="15">
        <f>C57</f>
        <v>1951.3</v>
      </c>
      <c r="O53" s="15">
        <f>D57</f>
        <v>2711.9</v>
      </c>
      <c r="P53" s="15">
        <f>E57</f>
        <v>3060.1</v>
      </c>
      <c r="Q53" s="15">
        <f>F57</f>
        <v>2867.5</v>
      </c>
      <c r="R53" s="15">
        <f>G57</f>
        <v>3180</v>
      </c>
      <c r="S53" s="15">
        <f>H57</f>
        <v>3380.8</v>
      </c>
      <c r="T53" s="15">
        <f>I57</f>
        <v>3984.3</v>
      </c>
      <c r="U53" s="15">
        <f>J57</f>
        <v>1270.0999999999999</v>
      </c>
      <c r="W53" s="3"/>
    </row>
    <row r="54" spans="2:23" ht="17" thickBot="1">
      <c r="B54" s="48" t="s">
        <v>39</v>
      </c>
      <c r="C54" s="49">
        <f>C52+C50</f>
        <v>1585.4</v>
      </c>
      <c r="D54" s="49">
        <f>D50</f>
        <v>1871.7000000000003</v>
      </c>
      <c r="E54" s="49">
        <v>1566.3</v>
      </c>
      <c r="F54" s="49">
        <v>1691.2</v>
      </c>
      <c r="G54" s="49">
        <v>1911</v>
      </c>
      <c r="H54" s="49">
        <v>2179.5</v>
      </c>
      <c r="I54" s="49">
        <v>2732.2</v>
      </c>
      <c r="J54" s="49">
        <f>J50+J52</f>
        <v>6319.8000000000011</v>
      </c>
      <c r="K54" s="50">
        <f>K50+K52</f>
        <v>6516.3099999999986</v>
      </c>
      <c r="M54" s="26" t="s">
        <v>133</v>
      </c>
      <c r="N54" s="15">
        <f>C80</f>
        <v>1214.7</v>
      </c>
      <c r="O54" s="15">
        <f>D80</f>
        <v>1217.8999999999999</v>
      </c>
      <c r="P54" s="15">
        <f>E80</f>
        <v>1372.7</v>
      </c>
      <c r="Q54" s="15">
        <f>F80</f>
        <v>1420.3</v>
      </c>
      <c r="R54" s="15">
        <f>G80</f>
        <v>1339.7</v>
      </c>
      <c r="S54" s="15">
        <f>H80</f>
        <v>992.6</v>
      </c>
      <c r="T54" s="15">
        <f>I80</f>
        <v>5.0999999999999996</v>
      </c>
      <c r="U54" s="15">
        <f>J80</f>
        <v>-1301.655</v>
      </c>
      <c r="W54" s="1"/>
    </row>
    <row r="55" spans="2:23" ht="32" thickBot="1">
      <c r="D55" s="10" t="s">
        <v>0</v>
      </c>
      <c r="M55" s="16" t="s">
        <v>130</v>
      </c>
      <c r="N55" s="22">
        <f>(N52+N53)/(N52+N53+N54)</f>
        <v>0.65096833515315211</v>
      </c>
      <c r="O55" s="22">
        <f t="shared" ref="O55:U55" si="15">(O52+O53)/(O52+O53+O54)</f>
        <v>0.72247920701834334</v>
      </c>
      <c r="P55" s="22">
        <f t="shared" si="15"/>
        <v>0.71671791485234337</v>
      </c>
      <c r="Q55" s="22">
        <f t="shared" si="15"/>
        <v>0.69745446799446154</v>
      </c>
      <c r="R55" s="22">
        <f t="shared" si="15"/>
        <v>0.73689068698692006</v>
      </c>
      <c r="S55" s="22">
        <f t="shared" si="15"/>
        <v>0.80148397032059349</v>
      </c>
      <c r="T55" s="22">
        <f t="shared" si="15"/>
        <v>0.99895091948821324</v>
      </c>
      <c r="U55" s="22">
        <f t="shared" si="15"/>
        <v>1.2614003889913636</v>
      </c>
      <c r="W55" s="3"/>
    </row>
    <row r="56" spans="2:23">
      <c r="B56" s="51" t="s">
        <v>40</v>
      </c>
      <c r="C56" s="33"/>
      <c r="D56" s="33" t="s">
        <v>0</v>
      </c>
      <c r="E56" s="33"/>
      <c r="F56" s="33"/>
      <c r="G56" s="33"/>
      <c r="H56" s="33"/>
      <c r="I56" s="33"/>
      <c r="J56" s="52"/>
      <c r="K56" s="53"/>
      <c r="W56" s="2"/>
    </row>
    <row r="57" spans="2:23">
      <c r="B57" s="42" t="s">
        <v>41</v>
      </c>
      <c r="C57" s="15">
        <v>1951.3</v>
      </c>
      <c r="D57" s="15">
        <v>2711.9</v>
      </c>
      <c r="E57" s="15">
        <v>3060.1</v>
      </c>
      <c r="F57" s="15">
        <v>2867.5</v>
      </c>
      <c r="G57" s="15">
        <v>3180</v>
      </c>
      <c r="H57" s="15">
        <v>3380.8</v>
      </c>
      <c r="I57" s="15">
        <v>3984.3</v>
      </c>
      <c r="J57" s="15">
        <v>1270.0999999999999</v>
      </c>
      <c r="K57" s="43">
        <v>1183.7</v>
      </c>
      <c r="M57" s="14" t="s">
        <v>134</v>
      </c>
      <c r="N57" s="15">
        <f>C6</f>
        <v>735.6</v>
      </c>
      <c r="O57" s="15">
        <f>D6</f>
        <v>640.9</v>
      </c>
      <c r="P57" s="15">
        <f>E6</f>
        <v>479.4</v>
      </c>
      <c r="Q57" s="15">
        <f>F6</f>
        <v>375.8</v>
      </c>
      <c r="R57" s="15">
        <f>G6</f>
        <v>509</v>
      </c>
      <c r="S57" s="15">
        <f>H6</f>
        <v>273.10000000000002</v>
      </c>
      <c r="T57" s="15">
        <f>I6</f>
        <v>342.5</v>
      </c>
      <c r="U57" s="15">
        <f>J6</f>
        <v>911.14</v>
      </c>
      <c r="W57" s="2"/>
    </row>
    <row r="58" spans="2:23">
      <c r="B58" s="42" t="s">
        <v>28</v>
      </c>
      <c r="C58" s="15">
        <v>2.7</v>
      </c>
      <c r="D58" s="15">
        <v>21.2</v>
      </c>
      <c r="E58" s="15">
        <v>3.6</v>
      </c>
      <c r="F58" s="15">
        <v>2.7</v>
      </c>
      <c r="G58" s="15">
        <v>5.0999999999999996</v>
      </c>
      <c r="H58" s="15">
        <v>7.1</v>
      </c>
      <c r="I58" s="15">
        <v>11.9</v>
      </c>
      <c r="J58" s="15">
        <v>17.2</v>
      </c>
      <c r="K58" s="43">
        <v>17.2</v>
      </c>
      <c r="M58" s="14" t="s">
        <v>135</v>
      </c>
      <c r="N58" s="15"/>
      <c r="O58" s="21"/>
      <c r="P58" s="21"/>
      <c r="Q58" s="21"/>
      <c r="R58" s="21"/>
      <c r="S58" s="21"/>
      <c r="T58" s="21"/>
      <c r="U58" s="21"/>
      <c r="W58" s="2"/>
    </row>
    <row r="59" spans="2:23">
      <c r="B59" s="42" t="s">
        <v>33</v>
      </c>
      <c r="C59" s="15">
        <v>56.1</v>
      </c>
      <c r="D59" s="15">
        <v>70.5</v>
      </c>
      <c r="E59" s="15">
        <v>109.2</v>
      </c>
      <c r="F59" s="15">
        <v>120.8</v>
      </c>
      <c r="G59" s="15">
        <v>144.1</v>
      </c>
      <c r="H59" s="15">
        <v>127.7</v>
      </c>
      <c r="I59" s="15">
        <v>122.4</v>
      </c>
      <c r="J59" s="15">
        <v>138.6</v>
      </c>
      <c r="K59" s="43">
        <v>139.19999999999999</v>
      </c>
      <c r="M59" s="14" t="s">
        <v>136</v>
      </c>
      <c r="N59" s="15">
        <f>C10</f>
        <v>26.4</v>
      </c>
      <c r="O59" s="15">
        <f>D10</f>
        <v>27.4</v>
      </c>
      <c r="P59" s="15">
        <f>E10</f>
        <v>23.1</v>
      </c>
      <c r="Q59" s="15">
        <f>F10</f>
        <v>19.3</v>
      </c>
      <c r="R59" s="15">
        <f>G10</f>
        <v>17.2</v>
      </c>
      <c r="S59" s="15">
        <f>H10</f>
        <v>6.3</v>
      </c>
      <c r="T59" s="15">
        <f>I10</f>
        <v>3.4</v>
      </c>
      <c r="U59" s="15">
        <f>J10</f>
        <v>0.157</v>
      </c>
      <c r="W59" s="2"/>
    </row>
    <row r="60" spans="2:23">
      <c r="B60" s="42" t="s">
        <v>34</v>
      </c>
      <c r="C60" s="15">
        <v>276.3</v>
      </c>
      <c r="D60" s="15">
        <v>173.5</v>
      </c>
      <c r="E60" s="15">
        <v>127.7</v>
      </c>
      <c r="F60" s="15">
        <v>115.6</v>
      </c>
      <c r="G60" s="15">
        <v>135.6</v>
      </c>
      <c r="H60" s="15">
        <v>110.1</v>
      </c>
      <c r="I60" s="15">
        <v>118.3</v>
      </c>
      <c r="J60" s="15">
        <v>103.5</v>
      </c>
      <c r="K60" s="43">
        <v>42.4</v>
      </c>
      <c r="M60" s="14" t="s">
        <v>137</v>
      </c>
      <c r="N60" s="21">
        <f>SUM(N57:N59)</f>
        <v>762</v>
      </c>
      <c r="O60" s="21">
        <f t="shared" ref="O60:U60" si="16">SUM(O57:O59)</f>
        <v>668.3</v>
      </c>
      <c r="P60" s="21">
        <f t="shared" si="16"/>
        <v>502.5</v>
      </c>
      <c r="Q60" s="21">
        <f t="shared" si="16"/>
        <v>395.1</v>
      </c>
      <c r="R60" s="21">
        <f t="shared" si="16"/>
        <v>526.20000000000005</v>
      </c>
      <c r="S60" s="21">
        <f t="shared" si="16"/>
        <v>279.40000000000003</v>
      </c>
      <c r="T60" s="21">
        <f t="shared" si="16"/>
        <v>345.9</v>
      </c>
      <c r="U60" s="21">
        <f t="shared" si="16"/>
        <v>911.29700000000003</v>
      </c>
      <c r="W60" s="2"/>
    </row>
    <row r="61" spans="2:23">
      <c r="B61" s="42" t="s">
        <v>42</v>
      </c>
      <c r="C61" s="15">
        <v>7.9</v>
      </c>
      <c r="D61" s="15">
        <v>15.8</v>
      </c>
      <c r="E61" s="15">
        <v>13.5</v>
      </c>
      <c r="F61" s="15">
        <v>20.399999999999999</v>
      </c>
      <c r="G61" s="15">
        <v>25.8</v>
      </c>
      <c r="H61" s="15">
        <v>18.399999999999999</v>
      </c>
      <c r="I61" s="15">
        <v>18.5</v>
      </c>
      <c r="J61" s="15">
        <v>13.9</v>
      </c>
      <c r="K61" s="43">
        <v>11.7</v>
      </c>
      <c r="M61" s="14" t="s">
        <v>128</v>
      </c>
      <c r="N61" s="15">
        <f>C54</f>
        <v>1585.4</v>
      </c>
      <c r="O61" s="15">
        <f>D54</f>
        <v>1871.7000000000003</v>
      </c>
      <c r="P61" s="15">
        <f>E54</f>
        <v>1566.3</v>
      </c>
      <c r="Q61" s="15">
        <f>F54</f>
        <v>1691.2</v>
      </c>
      <c r="R61" s="15">
        <f>G54</f>
        <v>1911</v>
      </c>
      <c r="S61" s="15">
        <f>H54</f>
        <v>2179.5</v>
      </c>
      <c r="T61" s="15">
        <f>I54</f>
        <v>2732.2</v>
      </c>
      <c r="U61" s="15">
        <f>J54</f>
        <v>6319.8000000000011</v>
      </c>
      <c r="W61" s="2"/>
    </row>
    <row r="62" spans="2:23">
      <c r="B62" s="42" t="s">
        <v>36</v>
      </c>
      <c r="C62" s="15">
        <v>72.900000000000006</v>
      </c>
      <c r="D62" s="15">
        <v>85.9</v>
      </c>
      <c r="E62" s="15">
        <v>93.5</v>
      </c>
      <c r="F62" s="15">
        <v>98.1</v>
      </c>
      <c r="G62" s="15">
        <v>104.8</v>
      </c>
      <c r="H62" s="15">
        <v>234.3</v>
      </c>
      <c r="I62" s="15">
        <v>229.7</v>
      </c>
      <c r="J62" s="15">
        <v>290.8</v>
      </c>
      <c r="K62" s="43">
        <v>286.39999999999998</v>
      </c>
      <c r="M62" s="16" t="s">
        <v>138</v>
      </c>
      <c r="N62" s="22">
        <f>N60/N61</f>
        <v>0.48063580169042508</v>
      </c>
      <c r="O62" s="22">
        <f t="shared" ref="O62:U62" si="17">O60/O61</f>
        <v>0.35705508361382693</v>
      </c>
      <c r="P62" s="22">
        <f t="shared" si="17"/>
        <v>0.32081976632828962</v>
      </c>
      <c r="Q62" s="22">
        <f t="shared" si="17"/>
        <v>0.23362109744560075</v>
      </c>
      <c r="R62" s="22">
        <f t="shared" si="17"/>
        <v>0.27535321821036107</v>
      </c>
      <c r="S62" s="22">
        <f t="shared" si="17"/>
        <v>0.12819454003211747</v>
      </c>
      <c r="T62" s="22">
        <f t="shared" si="17"/>
        <v>0.12660127369885074</v>
      </c>
      <c r="U62" s="22">
        <f t="shared" si="17"/>
        <v>0.14419712649134464</v>
      </c>
      <c r="W62" s="2"/>
    </row>
    <row r="63" spans="2:23">
      <c r="B63" s="42" t="s">
        <v>43</v>
      </c>
      <c r="C63" s="15">
        <v>11.7</v>
      </c>
      <c r="D63" s="15">
        <v>8.5</v>
      </c>
      <c r="E63" s="15">
        <v>15.3</v>
      </c>
      <c r="F63" s="15">
        <v>14.7</v>
      </c>
      <c r="G63" s="15">
        <v>15.3</v>
      </c>
      <c r="H63" s="15">
        <v>68.2</v>
      </c>
      <c r="I63" s="15">
        <v>51.5</v>
      </c>
      <c r="J63" s="15">
        <v>7.9</v>
      </c>
      <c r="K63" s="43">
        <v>4.3</v>
      </c>
      <c r="W63" s="2"/>
    </row>
    <row r="64" spans="2:23">
      <c r="B64" s="44"/>
      <c r="C64" s="37"/>
      <c r="D64" s="37" t="s">
        <v>0</v>
      </c>
      <c r="E64" s="37"/>
      <c r="F64" s="37"/>
      <c r="G64" s="37"/>
      <c r="H64" s="37"/>
      <c r="I64" s="37"/>
      <c r="J64" s="37"/>
      <c r="K64" s="45"/>
      <c r="W64" s="3"/>
    </row>
    <row r="65" spans="2:23">
      <c r="B65" s="46" t="s">
        <v>44</v>
      </c>
      <c r="C65" s="30">
        <f>SUM(C57:C63)</f>
        <v>2378.9</v>
      </c>
      <c r="D65" s="30">
        <f>SUM(D57:D63)</f>
        <v>3087.3</v>
      </c>
      <c r="E65" s="30">
        <v>3429.9</v>
      </c>
      <c r="F65" s="30">
        <v>3239.8</v>
      </c>
      <c r="G65" s="30">
        <v>3610.7</v>
      </c>
      <c r="H65" s="30">
        <v>3946.6</v>
      </c>
      <c r="I65" s="30">
        <v>4536.6000000000004</v>
      </c>
      <c r="J65" s="30">
        <f>SUM(J57:J63)</f>
        <v>1842</v>
      </c>
      <c r="K65" s="47">
        <f>SUM(K57:K63)</f>
        <v>1684.9000000000003</v>
      </c>
      <c r="W65" s="1"/>
    </row>
    <row r="66" spans="2:23">
      <c r="B66" s="44"/>
      <c r="C66" s="37"/>
      <c r="D66" s="37" t="s">
        <v>0</v>
      </c>
      <c r="E66" s="37"/>
      <c r="F66" s="37"/>
      <c r="G66" s="37"/>
      <c r="H66" s="37"/>
      <c r="I66" s="37"/>
      <c r="J66" s="37"/>
      <c r="K66" s="45"/>
      <c r="W66" s="3"/>
    </row>
    <row r="67" spans="2:23" ht="17" thickBot="1">
      <c r="B67" s="48" t="s">
        <v>45</v>
      </c>
      <c r="C67" s="49">
        <f>C65+C54</f>
        <v>3964.3</v>
      </c>
      <c r="D67" s="49">
        <f>D65+D54</f>
        <v>4959</v>
      </c>
      <c r="E67" s="49">
        <v>4989.2</v>
      </c>
      <c r="F67" s="49">
        <v>4931</v>
      </c>
      <c r="G67" s="49">
        <v>5521.7</v>
      </c>
      <c r="H67" s="49">
        <v>6126.1</v>
      </c>
      <c r="I67" s="49">
        <v>7268.8</v>
      </c>
      <c r="J67" s="49">
        <f>J54+J65</f>
        <v>8161.8000000000011</v>
      </c>
      <c r="K67" s="50">
        <f>K54+K65</f>
        <v>8201.2099999999991</v>
      </c>
      <c r="W67" s="1"/>
    </row>
    <row r="68" spans="2:23" ht="17" thickBot="1">
      <c r="D68" s="10" t="s">
        <v>0</v>
      </c>
      <c r="W68" s="3"/>
    </row>
    <row r="69" spans="2:23">
      <c r="B69" s="51" t="s">
        <v>46</v>
      </c>
      <c r="C69" s="33"/>
      <c r="D69" s="33" t="s">
        <v>0</v>
      </c>
      <c r="E69" s="33"/>
      <c r="F69" s="33"/>
      <c r="G69" s="33"/>
      <c r="H69" s="33"/>
      <c r="I69" s="33"/>
      <c r="J69" s="52"/>
      <c r="K69" s="53"/>
      <c r="W69" s="2"/>
    </row>
    <row r="70" spans="2:23">
      <c r="B70" s="42" t="s">
        <v>47</v>
      </c>
      <c r="C70" s="15">
        <v>83.2</v>
      </c>
      <c r="D70" s="15">
        <v>82.6</v>
      </c>
      <c r="E70" s="15">
        <v>82.6</v>
      </c>
      <c r="F70" s="15">
        <v>82.6</v>
      </c>
      <c r="G70" s="15">
        <v>82.6</v>
      </c>
      <c r="H70" s="15">
        <v>82.6</v>
      </c>
      <c r="I70" s="15">
        <v>82.6</v>
      </c>
      <c r="J70" s="15">
        <v>82.6</v>
      </c>
      <c r="K70" s="43">
        <v>82.6</v>
      </c>
      <c r="N70" s="10"/>
      <c r="O70" s="10"/>
      <c r="P70" s="10"/>
      <c r="Q70" s="10"/>
      <c r="R70" s="10"/>
      <c r="S70" s="10"/>
      <c r="T70" s="10"/>
      <c r="U70" s="10"/>
      <c r="W70" s="2"/>
    </row>
    <row r="71" spans="2:23">
      <c r="B71" s="42" t="s">
        <v>48</v>
      </c>
      <c r="C71" s="54">
        <v>41.4</v>
      </c>
      <c r="D71" s="15">
        <v>42</v>
      </c>
      <c r="E71" s="15">
        <v>42</v>
      </c>
      <c r="F71" s="15">
        <v>42</v>
      </c>
      <c r="G71" s="15">
        <v>42</v>
      </c>
      <c r="H71" s="15">
        <v>42</v>
      </c>
      <c r="I71" s="15">
        <v>42</v>
      </c>
      <c r="J71" s="15">
        <v>42.023000000000003</v>
      </c>
      <c r="K71" s="43">
        <v>42.023000000000003</v>
      </c>
      <c r="N71" s="10"/>
      <c r="W71" s="2"/>
    </row>
    <row r="72" spans="2:23" ht="31">
      <c r="B72" s="42" t="s">
        <v>49</v>
      </c>
      <c r="C72" s="15">
        <v>236.3</v>
      </c>
      <c r="D72" s="15">
        <v>234.6</v>
      </c>
      <c r="E72" s="15">
        <v>234.6</v>
      </c>
      <c r="F72" s="15">
        <v>234.6</v>
      </c>
      <c r="G72" s="15">
        <v>234.6</v>
      </c>
      <c r="H72" s="15">
        <v>234.6</v>
      </c>
      <c r="I72" s="15">
        <v>234.6</v>
      </c>
      <c r="J72" s="15">
        <v>234.6</v>
      </c>
      <c r="K72" s="43">
        <v>234.6</v>
      </c>
      <c r="W72" s="2"/>
    </row>
    <row r="73" spans="2:23" ht="31">
      <c r="B73" s="42" t="s">
        <v>50</v>
      </c>
      <c r="C73" s="15">
        <v>467.5</v>
      </c>
      <c r="D73" s="15">
        <v>469.3</v>
      </c>
      <c r="E73" s="15">
        <v>469.3</v>
      </c>
      <c r="F73" s="15">
        <v>469.3</v>
      </c>
      <c r="G73" s="15">
        <v>469.3</v>
      </c>
      <c r="H73" s="15">
        <v>469.3</v>
      </c>
      <c r="I73" s="15">
        <v>469.3</v>
      </c>
      <c r="J73" s="15">
        <v>469.3</v>
      </c>
      <c r="K73" s="43">
        <v>469.3</v>
      </c>
      <c r="W73" s="2"/>
    </row>
    <row r="74" spans="2:23">
      <c r="B74" s="42" t="s">
        <v>51</v>
      </c>
      <c r="C74" s="15">
        <v>351.1</v>
      </c>
      <c r="D74" s="15">
        <v>355.7</v>
      </c>
      <c r="E74" s="15">
        <v>553.70000000000005</v>
      </c>
      <c r="F74" s="15">
        <v>565.1</v>
      </c>
      <c r="G74" s="15">
        <v>588</v>
      </c>
      <c r="H74" s="15">
        <v>386.1</v>
      </c>
      <c r="I74" s="15">
        <v>-543.1</v>
      </c>
      <c r="J74" s="15">
        <v>-2025.5</v>
      </c>
      <c r="K74" s="43">
        <v>-2336.6</v>
      </c>
      <c r="M74" s="6"/>
      <c r="W74" s="2"/>
    </row>
    <row r="75" spans="2:23">
      <c r="B75" s="42" t="s">
        <v>52</v>
      </c>
      <c r="C75" s="15">
        <v>28.9</v>
      </c>
      <c r="D75" s="15">
        <v>25.6</v>
      </c>
      <c r="E75" s="15">
        <v>-28.1</v>
      </c>
      <c r="F75" s="15">
        <v>6.9</v>
      </c>
      <c r="G75" s="15">
        <v>-0.8</v>
      </c>
      <c r="H75" s="15">
        <v>-44.1</v>
      </c>
      <c r="I75" s="15">
        <v>-78.099999999999994</v>
      </c>
      <c r="J75" s="15">
        <v>-91.510999999999996</v>
      </c>
      <c r="K75" s="43">
        <v>-48.01</v>
      </c>
      <c r="W75" s="2"/>
    </row>
    <row r="76" spans="2:23">
      <c r="B76" s="44"/>
      <c r="C76" s="37"/>
      <c r="D76" s="37" t="s">
        <v>0</v>
      </c>
      <c r="E76" s="37"/>
      <c r="F76" s="37"/>
      <c r="G76" s="37"/>
      <c r="H76" s="37"/>
      <c r="I76" s="37"/>
      <c r="J76" s="37"/>
      <c r="K76" s="45"/>
      <c r="W76" s="3"/>
    </row>
    <row r="77" spans="2:23" ht="31">
      <c r="B77" s="46" t="s">
        <v>53</v>
      </c>
      <c r="C77" s="30">
        <f>SUM(C70:C75)</f>
        <v>1208.4000000000001</v>
      </c>
      <c r="D77" s="30">
        <f>SUM(D70:D75)</f>
        <v>1209.8</v>
      </c>
      <c r="E77" s="30">
        <v>1354.1</v>
      </c>
      <c r="F77" s="30">
        <v>1400.5</v>
      </c>
      <c r="G77" s="30">
        <v>1415.7</v>
      </c>
      <c r="H77" s="30">
        <v>1170.5</v>
      </c>
      <c r="I77" s="30">
        <v>207.3</v>
      </c>
      <c r="J77" s="30">
        <f>SUM(J70:J75)</f>
        <v>-1288.4880000000001</v>
      </c>
      <c r="K77" s="47">
        <f>SUM(K70:K75)</f>
        <v>-1556.087</v>
      </c>
      <c r="W77" s="1"/>
    </row>
    <row r="78" spans="2:23">
      <c r="B78" s="46" t="s">
        <v>54</v>
      </c>
      <c r="C78" s="30">
        <v>6.3</v>
      </c>
      <c r="D78" s="30">
        <v>8.1</v>
      </c>
      <c r="E78" s="30">
        <v>18.600000000000001</v>
      </c>
      <c r="F78" s="30">
        <v>19.8</v>
      </c>
      <c r="G78" s="30">
        <v>-76</v>
      </c>
      <c r="H78" s="30">
        <v>-177.9</v>
      </c>
      <c r="I78" s="30">
        <v>-202.2</v>
      </c>
      <c r="J78" s="30">
        <v>-13.167</v>
      </c>
      <c r="K78" s="47">
        <v>-14.545999999999999</v>
      </c>
      <c r="W78" s="1"/>
    </row>
    <row r="79" spans="2:23">
      <c r="B79" s="44"/>
      <c r="C79" s="37"/>
      <c r="D79" s="37" t="s">
        <v>0</v>
      </c>
      <c r="E79" s="37"/>
      <c r="F79" s="37"/>
      <c r="G79" s="37"/>
      <c r="H79" s="37"/>
      <c r="I79" s="37"/>
      <c r="J79" s="38"/>
      <c r="K79" s="39"/>
      <c r="M79" s="6"/>
      <c r="W79" s="3"/>
    </row>
    <row r="80" spans="2:23">
      <c r="B80" s="46" t="s">
        <v>55</v>
      </c>
      <c r="C80" s="30">
        <f>C77+C78</f>
        <v>1214.7</v>
      </c>
      <c r="D80" s="30">
        <f>D77+D78</f>
        <v>1217.8999999999999</v>
      </c>
      <c r="E80" s="30">
        <v>1372.7</v>
      </c>
      <c r="F80" s="30">
        <v>1420.3</v>
      </c>
      <c r="G80" s="30">
        <v>1339.7</v>
      </c>
      <c r="H80" s="30">
        <v>992.6</v>
      </c>
      <c r="I80" s="30">
        <v>5.0999999999999996</v>
      </c>
      <c r="J80" s="30">
        <f>J77+J78</f>
        <v>-1301.655</v>
      </c>
      <c r="K80" s="47">
        <f>K77+K78</f>
        <v>-1570.633</v>
      </c>
      <c r="W80" s="1"/>
    </row>
    <row r="81" spans="2:23">
      <c r="B81" s="44"/>
      <c r="C81" s="37"/>
      <c r="D81" s="37" t="s">
        <v>0</v>
      </c>
      <c r="E81" s="37"/>
      <c r="F81" s="37"/>
      <c r="G81" s="37"/>
      <c r="H81" s="37"/>
      <c r="I81" s="37"/>
      <c r="J81" s="37"/>
      <c r="K81" s="45"/>
      <c r="W81" s="3"/>
    </row>
    <row r="82" spans="2:23" ht="17" thickBot="1">
      <c r="B82" s="48" t="s">
        <v>56</v>
      </c>
      <c r="C82" s="49">
        <f>C80+C67</f>
        <v>5179</v>
      </c>
      <c r="D82" s="49">
        <f>D80+D67</f>
        <v>6176.9</v>
      </c>
      <c r="E82" s="49">
        <v>6361.9</v>
      </c>
      <c r="F82" s="49">
        <v>6351.3</v>
      </c>
      <c r="G82" s="49">
        <v>6861.4</v>
      </c>
      <c r="H82" s="49">
        <v>7118.7</v>
      </c>
      <c r="I82" s="49">
        <v>7273.9</v>
      </c>
      <c r="J82" s="49">
        <f>J80+J67</f>
        <v>6860.1450000000013</v>
      </c>
      <c r="K82" s="50">
        <f>K80+K67</f>
        <v>6630.5769999999993</v>
      </c>
      <c r="W82" s="1"/>
    </row>
    <row r="83" spans="2:23">
      <c r="B83" s="27"/>
      <c r="J83" s="11"/>
      <c r="K83" s="11"/>
    </row>
    <row r="84" spans="2:23" ht="17" thickBot="1">
      <c r="B84" s="9" t="s">
        <v>0</v>
      </c>
      <c r="I84" s="11"/>
    </row>
    <row r="85" spans="2:23">
      <c r="B85" s="32" t="s">
        <v>57</v>
      </c>
      <c r="C85" s="33"/>
      <c r="D85" s="33"/>
      <c r="E85" s="33"/>
      <c r="F85" s="33"/>
      <c r="G85" s="33"/>
      <c r="H85" s="33"/>
      <c r="I85" s="33" t="s">
        <v>0</v>
      </c>
      <c r="J85" s="34"/>
      <c r="K85" s="35"/>
      <c r="V85" s="2"/>
      <c r="W85" s="2"/>
    </row>
    <row r="86" spans="2:23">
      <c r="B86" s="44" t="s">
        <v>58</v>
      </c>
      <c r="C86" s="37"/>
      <c r="D86" s="37"/>
      <c r="E86" s="37"/>
      <c r="F86" s="37"/>
      <c r="G86" s="37"/>
      <c r="H86" s="37"/>
      <c r="I86" s="37" t="s">
        <v>0</v>
      </c>
      <c r="J86" s="37"/>
      <c r="K86" s="45"/>
      <c r="L86" s="25"/>
      <c r="V86" s="2"/>
      <c r="W86" s="2"/>
    </row>
    <row r="87" spans="2:23">
      <c r="B87" s="42" t="s">
        <v>59</v>
      </c>
      <c r="C87" s="15">
        <v>3862.4</v>
      </c>
      <c r="D87" s="15">
        <v>3862.7</v>
      </c>
      <c r="E87" s="15">
        <v>3458</v>
      </c>
      <c r="F87" s="15">
        <v>3285.2</v>
      </c>
      <c r="G87" s="15">
        <v>3550.2</v>
      </c>
      <c r="H87" s="15">
        <v>4074.4</v>
      </c>
      <c r="I87" s="15">
        <v>3904.8</v>
      </c>
      <c r="J87" s="15">
        <v>1003.9</v>
      </c>
      <c r="K87" s="43" t="s">
        <v>141</v>
      </c>
      <c r="W87" s="2"/>
    </row>
    <row r="88" spans="2:23">
      <c r="B88" s="42" t="s">
        <v>60</v>
      </c>
      <c r="C88" s="15">
        <v>747.2</v>
      </c>
      <c r="D88" s="15">
        <v>840.9</v>
      </c>
      <c r="E88" s="15">
        <v>903.3</v>
      </c>
      <c r="F88" s="15">
        <v>853.1</v>
      </c>
      <c r="G88" s="15">
        <v>891.5</v>
      </c>
      <c r="H88" s="15">
        <v>816.4</v>
      </c>
      <c r="I88" s="15">
        <v>716.7</v>
      </c>
      <c r="J88" s="15">
        <v>707.6</v>
      </c>
      <c r="K88" s="43" t="s">
        <v>141</v>
      </c>
      <c r="W88" s="2"/>
    </row>
    <row r="89" spans="2:23">
      <c r="B89" s="44"/>
      <c r="C89" s="37"/>
      <c r="D89" s="37"/>
      <c r="E89" s="37"/>
      <c r="F89" s="37"/>
      <c r="G89" s="37"/>
      <c r="H89" s="37"/>
      <c r="I89" s="37"/>
      <c r="J89" s="37"/>
      <c r="K89" s="45"/>
      <c r="W89" s="3"/>
    </row>
    <row r="90" spans="2:23">
      <c r="B90" s="55" t="s">
        <v>61</v>
      </c>
      <c r="C90" s="31">
        <f>C87+C88</f>
        <v>4609.6000000000004</v>
      </c>
      <c r="D90" s="31">
        <f>D87+D88</f>
        <v>4703.5999999999995</v>
      </c>
      <c r="E90" s="31">
        <v>4361.3</v>
      </c>
      <c r="F90" s="31">
        <v>4138.3</v>
      </c>
      <c r="G90" s="31">
        <v>4441.7</v>
      </c>
      <c r="H90" s="31">
        <v>4890.8</v>
      </c>
      <c r="I90" s="31">
        <v>4621.5</v>
      </c>
      <c r="J90" s="31">
        <f>J87+J88</f>
        <v>1711.5</v>
      </c>
      <c r="K90" s="57" t="s">
        <v>141</v>
      </c>
      <c r="L90" s="28"/>
      <c r="W90" s="1"/>
    </row>
    <row r="91" spans="2:23">
      <c r="B91" s="44"/>
      <c r="C91" s="37"/>
      <c r="D91" s="37"/>
      <c r="E91" s="37"/>
      <c r="F91" s="37"/>
      <c r="G91" s="37"/>
      <c r="H91" s="37"/>
      <c r="I91" s="37"/>
      <c r="J91" s="37"/>
      <c r="K91" s="45"/>
      <c r="W91" s="3"/>
    </row>
    <row r="92" spans="2:23">
      <c r="B92" s="44" t="s">
        <v>62</v>
      </c>
      <c r="C92" s="37"/>
      <c r="D92" s="37"/>
      <c r="E92" s="37"/>
      <c r="F92" s="37"/>
      <c r="G92" s="37"/>
      <c r="H92" s="37"/>
      <c r="I92" s="37"/>
      <c r="J92" s="37"/>
      <c r="K92" s="45"/>
      <c r="W92" s="2"/>
    </row>
    <row r="93" spans="2:23">
      <c r="B93" s="42" t="s">
        <v>63</v>
      </c>
      <c r="C93" s="15">
        <v>82.9</v>
      </c>
      <c r="D93" s="15">
        <v>56.7</v>
      </c>
      <c r="E93" s="15">
        <v>58.1</v>
      </c>
      <c r="F93" s="15">
        <v>58.4</v>
      </c>
      <c r="G93" s="15">
        <v>92.5</v>
      </c>
      <c r="H93" s="15">
        <v>153.6</v>
      </c>
      <c r="I93" s="15">
        <v>75.7</v>
      </c>
      <c r="J93" s="15">
        <v>42.16</v>
      </c>
      <c r="K93" s="43" t="s">
        <v>141</v>
      </c>
      <c r="W93" s="2"/>
    </row>
    <row r="94" spans="2:23">
      <c r="B94" s="42" t="s">
        <v>64</v>
      </c>
      <c r="C94" s="15">
        <v>1325.8</v>
      </c>
      <c r="D94" s="15">
        <v>1345.8</v>
      </c>
      <c r="E94" s="15">
        <v>1006.8</v>
      </c>
      <c r="F94" s="15">
        <v>785.3</v>
      </c>
      <c r="G94" s="15">
        <v>923.5</v>
      </c>
      <c r="H94" s="15">
        <v>1213.4000000000001</v>
      </c>
      <c r="I94" s="15">
        <v>1204.0999999999999</v>
      </c>
      <c r="J94" s="15">
        <v>335.6</v>
      </c>
      <c r="K94" s="43" t="s">
        <v>141</v>
      </c>
      <c r="W94" s="2"/>
    </row>
    <row r="95" spans="2:23">
      <c r="B95" s="42" t="s">
        <v>65</v>
      </c>
      <c r="C95" s="15">
        <v>343.8</v>
      </c>
      <c r="D95" s="15">
        <v>397.6</v>
      </c>
      <c r="E95" s="15">
        <v>412.4</v>
      </c>
      <c r="F95" s="15">
        <v>426.2</v>
      </c>
      <c r="G95" s="15">
        <v>450.2</v>
      </c>
      <c r="H95" s="15">
        <v>474.8</v>
      </c>
      <c r="I95" s="15">
        <v>478</v>
      </c>
      <c r="J95" s="15">
        <v>212.4</v>
      </c>
      <c r="K95" s="43" t="s">
        <v>141</v>
      </c>
      <c r="W95" s="2"/>
    </row>
    <row r="96" spans="2:23">
      <c r="B96" s="42" t="s">
        <v>66</v>
      </c>
      <c r="C96" s="15">
        <v>273.7</v>
      </c>
      <c r="D96" s="15">
        <v>299.2</v>
      </c>
      <c r="E96" s="15">
        <v>317.5</v>
      </c>
      <c r="F96" s="15">
        <v>314.5</v>
      </c>
      <c r="G96" s="15">
        <v>278.8</v>
      </c>
      <c r="H96" s="15">
        <v>267.7</v>
      </c>
      <c r="I96" s="15">
        <v>11.8</v>
      </c>
      <c r="J96" s="15">
        <v>3.39</v>
      </c>
      <c r="K96" s="43" t="s">
        <v>141</v>
      </c>
      <c r="W96" s="2"/>
    </row>
    <row r="97" spans="2:23">
      <c r="B97" s="42" t="s">
        <v>67</v>
      </c>
      <c r="C97" s="15">
        <v>143.5</v>
      </c>
      <c r="D97" s="15">
        <v>154.5</v>
      </c>
      <c r="E97" s="15">
        <v>149.30000000000001</v>
      </c>
      <c r="F97" s="15">
        <v>151.69999999999999</v>
      </c>
      <c r="G97" s="15">
        <v>166.9</v>
      </c>
      <c r="H97" s="15">
        <v>188.7</v>
      </c>
      <c r="I97" s="15">
        <v>176.4</v>
      </c>
      <c r="J97" s="15">
        <v>41.81</v>
      </c>
      <c r="K97" s="43" t="s">
        <v>141</v>
      </c>
      <c r="W97" s="2"/>
    </row>
    <row r="98" spans="2:23">
      <c r="B98" s="42" t="s">
        <v>68</v>
      </c>
      <c r="C98" s="15">
        <v>188.7</v>
      </c>
      <c r="D98" s="15">
        <v>268.89999999999998</v>
      </c>
      <c r="E98" s="15">
        <v>309.7</v>
      </c>
      <c r="F98" s="15">
        <v>260.7</v>
      </c>
      <c r="G98" s="15">
        <v>280.5</v>
      </c>
      <c r="H98" s="15">
        <v>206.5</v>
      </c>
      <c r="I98" s="15">
        <v>257.60000000000002</v>
      </c>
      <c r="J98" s="15">
        <v>121.48</v>
      </c>
      <c r="K98" s="43" t="s">
        <v>141</v>
      </c>
      <c r="W98" s="2"/>
    </row>
    <row r="99" spans="2:23">
      <c r="B99" s="42" t="s">
        <v>69</v>
      </c>
      <c r="C99" s="15">
        <v>180.1</v>
      </c>
      <c r="D99" s="15">
        <v>206.1</v>
      </c>
      <c r="E99" s="15">
        <v>203</v>
      </c>
      <c r="F99" s="15">
        <v>219</v>
      </c>
      <c r="G99" s="15">
        <v>242.6</v>
      </c>
      <c r="H99" s="15">
        <v>269.60000000000002</v>
      </c>
      <c r="I99" s="15">
        <v>279</v>
      </c>
      <c r="J99" s="15">
        <v>90.2</v>
      </c>
      <c r="K99" s="43" t="s">
        <v>141</v>
      </c>
      <c r="W99" s="2"/>
    </row>
    <row r="100" spans="2:23">
      <c r="B100" s="42" t="s">
        <v>70</v>
      </c>
      <c r="C100" s="15">
        <v>584.5</v>
      </c>
      <c r="D100" s="15">
        <v>605.70000000000005</v>
      </c>
      <c r="E100" s="15">
        <v>612.79999999999995</v>
      </c>
      <c r="F100" s="15">
        <v>545.29999999999995</v>
      </c>
      <c r="G100" s="15">
        <v>515.1</v>
      </c>
      <c r="H100" s="15">
        <v>530.9</v>
      </c>
      <c r="I100" s="15">
        <v>500.2</v>
      </c>
      <c r="J100" s="15">
        <v>169.28</v>
      </c>
      <c r="K100" s="43" t="s">
        <v>141</v>
      </c>
      <c r="W100" s="2"/>
    </row>
    <row r="101" spans="2:23">
      <c r="B101" s="42" t="s">
        <v>71</v>
      </c>
      <c r="C101" s="15">
        <v>257.3</v>
      </c>
      <c r="D101" s="15">
        <v>165.2</v>
      </c>
      <c r="E101" s="15">
        <v>176.2</v>
      </c>
      <c r="F101" s="15">
        <v>187.6</v>
      </c>
      <c r="G101" s="15">
        <v>177.9</v>
      </c>
      <c r="H101" s="15">
        <v>203.3</v>
      </c>
      <c r="I101" s="15">
        <v>411.6</v>
      </c>
      <c r="J101" s="15">
        <v>367.44600000000003</v>
      </c>
      <c r="K101" s="43" t="s">
        <v>141</v>
      </c>
      <c r="W101" s="2"/>
    </row>
    <row r="102" spans="2:23">
      <c r="B102" s="42" t="s">
        <v>72</v>
      </c>
      <c r="C102" s="15">
        <v>674.9</v>
      </c>
      <c r="D102" s="15">
        <v>725.8</v>
      </c>
      <c r="E102" s="15">
        <v>666.1</v>
      </c>
      <c r="F102" s="15">
        <v>661.7</v>
      </c>
      <c r="G102" s="15">
        <v>706.8</v>
      </c>
      <c r="H102" s="15">
        <v>760.8</v>
      </c>
      <c r="I102" s="15">
        <v>717.3</v>
      </c>
      <c r="J102" s="15">
        <v>388.96</v>
      </c>
      <c r="K102" s="43" t="s">
        <v>141</v>
      </c>
      <c r="W102" s="2"/>
    </row>
    <row r="103" spans="2:23">
      <c r="B103" s="42" t="s">
        <v>73</v>
      </c>
      <c r="C103" s="15">
        <v>169.6</v>
      </c>
      <c r="D103" s="15">
        <v>198.7</v>
      </c>
      <c r="E103" s="15">
        <v>230.7</v>
      </c>
      <c r="F103" s="15">
        <v>269.5</v>
      </c>
      <c r="G103" s="15">
        <v>313.39999999999998</v>
      </c>
      <c r="H103" s="15">
        <v>350.5</v>
      </c>
      <c r="I103" s="15">
        <v>593.4</v>
      </c>
      <c r="J103" s="15">
        <v>532.99400000000003</v>
      </c>
      <c r="K103" s="43" t="s">
        <v>141</v>
      </c>
      <c r="W103" s="2"/>
    </row>
    <row r="104" spans="2:23">
      <c r="B104" s="42" t="s">
        <v>74</v>
      </c>
      <c r="C104" s="15"/>
      <c r="D104" s="15"/>
      <c r="E104" s="15" t="s">
        <v>7</v>
      </c>
      <c r="F104" s="15" t="s">
        <v>7</v>
      </c>
      <c r="G104" s="15" t="s">
        <v>7</v>
      </c>
      <c r="H104" s="15">
        <v>38.9</v>
      </c>
      <c r="I104" s="15">
        <v>470.7</v>
      </c>
      <c r="J104" s="15">
        <v>1.07</v>
      </c>
      <c r="K104" s="43" t="s">
        <v>141</v>
      </c>
      <c r="W104" s="2"/>
    </row>
    <row r="105" spans="2:23">
      <c r="B105" s="44"/>
      <c r="C105" s="37"/>
      <c r="D105" s="37"/>
      <c r="E105" s="37"/>
      <c r="F105" s="37"/>
      <c r="G105" s="37"/>
      <c r="H105" s="37"/>
      <c r="I105" s="37"/>
      <c r="J105" s="37"/>
      <c r="K105" s="45"/>
      <c r="W105" s="3"/>
    </row>
    <row r="106" spans="2:23">
      <c r="B106" s="55" t="s">
        <v>75</v>
      </c>
      <c r="C106" s="31">
        <f>SUM(C93:C103)</f>
        <v>4224.8</v>
      </c>
      <c r="D106" s="31">
        <f>SUM(D93:D103)</f>
        <v>4424.2</v>
      </c>
      <c r="E106" s="31">
        <v>4142.5</v>
      </c>
      <c r="F106" s="31">
        <v>3879.9</v>
      </c>
      <c r="G106" s="31">
        <v>4148</v>
      </c>
      <c r="H106" s="31">
        <v>4658.7</v>
      </c>
      <c r="I106" s="31">
        <v>5175.8</v>
      </c>
      <c r="J106" s="31">
        <f>SUM(J93:J104)+26.221</f>
        <v>2333.0110000000004</v>
      </c>
      <c r="K106" s="56">
        <f>SUM(K93:K104)</f>
        <v>0</v>
      </c>
      <c r="L106" s="28"/>
      <c r="W106" s="1"/>
    </row>
    <row r="107" spans="2:23">
      <c r="B107" s="44"/>
      <c r="C107" s="37"/>
      <c r="D107" s="37"/>
      <c r="E107" s="37"/>
      <c r="F107" s="37"/>
      <c r="G107" s="37"/>
      <c r="H107" s="37"/>
      <c r="I107" s="37"/>
      <c r="J107" s="37"/>
      <c r="K107" s="45"/>
      <c r="W107" s="3"/>
    </row>
    <row r="108" spans="2:23">
      <c r="B108" s="46" t="s">
        <v>76</v>
      </c>
      <c r="C108" s="30">
        <v>384.9</v>
      </c>
      <c r="D108" s="30">
        <v>279.5</v>
      </c>
      <c r="E108" s="30">
        <v>218.8</v>
      </c>
      <c r="F108" s="30">
        <v>258.5</v>
      </c>
      <c r="G108" s="30">
        <v>293.60000000000002</v>
      </c>
      <c r="H108" s="30">
        <v>232.1</v>
      </c>
      <c r="I108" s="30">
        <v>-554.29999999999995</v>
      </c>
      <c r="J108" s="30">
        <f>J90-J106</f>
        <v>-621.51100000000042</v>
      </c>
      <c r="K108" s="47" t="s">
        <v>141</v>
      </c>
      <c r="L108" s="28"/>
      <c r="W108" s="1"/>
    </row>
    <row r="109" spans="2:23">
      <c r="B109" s="42" t="s">
        <v>77</v>
      </c>
      <c r="C109" s="15">
        <v>-113.3</v>
      </c>
      <c r="D109" s="15">
        <v>-133.9</v>
      </c>
      <c r="E109" s="15">
        <v>-169.4</v>
      </c>
      <c r="F109" s="15">
        <v>-172.6</v>
      </c>
      <c r="G109" s="15">
        <v>-183.3</v>
      </c>
      <c r="H109" s="15">
        <v>-212.3</v>
      </c>
      <c r="I109" s="15">
        <v>-299.89999999999998</v>
      </c>
      <c r="J109" s="15">
        <v>-378.3</v>
      </c>
      <c r="K109" s="43" t="s">
        <v>141</v>
      </c>
      <c r="W109" s="2"/>
    </row>
    <row r="110" spans="2:23">
      <c r="B110" s="42" t="s">
        <v>78</v>
      </c>
      <c r="C110" s="15">
        <v>11.6</v>
      </c>
      <c r="D110" s="15">
        <v>17.100000000000001</v>
      </c>
      <c r="E110" s="15">
        <v>19</v>
      </c>
      <c r="F110" s="15">
        <v>13.1</v>
      </c>
      <c r="G110" s="15">
        <v>13.5</v>
      </c>
      <c r="H110" s="15">
        <v>10.1</v>
      </c>
      <c r="I110" s="15">
        <v>9</v>
      </c>
      <c r="J110" s="15">
        <v>4.4000000000000004</v>
      </c>
      <c r="K110" s="43" t="s">
        <v>141</v>
      </c>
      <c r="W110" s="2"/>
    </row>
    <row r="111" spans="2:23">
      <c r="B111" s="42" t="s">
        <v>79</v>
      </c>
      <c r="C111" s="15">
        <v>-1.1399999999999999</v>
      </c>
      <c r="D111" s="15">
        <v>0.59</v>
      </c>
      <c r="E111" s="15">
        <v>0.6</v>
      </c>
      <c r="F111" s="15">
        <v>3.3</v>
      </c>
      <c r="G111" s="15">
        <v>-2.5</v>
      </c>
      <c r="H111" s="15">
        <v>-0.3</v>
      </c>
      <c r="I111" s="15">
        <v>-2.1</v>
      </c>
      <c r="J111" s="15">
        <v>-3.06</v>
      </c>
      <c r="K111" s="43" t="s">
        <v>141</v>
      </c>
      <c r="W111" s="2"/>
    </row>
    <row r="112" spans="2:23">
      <c r="B112" s="42" t="s">
        <v>80</v>
      </c>
      <c r="C112" s="15">
        <v>2.4</v>
      </c>
      <c r="D112" s="15">
        <v>1.03</v>
      </c>
      <c r="E112" s="15">
        <v>-177.5</v>
      </c>
      <c r="F112" s="15">
        <v>-23.9</v>
      </c>
      <c r="G112" s="15">
        <v>-20.2</v>
      </c>
      <c r="H112" s="15">
        <v>-9.1999999999999993</v>
      </c>
      <c r="I112" s="15">
        <v>-24.2</v>
      </c>
      <c r="J112" s="15">
        <v>-46.5</v>
      </c>
      <c r="K112" s="43" t="s">
        <v>141</v>
      </c>
      <c r="L112" s="10"/>
      <c r="W112" s="2"/>
    </row>
    <row r="113" spans="2:23">
      <c r="B113" s="42" t="s">
        <v>81</v>
      </c>
      <c r="C113" s="15"/>
      <c r="D113" s="15"/>
      <c r="E113" s="15" t="s">
        <v>7</v>
      </c>
      <c r="F113" s="15" t="s">
        <v>7</v>
      </c>
      <c r="G113" s="15">
        <v>1</v>
      </c>
      <c r="H113" s="15">
        <v>0.9</v>
      </c>
      <c r="I113" s="15">
        <v>1.5</v>
      </c>
      <c r="J113" s="15">
        <v>0.27400000000000002</v>
      </c>
      <c r="K113" s="43" t="s">
        <v>141</v>
      </c>
      <c r="W113" s="2"/>
    </row>
    <row r="114" spans="2:23">
      <c r="B114" s="46" t="s">
        <v>82</v>
      </c>
      <c r="C114" s="15">
        <v>295.3</v>
      </c>
      <c r="D114" s="30">
        <v>178.8</v>
      </c>
      <c r="E114" s="30">
        <v>-108.5</v>
      </c>
      <c r="F114" s="30">
        <v>78.3</v>
      </c>
      <c r="G114" s="30">
        <v>102.1</v>
      </c>
      <c r="H114" s="30">
        <v>21.4</v>
      </c>
      <c r="I114" s="30">
        <v>-870</v>
      </c>
      <c r="J114" s="30">
        <f>SUM(J108:J113)</f>
        <v>-1044.6970000000006</v>
      </c>
      <c r="K114" s="47" t="s">
        <v>141</v>
      </c>
      <c r="L114" s="28"/>
      <c r="W114" s="1"/>
    </row>
    <row r="115" spans="2:23">
      <c r="B115" s="42" t="s">
        <v>83</v>
      </c>
      <c r="C115" s="15">
        <v>-46.5</v>
      </c>
      <c r="D115" s="15">
        <v>-50.3</v>
      </c>
      <c r="E115" s="15">
        <v>-31</v>
      </c>
      <c r="F115" s="15">
        <v>-34.1</v>
      </c>
      <c r="G115" s="15">
        <v>-20.100000000000001</v>
      </c>
      <c r="H115" s="15">
        <v>-20.2</v>
      </c>
      <c r="I115" s="15">
        <v>-24</v>
      </c>
      <c r="J115" s="15">
        <v>-49.430999999999997</v>
      </c>
      <c r="K115" s="43" t="s">
        <v>141</v>
      </c>
      <c r="W115" s="2"/>
    </row>
    <row r="116" spans="2:23" ht="17" thickBot="1">
      <c r="B116" s="48" t="s">
        <v>84</v>
      </c>
      <c r="C116" s="49">
        <f>C114+C115</f>
        <v>248.8</v>
      </c>
      <c r="D116" s="49">
        <f>D114+D115</f>
        <v>128.5</v>
      </c>
      <c r="E116" s="49">
        <v>-139.5</v>
      </c>
      <c r="F116" s="49">
        <v>44.2</v>
      </c>
      <c r="G116" s="49">
        <v>82</v>
      </c>
      <c r="H116" s="49">
        <v>1.1000000000000001</v>
      </c>
      <c r="I116" s="49">
        <v>-894</v>
      </c>
      <c r="J116" s="49">
        <f>J114+J115</f>
        <v>-1094.1280000000006</v>
      </c>
      <c r="K116" s="50" t="s">
        <v>141</v>
      </c>
      <c r="L116" s="28"/>
      <c r="W116" s="1"/>
    </row>
    <row r="117" spans="2:23">
      <c r="B117" s="6"/>
      <c r="C117" s="11"/>
      <c r="D117" s="11"/>
      <c r="E117" s="11"/>
      <c r="F117" s="11"/>
      <c r="G117" s="11"/>
      <c r="H117" s="11"/>
      <c r="I117" s="11"/>
      <c r="J117" s="11"/>
      <c r="K117" s="11"/>
      <c r="L117" s="28"/>
      <c r="W117" s="1"/>
    </row>
    <row r="118" spans="2:23" ht="17" thickBot="1">
      <c r="B118" s="6"/>
      <c r="C118" s="11"/>
      <c r="D118" s="11"/>
      <c r="E118" s="11"/>
      <c r="F118" s="11"/>
      <c r="G118" s="11"/>
      <c r="H118" s="11"/>
      <c r="I118" s="11"/>
      <c r="J118" s="11"/>
      <c r="K118" s="11"/>
      <c r="L118" s="28"/>
      <c r="W118" s="1"/>
    </row>
    <row r="119" spans="2:23" ht="31">
      <c r="B119" s="59" t="s">
        <v>85</v>
      </c>
      <c r="C119" s="33"/>
      <c r="D119" s="33"/>
      <c r="E119" s="33"/>
      <c r="F119" s="33"/>
      <c r="G119" s="33"/>
      <c r="H119" s="33"/>
      <c r="I119" s="33"/>
      <c r="J119" s="52"/>
      <c r="K119" s="53"/>
      <c r="W119" s="2"/>
    </row>
    <row r="120" spans="2:23" ht="31">
      <c r="B120" s="42" t="s">
        <v>86</v>
      </c>
      <c r="C120" s="15">
        <v>257.5</v>
      </c>
      <c r="D120" s="15">
        <v>129.30000000000001</v>
      </c>
      <c r="E120" s="15">
        <v>-155.4</v>
      </c>
      <c r="F120" s="15">
        <v>17</v>
      </c>
      <c r="G120" s="15">
        <v>48.2</v>
      </c>
      <c r="H120" s="15">
        <v>-24.8</v>
      </c>
      <c r="I120" s="15">
        <v>-913.7</v>
      </c>
      <c r="J120" s="15" t="s">
        <v>141</v>
      </c>
      <c r="K120" s="43" t="s">
        <v>141</v>
      </c>
      <c r="W120" s="2"/>
    </row>
    <row r="121" spans="2:23" ht="31">
      <c r="B121" s="42" t="s">
        <v>87</v>
      </c>
      <c r="C121" s="15">
        <v>-8.6999999999999993</v>
      </c>
      <c r="D121" s="15">
        <v>-0.8</v>
      </c>
      <c r="E121" s="15">
        <v>15.9</v>
      </c>
      <c r="F121" s="15">
        <v>27.2</v>
      </c>
      <c r="G121" s="15">
        <v>33.799999999999997</v>
      </c>
      <c r="H121" s="15">
        <v>25.9</v>
      </c>
      <c r="I121" s="15">
        <v>19.7</v>
      </c>
      <c r="J121" s="15" t="s">
        <v>141</v>
      </c>
      <c r="K121" s="43" t="s">
        <v>141</v>
      </c>
      <c r="W121" s="2"/>
    </row>
    <row r="122" spans="2:23" ht="31">
      <c r="B122" s="42" t="s">
        <v>88</v>
      </c>
      <c r="C122" s="15">
        <v>0.27</v>
      </c>
      <c r="D122" s="15">
        <v>0.13</v>
      </c>
      <c r="E122" s="15">
        <v>-0.14000000000000001</v>
      </c>
      <c r="F122" s="15">
        <v>0.04</v>
      </c>
      <c r="G122" s="15">
        <v>0.05</v>
      </c>
      <c r="H122" s="15">
        <v>-2.5000000000000001E-2</v>
      </c>
      <c r="I122" s="15">
        <v>-0.92</v>
      </c>
      <c r="J122" s="15" t="s">
        <v>141</v>
      </c>
      <c r="K122" s="43" t="s">
        <v>141</v>
      </c>
      <c r="W122" s="2"/>
    </row>
    <row r="123" spans="2:23" ht="31">
      <c r="B123" s="42" t="s">
        <v>89</v>
      </c>
      <c r="C123" s="15" t="s">
        <v>141</v>
      </c>
      <c r="D123" s="15" t="s">
        <v>141</v>
      </c>
      <c r="E123" s="15">
        <v>-1.1200000000000001</v>
      </c>
      <c r="F123" s="15">
        <v>0.32</v>
      </c>
      <c r="G123" s="15">
        <v>0.4</v>
      </c>
      <c r="H123" s="15">
        <v>-0.2</v>
      </c>
      <c r="I123" s="15">
        <v>-7.3</v>
      </c>
      <c r="J123" s="15" t="s">
        <v>141</v>
      </c>
      <c r="K123" s="43" t="s">
        <v>141</v>
      </c>
      <c r="W123" s="2"/>
    </row>
    <row r="124" spans="2:23" ht="31">
      <c r="B124" s="42" t="s">
        <v>90</v>
      </c>
      <c r="C124" s="15" t="s">
        <v>141</v>
      </c>
      <c r="D124" s="15" t="s">
        <v>141</v>
      </c>
      <c r="E124" s="58" t="s">
        <v>99</v>
      </c>
      <c r="F124" s="15" t="s">
        <v>96</v>
      </c>
      <c r="G124" s="15" t="s">
        <v>98</v>
      </c>
      <c r="H124" s="15" t="s">
        <v>97</v>
      </c>
      <c r="I124" s="15" t="s">
        <v>96</v>
      </c>
      <c r="J124" s="15" t="s">
        <v>141</v>
      </c>
      <c r="K124" s="43" t="s">
        <v>141</v>
      </c>
      <c r="W124" s="4"/>
    </row>
    <row r="125" spans="2:23">
      <c r="B125" s="42" t="s">
        <v>91</v>
      </c>
      <c r="C125" s="15" t="s">
        <v>141</v>
      </c>
      <c r="D125" s="15" t="s">
        <v>141</v>
      </c>
      <c r="E125" s="58"/>
      <c r="F125" s="15"/>
      <c r="G125" s="15"/>
      <c r="H125" s="15"/>
      <c r="I125" s="15"/>
      <c r="J125" s="15" t="s">
        <v>141</v>
      </c>
      <c r="K125" s="43" t="s">
        <v>141</v>
      </c>
      <c r="W125" s="4"/>
    </row>
    <row r="126" spans="2:23">
      <c r="B126" s="42" t="s">
        <v>92</v>
      </c>
      <c r="C126" s="15" t="s">
        <v>141</v>
      </c>
      <c r="D126" s="15" t="s">
        <v>141</v>
      </c>
      <c r="E126" s="15">
        <v>60800003</v>
      </c>
      <c r="F126" s="15" t="s">
        <v>100</v>
      </c>
      <c r="G126" s="15">
        <v>660800003</v>
      </c>
      <c r="H126" s="15">
        <v>660800003</v>
      </c>
      <c r="I126" s="15">
        <v>660800003</v>
      </c>
      <c r="J126" s="15" t="s">
        <v>141</v>
      </c>
      <c r="K126" s="43" t="s">
        <v>141</v>
      </c>
      <c r="W126" s="2"/>
    </row>
    <row r="127" spans="2:23">
      <c r="B127" s="42" t="s">
        <v>93</v>
      </c>
      <c r="C127" s="15" t="s">
        <v>141</v>
      </c>
      <c r="D127" s="15" t="s">
        <v>141</v>
      </c>
      <c r="E127" s="15">
        <v>336187285</v>
      </c>
      <c r="F127" s="15">
        <v>336187285</v>
      </c>
      <c r="G127" s="15">
        <v>336187285</v>
      </c>
      <c r="H127" s="15">
        <v>336187285</v>
      </c>
      <c r="I127" s="15">
        <v>336187285</v>
      </c>
      <c r="J127" s="15" t="s">
        <v>141</v>
      </c>
      <c r="K127" s="43" t="s">
        <v>141</v>
      </c>
      <c r="W127" s="2"/>
    </row>
    <row r="128" spans="2:23" ht="46">
      <c r="B128" s="42" t="s">
        <v>94</v>
      </c>
      <c r="C128" s="15" t="s">
        <v>141</v>
      </c>
      <c r="D128" s="15" t="s">
        <v>141</v>
      </c>
      <c r="E128" s="15">
        <v>660800</v>
      </c>
      <c r="F128" s="15">
        <v>660800</v>
      </c>
      <c r="G128" s="15">
        <v>660800</v>
      </c>
      <c r="H128" s="15">
        <v>660800</v>
      </c>
      <c r="I128" s="15">
        <v>660800</v>
      </c>
      <c r="J128" s="15" t="s">
        <v>141</v>
      </c>
      <c r="K128" s="43" t="s">
        <v>141</v>
      </c>
      <c r="W128" s="2"/>
    </row>
    <row r="129" spans="2:23" ht="47" thickBot="1">
      <c r="B129" s="60" t="s">
        <v>95</v>
      </c>
      <c r="C129" s="61" t="s">
        <v>141</v>
      </c>
      <c r="D129" s="61" t="s">
        <v>141</v>
      </c>
      <c r="E129" s="61">
        <v>336187</v>
      </c>
      <c r="F129" s="61">
        <v>336187</v>
      </c>
      <c r="G129" s="61">
        <v>336187</v>
      </c>
      <c r="H129" s="61">
        <v>336187</v>
      </c>
      <c r="I129" s="61">
        <v>336187</v>
      </c>
      <c r="J129" s="61" t="s">
        <v>141</v>
      </c>
      <c r="K129" s="62" t="s">
        <v>141</v>
      </c>
      <c r="W129" s="2"/>
    </row>
    <row r="130" spans="2:23">
      <c r="B130" s="27"/>
      <c r="J130" s="29"/>
      <c r="K130" s="29"/>
    </row>
    <row r="131" spans="2:23">
      <c r="B131" s="27"/>
      <c r="J131" s="29"/>
      <c r="K131" s="29"/>
    </row>
  </sheetData>
  <mergeCells count="1">
    <mergeCell ref="W124:W1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Financial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Puente</dc:creator>
  <cp:lastModifiedBy>Bernardo Puente</cp:lastModifiedBy>
  <dcterms:created xsi:type="dcterms:W3CDTF">2023-03-04T10:32:04Z</dcterms:created>
  <dcterms:modified xsi:type="dcterms:W3CDTF">2023-03-06T01:40:44Z</dcterms:modified>
</cp:coreProperties>
</file>