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ts\Downloads\"/>
    </mc:Choice>
  </mc:AlternateContent>
  <xr:revisionPtr revIDLastSave="0" documentId="13_ncr:1_{4B41F457-8031-4E9C-A3B2-EDBA66DF4039}" xr6:coauthVersionLast="47" xr6:coauthVersionMax="47" xr10:uidLastSave="{00000000-0000-0000-0000-000000000000}"/>
  <bookViews>
    <workbookView xWindow="-120" yWindow="-120" windowWidth="29040" windowHeight="15720" xr2:uid="{4B1E179E-1C66-4AD7-AD58-5C4D9E42DC39}"/>
  </bookViews>
  <sheets>
    <sheet name="Planilha1" sheetId="1" r:id="rId1"/>
    <sheet name="Planilha2" sheetId="2" r:id="rId2"/>
    <sheet name="Planilha3" sheetId="3" r:id="rId3"/>
    <sheet name="Planilha4" sheetId="4" r:id="rId4"/>
    <sheet name="Planilha5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C24" i="3"/>
  <c r="C23" i="3"/>
  <c r="D3" i="4"/>
  <c r="D4" i="4"/>
  <c r="D5" i="4"/>
  <c r="D2" i="4"/>
  <c r="C2" i="4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4" i="3"/>
  <c r="C25" i="3"/>
  <c r="C22" i="3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3" i="5"/>
  <c r="C3" i="4"/>
  <c r="C4" i="4"/>
  <c r="C5" i="4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3" i="2"/>
  <c r="H6" i="1"/>
  <c r="H7" i="1"/>
  <c r="H8" i="1"/>
  <c r="H9" i="1"/>
  <c r="H10" i="1"/>
  <c r="H11" i="1"/>
  <c r="H12" i="1"/>
  <c r="G5" i="1"/>
  <c r="G6" i="1"/>
  <c r="G7" i="1"/>
  <c r="G8" i="1"/>
  <c r="G9" i="1"/>
  <c r="G10" i="1"/>
  <c r="G11" i="1"/>
  <c r="G12" i="1"/>
  <c r="G4" i="1"/>
  <c r="D5" i="1" l="1"/>
  <c r="D6" i="1"/>
  <c r="D7" i="1"/>
  <c r="D8" i="1"/>
  <c r="D9" i="1"/>
  <c r="D10" i="1"/>
  <c r="D11" i="1"/>
  <c r="D12" i="1"/>
  <c r="B1" i="1"/>
  <c r="H4" i="1" s="1"/>
  <c r="D4" i="1" l="1"/>
  <c r="E11" i="1"/>
  <c r="I11" i="1" s="1"/>
  <c r="E12" i="1"/>
  <c r="I12" i="1" s="1"/>
  <c r="E9" i="1"/>
  <c r="I9" i="1" s="1"/>
  <c r="E10" i="1"/>
  <c r="I10" i="1" s="1"/>
  <c r="E8" i="1"/>
  <c r="I8" i="1" s="1"/>
  <c r="E7" i="1"/>
  <c r="I7" i="1" s="1"/>
  <c r="E6" i="1"/>
  <c r="I6" i="1" s="1"/>
  <c r="E5" i="1"/>
  <c r="I5" i="1" s="1"/>
  <c r="E4" i="1"/>
  <c r="I4" i="1" s="1"/>
</calcChain>
</file>

<file path=xl/sharedStrings.xml><?xml version="1.0" encoding="utf-8"?>
<sst xmlns="http://schemas.openxmlformats.org/spreadsheetml/2006/main" count="101" uniqueCount="99">
  <si>
    <t>data de hoje</t>
  </si>
  <si>
    <t>Devedor</t>
  </si>
  <si>
    <t>vencimento</t>
  </si>
  <si>
    <t>valor da duplicata</t>
  </si>
  <si>
    <t>situação</t>
  </si>
  <si>
    <t>dias atraso</t>
  </si>
  <si>
    <t>% multa</t>
  </si>
  <si>
    <t>valor multa</t>
  </si>
  <si>
    <t>valor a pagar com multa</t>
  </si>
  <si>
    <t>procedimento</t>
  </si>
  <si>
    <t>Pedro</t>
  </si>
  <si>
    <t>Lene</t>
  </si>
  <si>
    <t>Marcos</t>
  </si>
  <si>
    <t>Patricia</t>
  </si>
  <si>
    <t>Marcelo</t>
  </si>
  <si>
    <t>Márcia</t>
  </si>
  <si>
    <t>Joana</t>
  </si>
  <si>
    <t>Carmem</t>
  </si>
  <si>
    <t>Ruth</t>
  </si>
  <si>
    <t>Nome</t>
  </si>
  <si>
    <t>Idade</t>
  </si>
  <si>
    <t>Condição</t>
  </si>
  <si>
    <t>Entrada no Show</t>
  </si>
  <si>
    <t>Paula</t>
  </si>
  <si>
    <t>Patrícia</t>
  </si>
  <si>
    <t>João</t>
  </si>
  <si>
    <t>Lívia</t>
  </si>
  <si>
    <t>Vera</t>
  </si>
  <si>
    <t>Maria</t>
  </si>
  <si>
    <t>Carol</t>
  </si>
  <si>
    <t>Janete</t>
  </si>
  <si>
    <t>Marcio</t>
  </si>
  <si>
    <t>Janaina</t>
  </si>
  <si>
    <t>Daniele</t>
  </si>
  <si>
    <t>Priscila</t>
  </si>
  <si>
    <t>Fernando</t>
  </si>
  <si>
    <t>Ronaldo</t>
  </si>
  <si>
    <t>Ana Paula</t>
  </si>
  <si>
    <t>Estado</t>
  </si>
  <si>
    <t>Graus Celsius</t>
  </si>
  <si>
    <t>Situação do tempo</t>
  </si>
  <si>
    <t>Goias</t>
  </si>
  <si>
    <t>Bahia</t>
  </si>
  <si>
    <t>Parana</t>
  </si>
  <si>
    <t>São Paulo</t>
  </si>
  <si>
    <t>Rio Grande do Norte</t>
  </si>
  <si>
    <t>Sergipe</t>
  </si>
  <si>
    <t>Maranhão</t>
  </si>
  <si>
    <t>Tocantis</t>
  </si>
  <si>
    <t>Rio de Janeiro</t>
  </si>
  <si>
    <t>Santa Catarina</t>
  </si>
  <si>
    <t>Rio Grande do Sul</t>
  </si>
  <si>
    <t>Minas Gerais</t>
  </si>
  <si>
    <t>Roraima</t>
  </si>
  <si>
    <t>Pará</t>
  </si>
  <si>
    <t>Mato Grosso do Sul</t>
  </si>
  <si>
    <t>Amazonas</t>
  </si>
  <si>
    <t>Belo Horizonte</t>
  </si>
  <si>
    <t>Pernambuco</t>
  </si>
  <si>
    <t>Período</t>
  </si>
  <si>
    <t>Total de Vendas</t>
  </si>
  <si>
    <t>Conceito</t>
  </si>
  <si>
    <t>Posição</t>
  </si>
  <si>
    <t>Trimestre 1</t>
  </si>
  <si>
    <t>Trimestre 2</t>
  </si>
  <si>
    <t>Trimestre 3</t>
  </si>
  <si>
    <t>Trimestre 4</t>
  </si>
  <si>
    <t>PRODUTOS PARA INFORMÁTICA</t>
  </si>
  <si>
    <t>CÓDIGO</t>
  </si>
  <si>
    <t>ITENS</t>
  </si>
  <si>
    <t>VLR UNITÁRIO</t>
  </si>
  <si>
    <t>ESTOQUE INICIAL</t>
  </si>
  <si>
    <t>SITUAÇÃO</t>
  </si>
  <si>
    <t>TOTAL VENDIDO</t>
  </si>
  <si>
    <t>TOTAL VENDIDO EM DOLAR</t>
  </si>
  <si>
    <t>MONITOR 17"</t>
  </si>
  <si>
    <t>FORMULÁRIO CONTÍNUO - CAIXA</t>
  </si>
  <si>
    <t>CARTUCHO DE TINTA - UNIDADE</t>
  </si>
  <si>
    <t>FITA PARA IMPRESSORA MATRICIAL- CAIXA C</t>
  </si>
  <si>
    <t>ETIQUETA PARA DISQUETE - CAIXA COM 3</t>
  </si>
  <si>
    <t>PORTA CD-ROM PARA 20 CDS</t>
  </si>
  <si>
    <t>PORTA DISQUETE PARA 20 DISCOS</t>
  </si>
  <si>
    <t>TELA ANTI-REFLEXIVA E ANTI-ESTÁTICA - UNID</t>
  </si>
  <si>
    <t>KIT MULTIMÍDIA - UNIDADE</t>
  </si>
  <si>
    <t>MOUSE PAD - UNIDADE</t>
  </si>
  <si>
    <t>MONITOR 15"</t>
  </si>
  <si>
    <t>CD ROM</t>
  </si>
  <si>
    <t>FOLHA SULFITE - PACOTE C/500</t>
  </si>
  <si>
    <t>BORRACHA - UNIDADE</t>
  </si>
  <si>
    <t>COLA</t>
  </si>
  <si>
    <t>DUREX</t>
  </si>
  <si>
    <t>CANETA ESFEROGRÁFICA</t>
  </si>
  <si>
    <t>QUANT. VENDIDA</t>
  </si>
  <si>
    <t>ESTOQUE FINAL</t>
  </si>
  <si>
    <t>Dólar</t>
  </si>
  <si>
    <t>Estados com Clima Frio</t>
  </si>
  <si>
    <t>Estados com Clima Moderado</t>
  </si>
  <si>
    <t>Estados com Clima Quente</t>
  </si>
  <si>
    <t>Estados com Clima quentissímo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</si>
</sst>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&quot;R$&quot;\ #,##0.00"/>
    <numFmt numFmtId="166" formatCode="[$$-409]#,##0.00"/>
    <numFmt numFmtId="167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55C894"/>
      <name val="Arial"/>
      <family val="2"/>
    </font>
    <font>
      <sz val="12"/>
      <color rgb="FF203A64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B1E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D5B7"/>
        <bgColor indexed="64"/>
      </patternFill>
    </fill>
    <fill>
      <patternFill patternType="solid">
        <fgColor rgb="FFFEBF94"/>
        <bgColor indexed="64"/>
      </patternFill>
    </fill>
    <fill>
      <patternFill patternType="solid">
        <fgColor rgb="FF8ED05F"/>
        <bgColor indexed="64"/>
      </patternFill>
    </fill>
    <fill>
      <patternFill patternType="solid">
        <fgColor rgb="FF92B3D5"/>
        <bgColor indexed="64"/>
      </patternFill>
    </fill>
    <fill>
      <patternFill patternType="solid">
        <fgColor rgb="FFD8EEF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2164F8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rgb="FFFF0B1D"/>
      </left>
      <right style="mediumDashed">
        <color rgb="FFFF0B1D"/>
      </right>
      <top style="mediumDashed">
        <color rgb="FFFF0B1D"/>
      </top>
      <bottom style="mediumDashed">
        <color rgb="FFFF0B1D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left" indent="2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/>
    <xf numFmtId="14" fontId="2" fillId="0" borderId="2" xfId="0" applyNumberFormat="1" applyFont="1" applyBorder="1"/>
    <xf numFmtId="165" fontId="2" fillId="0" borderId="2" xfId="0" applyNumberFormat="1" applyFont="1" applyBorder="1"/>
    <xf numFmtId="0" fontId="2" fillId="0" borderId="2" xfId="0" applyFont="1" applyBorder="1" applyAlignment="1">
      <alignment horizontal="center" vertical="center"/>
    </xf>
    <xf numFmtId="9" fontId="2" fillId="0" borderId="2" xfId="0" applyNumberFormat="1" applyFont="1" applyBorder="1"/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/>
    <xf numFmtId="0" fontId="3" fillId="3" borderId="2" xfId="0" applyFont="1" applyFill="1" applyBorder="1"/>
    <xf numFmtId="0" fontId="3" fillId="0" borderId="2" xfId="0" applyFont="1" applyBorder="1"/>
    <xf numFmtId="0" fontId="3" fillId="4" borderId="2" xfId="0" applyFont="1" applyFill="1" applyBorder="1"/>
    <xf numFmtId="0" fontId="3" fillId="5" borderId="2" xfId="0" applyFont="1" applyFill="1" applyBorder="1"/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 vertical="center"/>
    </xf>
    <xf numFmtId="0" fontId="5" fillId="6" borderId="3" xfId="0" applyFont="1" applyFill="1" applyBorder="1"/>
    <xf numFmtId="167" fontId="5" fillId="6" borderId="3" xfId="0" applyNumberFormat="1" applyFont="1" applyFill="1" applyBorder="1"/>
    <xf numFmtId="0" fontId="6" fillId="0" borderId="4" xfId="0" applyFont="1" applyBorder="1"/>
    <xf numFmtId="0" fontId="7" fillId="0" borderId="4" xfId="0" applyFont="1" applyBorder="1"/>
    <xf numFmtId="165" fontId="7" fillId="0" borderId="4" xfId="0" applyNumberFormat="1" applyFont="1" applyBorder="1"/>
    <xf numFmtId="0" fontId="0" fillId="0" borderId="1" xfId="0" applyBorder="1"/>
    <xf numFmtId="165" fontId="0" fillId="0" borderId="1" xfId="0" applyNumberFormat="1" applyBorder="1"/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65" fontId="2" fillId="0" borderId="1" xfId="0" applyNumberFormat="1" applyFont="1" applyBorder="1" applyAlignment="1">
      <alignment horizontal="left" vertical="top"/>
    </xf>
    <xf numFmtId="166" fontId="2" fillId="0" borderId="1" xfId="0" applyNumberFormat="1" applyFont="1" applyBorder="1" applyAlignment="1">
      <alignment horizontal="left" vertical="top"/>
    </xf>
    <xf numFmtId="0" fontId="8" fillId="8" borderId="0" xfId="0" applyFont="1" applyFill="1" applyAlignment="1">
      <alignment horizontal="center"/>
    </xf>
    <xf numFmtId="0" fontId="2" fillId="0" borderId="2" xfId="0" applyFont="1" applyBorder="1" applyAlignment="1">
      <alignment horizontal="left" vertical="top"/>
    </xf>
  </cellXfs>
  <cellStyles count="2">
    <cellStyle name="Normal" xfId="0" builtinId="0"/>
    <cellStyle name="Vírgula" xfId="1" builtinId="3"/>
  </cellStyles>
  <dxfs count="4">
    <dxf>
      <font>
        <b/>
        <i val="0"/>
        <color rgb="FFC00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7030A0"/>
      </font>
    </dxf>
  </dxfs>
  <tableStyles count="0" defaultTableStyle="TableStyleMedium2" defaultPivotStyle="PivotStyleLight16"/>
  <colors>
    <mruColors>
      <color rgb="FF2164F8"/>
      <color rgb="FFFF0B1E"/>
      <color rgb="FFBFBFBF"/>
      <color rgb="FF203A64"/>
      <color rgb="FF55C894"/>
      <color rgb="FFFF0B1D"/>
      <color rgb="FFD8EEF2"/>
      <color rgb="FF92B3D5"/>
      <color rgb="FF8ED05F"/>
      <color rgb="FFFEBF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8D4BC-1C6A-4D89-847B-668FABE23859}">
  <dimension ref="A1:K14"/>
  <sheetViews>
    <sheetView tabSelected="1" workbookViewId="0">
      <selection activeCell="L9" sqref="L9"/>
    </sheetView>
  </sheetViews>
  <sheetFormatPr defaultRowHeight="15" x14ac:dyDescent="0.25"/>
  <cols>
    <col min="1" max="1" width="14.7109375" bestFit="1" customWidth="1"/>
    <col min="2" max="2" width="14.140625" bestFit="1" customWidth="1"/>
    <col min="3" max="3" width="20.85546875" bestFit="1" customWidth="1"/>
    <col min="4" max="4" width="10.85546875" bestFit="1" customWidth="1"/>
    <col min="5" max="5" width="13.42578125" bestFit="1" customWidth="1"/>
    <col min="6" max="6" width="10.140625" bestFit="1" customWidth="1"/>
    <col min="7" max="7" width="13.42578125" bestFit="1" customWidth="1"/>
    <col min="8" max="8" width="15" bestFit="1" customWidth="1"/>
    <col min="9" max="9" width="30" bestFit="1" customWidth="1"/>
  </cols>
  <sheetData>
    <row r="1" spans="1:11" ht="15.75" x14ac:dyDescent="0.25">
      <c r="A1" s="15" t="s">
        <v>0</v>
      </c>
      <c r="B1" s="9">
        <f ca="1">TODAY()</f>
        <v>45568</v>
      </c>
      <c r="C1" s="6"/>
      <c r="D1" s="5"/>
      <c r="E1" s="5"/>
      <c r="F1" s="5"/>
      <c r="G1" s="5"/>
      <c r="H1" s="5"/>
      <c r="I1" s="5"/>
    </row>
    <row r="2" spans="1:11" ht="15.75" x14ac:dyDescent="0.25">
      <c r="A2" s="5"/>
      <c r="B2" s="5"/>
      <c r="C2" s="5"/>
      <c r="D2" s="5"/>
      <c r="E2" s="5"/>
      <c r="F2" s="5"/>
      <c r="G2" s="5"/>
      <c r="H2" s="5"/>
      <c r="I2" s="5"/>
    </row>
    <row r="3" spans="1:11" ht="47.25" x14ac:dyDescent="0.25">
      <c r="A3" s="13" t="s">
        <v>1</v>
      </c>
      <c r="B3" s="13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4" t="s">
        <v>8</v>
      </c>
      <c r="I3" s="13" t="s">
        <v>9</v>
      </c>
      <c r="J3" s="2"/>
      <c r="K3" s="2"/>
    </row>
    <row r="4" spans="1:11" ht="15.75" x14ac:dyDescent="0.25">
      <c r="A4" s="8" t="s">
        <v>10</v>
      </c>
      <c r="B4" s="9">
        <v>45387</v>
      </c>
      <c r="C4" s="10">
        <v>15000</v>
      </c>
      <c r="D4" s="11" t="str">
        <f ca="1">IF(B4&gt;B1,"No prazo ","Atrasado")</f>
        <v>Atrasado</v>
      </c>
      <c r="E4" s="8">
        <f ca="1">IF(B1&gt;B4, B1-B4, 0)</f>
        <v>181</v>
      </c>
      <c r="F4" s="12">
        <v>0.02</v>
      </c>
      <c r="G4" s="10">
        <f>SUM(C4*2%)</f>
        <v>300</v>
      </c>
      <c r="H4" s="10">
        <f ca="1">IF(B1&gt;B4,C4+G4,)</f>
        <v>15300</v>
      </c>
      <c r="I4" s="38" t="str">
        <f ca="1">IF(E4&gt;30,"ENVIAR PARA PROTESTO","NORMAL")</f>
        <v>ENVIAR PARA PROTESTO</v>
      </c>
    </row>
    <row r="5" spans="1:11" ht="15.75" x14ac:dyDescent="0.25">
      <c r="A5" s="8" t="s">
        <v>11</v>
      </c>
      <c r="B5" s="9">
        <v>45603</v>
      </c>
      <c r="C5" s="10">
        <v>13000</v>
      </c>
      <c r="D5" s="11" t="str">
        <f t="shared" ref="D5:D12" si="0">IF(B5&gt;B2,"No prazo ","Atrasado")</f>
        <v xml:space="preserve">No prazo </v>
      </c>
      <c r="E5" s="8">
        <f ca="1">IF(B1&gt;B5, B1-B5, 0)</f>
        <v>0</v>
      </c>
      <c r="F5" s="12">
        <v>0.02</v>
      </c>
      <c r="G5" s="10">
        <f t="shared" ref="G5:G12" si="1">SUM(C5*2%)</f>
        <v>260</v>
      </c>
      <c r="H5" s="10">
        <f t="shared" ref="H5:H12" si="2">IF(B2&gt;B5,C5+G5,)</f>
        <v>0</v>
      </c>
      <c r="I5" s="38" t="str">
        <f t="shared" ref="I5:I12" ca="1" si="3">IF(E5&gt;30,"ENVIAR PARA PROTESTO","NORMAL")</f>
        <v>NORMAL</v>
      </c>
    </row>
    <row r="6" spans="1:11" ht="15.75" x14ac:dyDescent="0.25">
      <c r="A6" s="8" t="s">
        <v>12</v>
      </c>
      <c r="B6" s="9">
        <v>45407</v>
      </c>
      <c r="C6" s="10">
        <v>15000</v>
      </c>
      <c r="D6" s="11" t="str">
        <f t="shared" si="0"/>
        <v>Atrasado</v>
      </c>
      <c r="E6" s="8">
        <f ca="1">IF(B1&gt;B6, B1-B6, 0)</f>
        <v>161</v>
      </c>
      <c r="F6" s="12">
        <v>0.02</v>
      </c>
      <c r="G6" s="10">
        <f t="shared" si="1"/>
        <v>300</v>
      </c>
      <c r="H6" s="10">
        <f t="shared" si="2"/>
        <v>15300</v>
      </c>
      <c r="I6" s="38" t="str">
        <f t="shared" ca="1" si="3"/>
        <v>ENVIAR PARA PROTESTO</v>
      </c>
    </row>
    <row r="7" spans="1:11" ht="15.75" x14ac:dyDescent="0.25">
      <c r="A7" s="8" t="s">
        <v>13</v>
      </c>
      <c r="B7" s="9">
        <v>45442</v>
      </c>
      <c r="C7" s="10">
        <v>100</v>
      </c>
      <c r="D7" s="11" t="str">
        <f t="shared" si="0"/>
        <v xml:space="preserve">No prazo </v>
      </c>
      <c r="E7" s="8">
        <f ca="1">IF(B1&gt;B7, B1-B7, 0)</f>
        <v>126</v>
      </c>
      <c r="F7" s="12">
        <v>0.02</v>
      </c>
      <c r="G7" s="10">
        <f t="shared" si="1"/>
        <v>2</v>
      </c>
      <c r="H7" s="10">
        <f t="shared" si="2"/>
        <v>0</v>
      </c>
      <c r="I7" s="38" t="str">
        <f t="shared" ca="1" si="3"/>
        <v>ENVIAR PARA PROTESTO</v>
      </c>
    </row>
    <row r="8" spans="1:11" ht="15.75" x14ac:dyDescent="0.25">
      <c r="A8" s="8" t="s">
        <v>14</v>
      </c>
      <c r="B8" s="9">
        <v>45388</v>
      </c>
      <c r="C8" s="10">
        <v>200</v>
      </c>
      <c r="D8" s="11" t="str">
        <f t="shared" si="0"/>
        <v>Atrasado</v>
      </c>
      <c r="E8" s="8">
        <f ca="1">IF(B1&gt;B8, B1-B8, 0)</f>
        <v>180</v>
      </c>
      <c r="F8" s="12">
        <v>0.02</v>
      </c>
      <c r="G8" s="10">
        <f t="shared" si="1"/>
        <v>4</v>
      </c>
      <c r="H8" s="10">
        <f t="shared" si="2"/>
        <v>204</v>
      </c>
      <c r="I8" s="38" t="str">
        <f t="shared" ca="1" si="3"/>
        <v>ENVIAR PARA PROTESTO</v>
      </c>
    </row>
    <row r="9" spans="1:11" ht="15.75" x14ac:dyDescent="0.25">
      <c r="A9" s="8" t="s">
        <v>15</v>
      </c>
      <c r="B9" s="9">
        <v>45637</v>
      </c>
      <c r="C9" s="10">
        <v>352</v>
      </c>
      <c r="D9" s="11" t="str">
        <f t="shared" si="0"/>
        <v xml:space="preserve">No prazo </v>
      </c>
      <c r="E9" s="8">
        <f ca="1">IF(B1&gt;B9, B1-B9, 0)</f>
        <v>0</v>
      </c>
      <c r="F9" s="12">
        <v>0.02</v>
      </c>
      <c r="G9" s="10">
        <f t="shared" si="1"/>
        <v>7.04</v>
      </c>
      <c r="H9" s="10">
        <f t="shared" si="2"/>
        <v>0</v>
      </c>
      <c r="I9" s="38" t="str">
        <f t="shared" ca="1" si="3"/>
        <v>NORMAL</v>
      </c>
    </row>
    <row r="10" spans="1:11" ht="15.75" x14ac:dyDescent="0.25">
      <c r="A10" s="8" t="s">
        <v>16</v>
      </c>
      <c r="B10" s="9">
        <v>45353</v>
      </c>
      <c r="C10" s="10">
        <v>450</v>
      </c>
      <c r="D10" s="11" t="str">
        <f t="shared" si="0"/>
        <v>Atrasado</v>
      </c>
      <c r="E10" s="8">
        <f ca="1">IF(B1&gt;B10, B1-B10, 0)</f>
        <v>215</v>
      </c>
      <c r="F10" s="12">
        <v>0.02</v>
      </c>
      <c r="G10" s="10">
        <f t="shared" si="1"/>
        <v>9</v>
      </c>
      <c r="H10" s="10">
        <f t="shared" si="2"/>
        <v>459</v>
      </c>
      <c r="I10" s="38" t="str">
        <f t="shared" ca="1" si="3"/>
        <v>ENVIAR PARA PROTESTO</v>
      </c>
    </row>
    <row r="11" spans="1:11" ht="15.75" x14ac:dyDescent="0.25">
      <c r="A11" s="8" t="s">
        <v>17</v>
      </c>
      <c r="B11" s="9">
        <v>45593</v>
      </c>
      <c r="C11" s="10">
        <v>1200</v>
      </c>
      <c r="D11" s="11" t="str">
        <f t="shared" si="0"/>
        <v xml:space="preserve">No prazo </v>
      </c>
      <c r="E11" s="8">
        <f ca="1">IF(B1&gt;B11, B1-B11, 0)</f>
        <v>0</v>
      </c>
      <c r="F11" s="12">
        <v>0.02</v>
      </c>
      <c r="G11" s="10">
        <f t="shared" si="1"/>
        <v>24</v>
      </c>
      <c r="H11" s="10">
        <f t="shared" si="2"/>
        <v>0</v>
      </c>
      <c r="I11" s="38" t="str">
        <f t="shared" ca="1" si="3"/>
        <v>NORMAL</v>
      </c>
    </row>
    <row r="12" spans="1:11" ht="15.75" x14ac:dyDescent="0.25">
      <c r="A12" s="8" t="s">
        <v>18</v>
      </c>
      <c r="B12" s="9">
        <v>45425</v>
      </c>
      <c r="C12" s="10">
        <v>4000</v>
      </c>
      <c r="D12" s="11" t="str">
        <f t="shared" si="0"/>
        <v>Atrasado</v>
      </c>
      <c r="E12" s="8">
        <f ca="1">IF(B1&gt;B12, B1-B12, 0)</f>
        <v>143</v>
      </c>
      <c r="F12" s="12">
        <v>0.02</v>
      </c>
      <c r="G12" s="10">
        <f t="shared" si="1"/>
        <v>80</v>
      </c>
      <c r="H12" s="10">
        <f t="shared" si="2"/>
        <v>4080</v>
      </c>
      <c r="I12" s="38" t="str">
        <f t="shared" ca="1" si="3"/>
        <v>ENVIAR PARA PROTESTO</v>
      </c>
    </row>
    <row r="13" spans="1:11" x14ac:dyDescent="0.25">
      <c r="H13" s="3"/>
    </row>
    <row r="14" spans="1:11" x14ac:dyDescent="0.25">
      <c r="H14" s="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DDEE7-E5CB-4C2B-A172-E3AFE4E9574C}">
  <dimension ref="A2:D19"/>
  <sheetViews>
    <sheetView workbookViewId="0">
      <selection activeCell="H15" sqref="H15"/>
    </sheetView>
  </sheetViews>
  <sheetFormatPr defaultRowHeight="15" x14ac:dyDescent="0.25"/>
  <cols>
    <col min="1" max="1" width="12.28515625" bestFit="1" customWidth="1"/>
    <col min="2" max="2" width="7.28515625" bestFit="1" customWidth="1"/>
    <col min="3" max="3" width="15" bestFit="1" customWidth="1"/>
    <col min="4" max="4" width="20.42578125" bestFit="1" customWidth="1"/>
  </cols>
  <sheetData>
    <row r="2" spans="1:4" ht="15.75" x14ac:dyDescent="0.25">
      <c r="A2" s="16" t="s">
        <v>19</v>
      </c>
      <c r="B2" s="16" t="s">
        <v>20</v>
      </c>
      <c r="C2" s="16" t="s">
        <v>21</v>
      </c>
      <c r="D2" s="16" t="s">
        <v>22</v>
      </c>
    </row>
    <row r="3" spans="1:4" ht="15.75" x14ac:dyDescent="0.25">
      <c r="A3" s="17" t="s">
        <v>23</v>
      </c>
      <c r="B3" s="17">
        <v>12</v>
      </c>
      <c r="C3" s="17" t="str">
        <f>IF(B3&lt;=12, "Criança", IF(B3&lt;=17, "Adolescente", "Adulto"))</f>
        <v>Criança</v>
      </c>
      <c r="D3" s="18" t="str">
        <f>IF(B3&lt;=12, "Proibido", IF(B3&lt;=17, "Permitido","Permitido"))</f>
        <v>Proibido</v>
      </c>
    </row>
    <row r="4" spans="1:4" ht="15.75" x14ac:dyDescent="0.25">
      <c r="A4" s="17" t="s">
        <v>24</v>
      </c>
      <c r="B4" s="17">
        <v>13</v>
      </c>
      <c r="C4" s="19" t="str">
        <f t="shared" ref="C4:C19" si="0">IF(B4&lt;=12, "Criança", IF(B4&lt;=17, "Adolescente", "Adulto"))</f>
        <v>Adolescente</v>
      </c>
      <c r="D4" s="17" t="str">
        <f t="shared" ref="D4:D19" si="1">IF(B4&lt;=12, "Proibido", IF(B4&lt;=17, "Permitido","Permitido"))</f>
        <v>Permitido</v>
      </c>
    </row>
    <row r="5" spans="1:4" ht="15.75" x14ac:dyDescent="0.25">
      <c r="A5" s="17" t="s">
        <v>25</v>
      </c>
      <c r="B5" s="17">
        <v>35</v>
      </c>
      <c r="C5" s="17" t="str">
        <f t="shared" si="0"/>
        <v>Adulto</v>
      </c>
      <c r="D5" s="18" t="str">
        <f t="shared" si="1"/>
        <v>Permitido</v>
      </c>
    </row>
    <row r="6" spans="1:4" ht="15.75" x14ac:dyDescent="0.25">
      <c r="A6" s="17" t="s">
        <v>10</v>
      </c>
      <c r="B6" s="17">
        <v>55</v>
      </c>
      <c r="C6" s="19" t="str">
        <f t="shared" si="0"/>
        <v>Adulto</v>
      </c>
      <c r="D6" s="17" t="str">
        <f t="shared" si="1"/>
        <v>Permitido</v>
      </c>
    </row>
    <row r="7" spans="1:4" ht="15.75" x14ac:dyDescent="0.25">
      <c r="A7" s="17" t="s">
        <v>26</v>
      </c>
      <c r="B7" s="17">
        <v>17</v>
      </c>
      <c r="C7" s="17" t="str">
        <f t="shared" si="0"/>
        <v>Adolescente</v>
      </c>
      <c r="D7" s="18" t="str">
        <f t="shared" si="1"/>
        <v>Permitido</v>
      </c>
    </row>
    <row r="8" spans="1:4" ht="15.75" x14ac:dyDescent="0.25">
      <c r="A8" s="17" t="s">
        <v>16</v>
      </c>
      <c r="B8" s="17">
        <v>24</v>
      </c>
      <c r="C8" s="19" t="str">
        <f t="shared" si="0"/>
        <v>Adulto</v>
      </c>
      <c r="D8" s="17" t="str">
        <f t="shared" si="1"/>
        <v>Permitido</v>
      </c>
    </row>
    <row r="9" spans="1:4" ht="15.75" x14ac:dyDescent="0.25">
      <c r="A9" s="17" t="s">
        <v>27</v>
      </c>
      <c r="B9" s="17">
        <v>10</v>
      </c>
      <c r="C9" s="17" t="str">
        <f t="shared" si="0"/>
        <v>Criança</v>
      </c>
      <c r="D9" s="18" t="str">
        <f t="shared" si="1"/>
        <v>Proibido</v>
      </c>
    </row>
    <row r="10" spans="1:4" ht="15.75" x14ac:dyDescent="0.25">
      <c r="A10" s="17" t="s">
        <v>28</v>
      </c>
      <c r="B10" s="17">
        <v>9</v>
      </c>
      <c r="C10" s="19" t="str">
        <f t="shared" si="0"/>
        <v>Criança</v>
      </c>
      <c r="D10" s="17" t="str">
        <f t="shared" si="1"/>
        <v>Proibido</v>
      </c>
    </row>
    <row r="11" spans="1:4" ht="15.75" x14ac:dyDescent="0.25">
      <c r="A11" s="17" t="s">
        <v>29</v>
      </c>
      <c r="B11" s="17">
        <v>33</v>
      </c>
      <c r="C11" s="17" t="str">
        <f t="shared" si="0"/>
        <v>Adulto</v>
      </c>
      <c r="D11" s="18" t="str">
        <f t="shared" si="1"/>
        <v>Permitido</v>
      </c>
    </row>
    <row r="12" spans="1:4" ht="15.75" x14ac:dyDescent="0.25">
      <c r="A12" s="17" t="s">
        <v>30</v>
      </c>
      <c r="B12" s="17">
        <v>11</v>
      </c>
      <c r="C12" s="19" t="str">
        <f t="shared" si="0"/>
        <v>Criança</v>
      </c>
      <c r="D12" s="17" t="str">
        <f t="shared" si="1"/>
        <v>Proibido</v>
      </c>
    </row>
    <row r="13" spans="1:4" ht="15.75" x14ac:dyDescent="0.25">
      <c r="A13" s="17" t="s">
        <v>31</v>
      </c>
      <c r="B13" s="17">
        <v>12</v>
      </c>
      <c r="C13" s="17" t="str">
        <f t="shared" si="0"/>
        <v>Criança</v>
      </c>
      <c r="D13" s="18" t="str">
        <f t="shared" si="1"/>
        <v>Proibido</v>
      </c>
    </row>
    <row r="14" spans="1:4" ht="15.75" x14ac:dyDescent="0.25">
      <c r="A14" s="17" t="s">
        <v>32</v>
      </c>
      <c r="B14" s="17">
        <v>7</v>
      </c>
      <c r="C14" s="19" t="str">
        <f t="shared" si="0"/>
        <v>Criança</v>
      </c>
      <c r="D14" s="17" t="str">
        <f t="shared" si="1"/>
        <v>Proibido</v>
      </c>
    </row>
    <row r="15" spans="1:4" ht="15.75" x14ac:dyDescent="0.25">
      <c r="A15" s="17" t="s">
        <v>33</v>
      </c>
      <c r="B15" s="17">
        <v>77</v>
      </c>
      <c r="C15" s="17" t="str">
        <f t="shared" si="0"/>
        <v>Adulto</v>
      </c>
      <c r="D15" s="18" t="str">
        <f t="shared" si="1"/>
        <v>Permitido</v>
      </c>
    </row>
    <row r="16" spans="1:4" ht="15.75" x14ac:dyDescent="0.25">
      <c r="A16" s="17" t="s">
        <v>34</v>
      </c>
      <c r="B16" s="17">
        <v>15</v>
      </c>
      <c r="C16" s="19" t="str">
        <f t="shared" si="0"/>
        <v>Adolescente</v>
      </c>
      <c r="D16" s="17" t="str">
        <f t="shared" si="1"/>
        <v>Permitido</v>
      </c>
    </row>
    <row r="17" spans="1:4" ht="15.75" x14ac:dyDescent="0.25">
      <c r="A17" s="17" t="s">
        <v>35</v>
      </c>
      <c r="B17" s="17">
        <v>2</v>
      </c>
      <c r="C17" s="17" t="str">
        <f t="shared" si="0"/>
        <v>Criança</v>
      </c>
      <c r="D17" s="18" t="str">
        <f t="shared" si="1"/>
        <v>Proibido</v>
      </c>
    </row>
    <row r="18" spans="1:4" ht="15.75" x14ac:dyDescent="0.25">
      <c r="A18" s="17" t="s">
        <v>36</v>
      </c>
      <c r="B18" s="17">
        <v>12</v>
      </c>
      <c r="C18" s="19" t="str">
        <f t="shared" si="0"/>
        <v>Criança</v>
      </c>
      <c r="D18" s="17" t="str">
        <f t="shared" si="1"/>
        <v>Proibido</v>
      </c>
    </row>
    <row r="19" spans="1:4" ht="15.75" x14ac:dyDescent="0.25">
      <c r="A19" s="17" t="s">
        <v>37</v>
      </c>
      <c r="B19" s="17">
        <v>13</v>
      </c>
      <c r="C19" s="17" t="str">
        <f t="shared" si="0"/>
        <v>Adolescente</v>
      </c>
      <c r="D19" s="18" t="str">
        <f t="shared" si="1"/>
        <v>Permitido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77FA7-5F7B-4B41-85BD-77867B1C7955}">
  <dimension ref="A2:H25"/>
  <sheetViews>
    <sheetView zoomScaleNormal="100" workbookViewId="0">
      <selection activeCell="O17" sqref="O17"/>
    </sheetView>
  </sheetViews>
  <sheetFormatPr defaultRowHeight="15" x14ac:dyDescent="0.25"/>
  <cols>
    <col min="1" max="1" width="22.140625" customWidth="1"/>
    <col min="2" max="2" width="16.7109375" bestFit="1" customWidth="1"/>
    <col min="3" max="3" width="22.140625" bestFit="1" customWidth="1"/>
  </cols>
  <sheetData>
    <row r="2" spans="1:8" ht="15.75" thickBot="1" x14ac:dyDescent="0.3"/>
    <row r="3" spans="1:8" ht="16.5" thickBot="1" x14ac:dyDescent="0.3">
      <c r="A3" s="20" t="s">
        <v>38</v>
      </c>
      <c r="B3" s="20" t="s">
        <v>39</v>
      </c>
      <c r="C3" s="20" t="s">
        <v>40</v>
      </c>
    </row>
    <row r="4" spans="1:8" ht="16.5" thickBot="1" x14ac:dyDescent="0.3">
      <c r="A4" s="24" t="s">
        <v>41</v>
      </c>
      <c r="B4" s="25">
        <v>32</v>
      </c>
      <c r="C4" s="23" t="str">
        <f>IF(B4&lt;=20,"Frio",IF(B4&lt;=28,"Moderado",IF(B4&lt;=32,"Quente","Quentíssimo")))</f>
        <v>Quente</v>
      </c>
    </row>
    <row r="5" spans="1:8" ht="16.5" thickBot="1" x14ac:dyDescent="0.3">
      <c r="A5" s="24" t="s">
        <v>42</v>
      </c>
      <c r="B5" s="25">
        <v>40</v>
      </c>
      <c r="C5" s="23" t="str">
        <f t="shared" ref="C5:C21" si="0">IF(B5&lt;=20,"Frio",IF(B5&lt;=28,"Moderado",IF(B5&lt;=32,"Quente","Quentíssimo")))</f>
        <v>Quentíssimo</v>
      </c>
    </row>
    <row r="6" spans="1:8" ht="16.5" thickBot="1" x14ac:dyDescent="0.3">
      <c r="A6" s="24" t="s">
        <v>43</v>
      </c>
      <c r="B6" s="25">
        <v>12</v>
      </c>
      <c r="C6" s="23" t="str">
        <f t="shared" si="0"/>
        <v>Frio</v>
      </c>
      <c r="H6" s="4"/>
    </row>
    <row r="7" spans="1:8" ht="16.5" thickBot="1" x14ac:dyDescent="0.3">
      <c r="A7" s="24" t="s">
        <v>44</v>
      </c>
      <c r="B7" s="25">
        <v>32</v>
      </c>
      <c r="C7" s="23" t="str">
        <f t="shared" si="0"/>
        <v>Quente</v>
      </c>
    </row>
    <row r="8" spans="1:8" ht="16.5" thickBot="1" x14ac:dyDescent="0.3">
      <c r="A8" s="24" t="s">
        <v>45</v>
      </c>
      <c r="B8" s="25">
        <v>33</v>
      </c>
      <c r="C8" s="23" t="str">
        <f t="shared" si="0"/>
        <v>Quentíssimo</v>
      </c>
    </row>
    <row r="9" spans="1:8" ht="16.5" thickBot="1" x14ac:dyDescent="0.3">
      <c r="A9" s="24" t="s">
        <v>46</v>
      </c>
      <c r="B9" s="25">
        <v>36</v>
      </c>
      <c r="C9" s="23" t="str">
        <f t="shared" si="0"/>
        <v>Quentíssimo</v>
      </c>
    </row>
    <row r="10" spans="1:8" ht="16.5" thickBot="1" x14ac:dyDescent="0.3">
      <c r="A10" s="24" t="s">
        <v>47</v>
      </c>
      <c r="B10" s="25">
        <v>30</v>
      </c>
      <c r="C10" s="23" t="str">
        <f t="shared" si="0"/>
        <v>Quente</v>
      </c>
    </row>
    <row r="11" spans="1:8" ht="16.5" thickBot="1" x14ac:dyDescent="0.3">
      <c r="A11" s="24" t="s">
        <v>48</v>
      </c>
      <c r="B11" s="25">
        <v>25</v>
      </c>
      <c r="C11" s="23" t="str">
        <f t="shared" si="0"/>
        <v>Moderado</v>
      </c>
    </row>
    <row r="12" spans="1:8" ht="16.5" thickBot="1" x14ac:dyDescent="0.3">
      <c r="A12" s="24" t="s">
        <v>49</v>
      </c>
      <c r="B12" s="25">
        <v>14</v>
      </c>
      <c r="C12" s="23" t="str">
        <f t="shared" si="0"/>
        <v>Frio</v>
      </c>
    </row>
    <row r="13" spans="1:8" ht="16.5" thickBot="1" x14ac:dyDescent="0.3">
      <c r="A13" s="24" t="s">
        <v>50</v>
      </c>
      <c r="B13" s="25">
        <v>2</v>
      </c>
      <c r="C13" s="23" t="str">
        <f t="shared" si="0"/>
        <v>Frio</v>
      </c>
    </row>
    <row r="14" spans="1:8" ht="16.5" thickBot="1" x14ac:dyDescent="0.3">
      <c r="A14" s="24" t="s">
        <v>51</v>
      </c>
      <c r="B14" s="25">
        <v>8</v>
      </c>
      <c r="C14" s="23" t="str">
        <f t="shared" si="0"/>
        <v>Frio</v>
      </c>
    </row>
    <row r="15" spans="1:8" ht="16.5" thickBot="1" x14ac:dyDescent="0.3">
      <c r="A15" s="24" t="s">
        <v>52</v>
      </c>
      <c r="B15" s="25">
        <v>28</v>
      </c>
      <c r="C15" s="23" t="str">
        <f t="shared" si="0"/>
        <v>Moderado</v>
      </c>
    </row>
    <row r="16" spans="1:8" ht="16.5" thickBot="1" x14ac:dyDescent="0.3">
      <c r="A16" s="24" t="s">
        <v>53</v>
      </c>
      <c r="B16" s="25">
        <v>39.700000000000003</v>
      </c>
      <c r="C16" s="23" t="str">
        <f t="shared" si="0"/>
        <v>Quentíssimo</v>
      </c>
    </row>
    <row r="17" spans="1:6" ht="16.5" thickBot="1" x14ac:dyDescent="0.3">
      <c r="A17" s="24" t="s">
        <v>54</v>
      </c>
      <c r="B17" s="25">
        <v>41.5</v>
      </c>
      <c r="C17" s="23" t="str">
        <f t="shared" si="0"/>
        <v>Quentíssimo</v>
      </c>
      <c r="F17" s="1"/>
    </row>
    <row r="18" spans="1:6" ht="16.5" thickBot="1" x14ac:dyDescent="0.3">
      <c r="A18" s="24" t="s">
        <v>55</v>
      </c>
      <c r="B18" s="25">
        <v>28.5</v>
      </c>
      <c r="C18" s="23" t="str">
        <f t="shared" si="0"/>
        <v>Quente</v>
      </c>
    </row>
    <row r="19" spans="1:6" ht="16.5" thickBot="1" x14ac:dyDescent="0.3">
      <c r="A19" s="24" t="s">
        <v>56</v>
      </c>
      <c r="B19" s="25">
        <v>38</v>
      </c>
      <c r="C19" s="23" t="str">
        <f t="shared" si="0"/>
        <v>Quentíssimo</v>
      </c>
    </row>
    <row r="20" spans="1:6" ht="16.5" thickBot="1" x14ac:dyDescent="0.3">
      <c r="A20" s="24" t="s">
        <v>57</v>
      </c>
      <c r="B20" s="25">
        <v>27</v>
      </c>
      <c r="C20" s="23" t="str">
        <f t="shared" si="0"/>
        <v>Moderado</v>
      </c>
    </row>
    <row r="21" spans="1:6" ht="16.5" thickBot="1" x14ac:dyDescent="0.3">
      <c r="A21" s="24" t="s">
        <v>58</v>
      </c>
      <c r="B21" s="25">
        <v>39</v>
      </c>
      <c r="C21" s="23" t="str">
        <f t="shared" si="0"/>
        <v>Quentíssimo</v>
      </c>
    </row>
    <row r="22" spans="1:6" ht="16.5" thickBot="1" x14ac:dyDescent="0.3">
      <c r="A22" s="21" t="s">
        <v>95</v>
      </c>
      <c r="B22" s="22"/>
      <c r="C22" s="23">
        <f>COUNTIFS(B4:B21, "&lt;=20")</f>
        <v>4</v>
      </c>
      <c r="D22" s="2"/>
    </row>
    <row r="23" spans="1:6" ht="16.5" thickBot="1" x14ac:dyDescent="0.3">
      <c r="A23" s="22" t="s">
        <v>96</v>
      </c>
      <c r="B23" s="22"/>
      <c r="C23" s="23">
        <f>COUNTIFS(B4:B21, "&gt;20", B4:B21, "&lt;=28")</f>
        <v>3</v>
      </c>
      <c r="D23" s="2"/>
    </row>
    <row r="24" spans="1:6" ht="16.5" thickBot="1" x14ac:dyDescent="0.3">
      <c r="A24" s="22" t="s">
        <v>97</v>
      </c>
      <c r="B24" s="22"/>
      <c r="C24" s="23">
        <f>COUNTIFS(B4:B21, "&gt;28", B4:B21, "&lt;=32")</f>
        <v>4</v>
      </c>
      <c r="D24" s="2"/>
    </row>
    <row r="25" spans="1:6" ht="16.5" thickBot="1" x14ac:dyDescent="0.3">
      <c r="A25" s="22" t="s">
        <v>98</v>
      </c>
      <c r="B25" s="22"/>
      <c r="C25" s="23">
        <f>COUNTIFS(B4:B21, "&gt;32")</f>
        <v>7</v>
      </c>
      <c r="D25" s="2"/>
    </row>
  </sheetData>
  <conditionalFormatting sqref="C4:C21">
    <cfRule type="cellIs" dxfId="3" priority="1" operator="equal">
      <formula>"Quentíssimo"</formula>
    </cfRule>
    <cfRule type="cellIs" dxfId="2" priority="2" operator="equal">
      <formula>"Moderado"</formula>
    </cfRule>
    <cfRule type="cellIs" dxfId="1" priority="3" operator="equal">
      <formula>"Quente"</formula>
    </cfRule>
    <cfRule type="cellIs" priority="4" operator="equal">
      <formula>"Quente"</formula>
    </cfRule>
    <cfRule type="cellIs" dxfId="0" priority="5" operator="equal">
      <formula>"Frio"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D236B-D7D7-40A2-921E-CC72A3D84B2A}">
  <dimension ref="A1:D6"/>
  <sheetViews>
    <sheetView workbookViewId="0">
      <selection activeCell="H4" sqref="H4"/>
    </sheetView>
  </sheetViews>
  <sheetFormatPr defaultRowHeight="15" x14ac:dyDescent="0.25"/>
  <cols>
    <col min="1" max="1" width="11.5703125" bestFit="1" customWidth="1"/>
    <col min="2" max="2" width="16.7109375" bestFit="1" customWidth="1"/>
    <col min="3" max="3" width="17.28515625" bestFit="1" customWidth="1"/>
    <col min="4" max="4" width="8.42578125" bestFit="1" customWidth="1"/>
  </cols>
  <sheetData>
    <row r="1" spans="1:4" ht="17.25" thickTop="1" thickBot="1" x14ac:dyDescent="0.3">
      <c r="A1" s="26" t="s">
        <v>59</v>
      </c>
      <c r="B1" s="26" t="s">
        <v>60</v>
      </c>
      <c r="C1" s="26" t="s">
        <v>61</v>
      </c>
      <c r="D1" s="26" t="s">
        <v>62</v>
      </c>
    </row>
    <row r="2" spans="1:4" ht="17.25" thickTop="1" thickBot="1" x14ac:dyDescent="0.3">
      <c r="A2" s="27" t="s">
        <v>63</v>
      </c>
      <c r="B2" s="28">
        <v>30000</v>
      </c>
      <c r="C2" s="27" t="str">
        <f>IF(B2&lt;20000, "Fora do esperado", IF(B2&lt;29000, "Esperado", "Favorável"))</f>
        <v>Favorável</v>
      </c>
      <c r="D2" s="27" t="str">
        <f>IF(B2&lt;20000, "Baixo", IF(B2&lt;29000, "Média", "Alto"))</f>
        <v>Alto</v>
      </c>
    </row>
    <row r="3" spans="1:4" ht="17.25" thickTop="1" thickBot="1" x14ac:dyDescent="0.3">
      <c r="A3" s="27" t="s">
        <v>64</v>
      </c>
      <c r="B3" s="28">
        <v>56000</v>
      </c>
      <c r="C3" s="27" t="str">
        <f t="shared" ref="C3:C5" si="0">IF(B3&lt;20000, "Fora do esperado", IF(B3&lt;29000, "Esperado", "Favorável"))</f>
        <v>Favorável</v>
      </c>
      <c r="D3" s="27" t="str">
        <f t="shared" ref="D3:D5" si="1">IF(B3&lt;20000, "Baixo", IF(B3&lt;29000, "Média", "Alto"))</f>
        <v>Alto</v>
      </c>
    </row>
    <row r="4" spans="1:4" ht="17.25" thickTop="1" thickBot="1" x14ac:dyDescent="0.3">
      <c r="A4" s="27" t="s">
        <v>65</v>
      </c>
      <c r="B4" s="28">
        <v>2000</v>
      </c>
      <c r="C4" s="27" t="str">
        <f t="shared" si="0"/>
        <v>Fora do esperado</v>
      </c>
      <c r="D4" s="27" t="str">
        <f t="shared" si="1"/>
        <v>Baixo</v>
      </c>
    </row>
    <row r="5" spans="1:4" ht="17.25" thickTop="1" thickBot="1" x14ac:dyDescent="0.3">
      <c r="A5" s="27" t="s">
        <v>66</v>
      </c>
      <c r="B5" s="28">
        <v>23000</v>
      </c>
      <c r="C5" s="27" t="str">
        <f t="shared" si="0"/>
        <v>Esperado</v>
      </c>
      <c r="D5" s="27" t="str">
        <f t="shared" si="1"/>
        <v>Média</v>
      </c>
    </row>
    <row r="6" spans="1:4" ht="15.75" thickTop="1" x14ac:dyDescent="0.25"/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54279-273D-4803-8842-BF3DE235C753}">
  <dimension ref="A1:K21"/>
  <sheetViews>
    <sheetView workbookViewId="0">
      <selection activeCell="L7" sqref="L7"/>
    </sheetView>
  </sheetViews>
  <sheetFormatPr defaultRowHeight="15" x14ac:dyDescent="0.25"/>
  <cols>
    <col min="1" max="1" width="10.28515625" bestFit="1" customWidth="1"/>
    <col min="2" max="2" width="53.5703125" bestFit="1" customWidth="1"/>
    <col min="3" max="4" width="12.7109375" customWidth="1"/>
    <col min="5" max="5" width="11.85546875" customWidth="1"/>
    <col min="6" max="6" width="12.5703125" bestFit="1" customWidth="1"/>
    <col min="7" max="7" width="13.140625" bestFit="1" customWidth="1"/>
    <col min="8" max="8" width="20.28515625" bestFit="1" customWidth="1"/>
    <col min="9" max="9" width="19" bestFit="1" customWidth="1"/>
  </cols>
  <sheetData>
    <row r="1" spans="1:11" ht="16.5" thickBot="1" x14ac:dyDescent="0.3">
      <c r="A1" s="37" t="s">
        <v>67</v>
      </c>
      <c r="B1" s="37"/>
      <c r="C1" s="37"/>
      <c r="D1" s="37"/>
      <c r="E1" s="37"/>
      <c r="F1" s="37"/>
      <c r="G1" s="37"/>
      <c r="H1" s="37"/>
      <c r="I1" s="37"/>
    </row>
    <row r="2" spans="1:11" ht="48" thickBot="1" x14ac:dyDescent="0.3">
      <c r="A2" s="31" t="s">
        <v>68</v>
      </c>
      <c r="B2" s="31" t="s">
        <v>69</v>
      </c>
      <c r="C2" s="32" t="s">
        <v>70</v>
      </c>
      <c r="D2" s="32" t="s">
        <v>71</v>
      </c>
      <c r="E2" s="32" t="s">
        <v>92</v>
      </c>
      <c r="F2" s="32" t="s">
        <v>93</v>
      </c>
      <c r="G2" s="31" t="s">
        <v>72</v>
      </c>
      <c r="H2" s="31" t="s">
        <v>73</v>
      </c>
      <c r="I2" s="32" t="s">
        <v>74</v>
      </c>
      <c r="K2" s="2"/>
    </row>
    <row r="3" spans="1:11" ht="15.75" thickBot="1" x14ac:dyDescent="0.3">
      <c r="A3" s="33">
        <v>1</v>
      </c>
      <c r="B3" s="34" t="s">
        <v>75</v>
      </c>
      <c r="C3" s="35">
        <v>11.9</v>
      </c>
      <c r="D3" s="7">
        <v>25</v>
      </c>
      <c r="E3" s="7">
        <v>15</v>
      </c>
      <c r="F3" s="7">
        <f>SUM(D3-E3)</f>
        <v>10</v>
      </c>
      <c r="G3" s="34" t="str">
        <f>IF(F3&lt;5,"Falta",IF(F3&lt;10,"Baixo","Ok"))</f>
        <v>Ok</v>
      </c>
      <c r="H3" s="35">
        <f>SUM(C3*E3)</f>
        <v>178.5</v>
      </c>
      <c r="I3" s="36">
        <f>SUM(H3/D21)</f>
        <v>35.416666666666664</v>
      </c>
    </row>
    <row r="4" spans="1:11" ht="15.75" thickBot="1" x14ac:dyDescent="0.3">
      <c r="A4" s="33">
        <v>2</v>
      </c>
      <c r="B4" s="34" t="s">
        <v>76</v>
      </c>
      <c r="C4" s="35">
        <v>35</v>
      </c>
      <c r="D4" s="7">
        <v>35</v>
      </c>
      <c r="E4" s="7">
        <v>20</v>
      </c>
      <c r="F4" s="7">
        <f t="shared" ref="F4:F19" si="0">SUM(D4-E4)</f>
        <v>15</v>
      </c>
      <c r="G4" s="34" t="str">
        <f t="shared" ref="G4:G19" si="1">IF(F4&lt;5,"Falta",IF(F4&lt;10,"Baixo","Ok"))</f>
        <v>Ok</v>
      </c>
      <c r="H4" s="35">
        <f t="shared" ref="H4:H19" si="2">SUM(C4*E4)</f>
        <v>700</v>
      </c>
      <c r="I4" s="36">
        <f>SUM(H4/D21)</f>
        <v>138.88888888888889</v>
      </c>
    </row>
    <row r="5" spans="1:11" ht="15.75" thickBot="1" x14ac:dyDescent="0.3">
      <c r="A5" s="33">
        <v>3</v>
      </c>
      <c r="B5" s="34" t="s">
        <v>77</v>
      </c>
      <c r="C5" s="35">
        <v>85.5</v>
      </c>
      <c r="D5" s="7">
        <v>30</v>
      </c>
      <c r="E5" s="7">
        <v>23</v>
      </c>
      <c r="F5" s="7">
        <f t="shared" si="0"/>
        <v>7</v>
      </c>
      <c r="G5" s="34" t="str">
        <f t="shared" si="1"/>
        <v>Baixo</v>
      </c>
      <c r="H5" s="35">
        <f t="shared" si="2"/>
        <v>1966.5</v>
      </c>
      <c r="I5" s="36">
        <f>SUM(H5/D21)</f>
        <v>390.17857142857144</v>
      </c>
    </row>
    <row r="6" spans="1:11" ht="15.75" thickBot="1" x14ac:dyDescent="0.3">
      <c r="A6" s="33">
        <v>4</v>
      </c>
      <c r="B6" s="34" t="s">
        <v>78</v>
      </c>
      <c r="C6" s="35">
        <v>25.9</v>
      </c>
      <c r="D6" s="7">
        <v>10</v>
      </c>
      <c r="E6" s="7">
        <v>2</v>
      </c>
      <c r="F6" s="7">
        <f t="shared" si="0"/>
        <v>8</v>
      </c>
      <c r="G6" s="34" t="str">
        <f t="shared" si="1"/>
        <v>Baixo</v>
      </c>
      <c r="H6" s="35">
        <f t="shared" si="2"/>
        <v>51.8</v>
      </c>
      <c r="I6" s="36">
        <f>SUM(H6/D21)</f>
        <v>10.277777777777777</v>
      </c>
    </row>
    <row r="7" spans="1:11" ht="15.75" thickBot="1" x14ac:dyDescent="0.3">
      <c r="A7" s="33">
        <v>5</v>
      </c>
      <c r="B7" s="34" t="s">
        <v>79</v>
      </c>
      <c r="C7" s="35">
        <v>8.4499999999999993</v>
      </c>
      <c r="D7" s="7">
        <v>50</v>
      </c>
      <c r="E7" s="7">
        <v>41</v>
      </c>
      <c r="F7" s="7">
        <f t="shared" si="0"/>
        <v>9</v>
      </c>
      <c r="G7" s="34" t="str">
        <f t="shared" si="1"/>
        <v>Baixo</v>
      </c>
      <c r="H7" s="35">
        <f t="shared" si="2"/>
        <v>346.45</v>
      </c>
      <c r="I7" s="36">
        <f>SUM(H7/D21)</f>
        <v>68.740079365079367</v>
      </c>
    </row>
    <row r="8" spans="1:11" ht="15.75" thickBot="1" x14ac:dyDescent="0.3">
      <c r="A8" s="33">
        <v>6</v>
      </c>
      <c r="B8" s="34" t="s">
        <v>80</v>
      </c>
      <c r="C8" s="35">
        <v>33.6</v>
      </c>
      <c r="D8" s="7">
        <v>20</v>
      </c>
      <c r="E8" s="7">
        <v>0</v>
      </c>
      <c r="F8" s="7">
        <f t="shared" si="0"/>
        <v>20</v>
      </c>
      <c r="G8" s="34" t="str">
        <f t="shared" si="1"/>
        <v>Ok</v>
      </c>
      <c r="H8" s="35">
        <f t="shared" si="2"/>
        <v>0</v>
      </c>
      <c r="I8" s="36">
        <f>SUM(H8/D21)</f>
        <v>0</v>
      </c>
    </row>
    <row r="9" spans="1:11" ht="15.75" thickBot="1" x14ac:dyDescent="0.3">
      <c r="A9" s="33">
        <v>7</v>
      </c>
      <c r="B9" s="34" t="s">
        <v>81</v>
      </c>
      <c r="C9" s="35">
        <v>28.8</v>
      </c>
      <c r="D9" s="7">
        <v>20</v>
      </c>
      <c r="E9" s="7">
        <v>17</v>
      </c>
      <c r="F9" s="7">
        <f t="shared" si="0"/>
        <v>3</v>
      </c>
      <c r="G9" s="34" t="str">
        <f t="shared" si="1"/>
        <v>Falta</v>
      </c>
      <c r="H9" s="35">
        <f t="shared" si="2"/>
        <v>489.6</v>
      </c>
      <c r="I9" s="36">
        <f>SUM(H9/D21)</f>
        <v>97.142857142857153</v>
      </c>
    </row>
    <row r="10" spans="1:11" ht="15.75" thickBot="1" x14ac:dyDescent="0.3">
      <c r="A10" s="33">
        <v>8</v>
      </c>
      <c r="B10" s="34" t="s">
        <v>82</v>
      </c>
      <c r="C10" s="35">
        <v>15</v>
      </c>
      <c r="D10" s="7">
        <v>12</v>
      </c>
      <c r="E10" s="7">
        <v>2</v>
      </c>
      <c r="F10" s="7">
        <f t="shared" si="0"/>
        <v>10</v>
      </c>
      <c r="G10" s="34" t="str">
        <f t="shared" si="1"/>
        <v>Ok</v>
      </c>
      <c r="H10" s="35">
        <f t="shared" si="2"/>
        <v>30</v>
      </c>
      <c r="I10" s="36">
        <f>SUM(H10/D21)</f>
        <v>5.9523809523809526</v>
      </c>
    </row>
    <row r="11" spans="1:11" ht="15.75" thickBot="1" x14ac:dyDescent="0.3">
      <c r="A11" s="33">
        <v>9</v>
      </c>
      <c r="B11" s="34" t="s">
        <v>83</v>
      </c>
      <c r="C11" s="35">
        <v>265.5</v>
      </c>
      <c r="D11" s="7">
        <v>5</v>
      </c>
      <c r="E11" s="7">
        <v>2</v>
      </c>
      <c r="F11" s="7">
        <f t="shared" si="0"/>
        <v>3</v>
      </c>
      <c r="G11" s="34" t="str">
        <f t="shared" si="1"/>
        <v>Falta</v>
      </c>
      <c r="H11" s="35">
        <f t="shared" si="2"/>
        <v>531</v>
      </c>
      <c r="I11" s="36">
        <f>SUM(H11/D21)</f>
        <v>105.35714285714286</v>
      </c>
    </row>
    <row r="12" spans="1:11" ht="15.75" thickBot="1" x14ac:dyDescent="0.3">
      <c r="A12" s="33">
        <v>10</v>
      </c>
      <c r="B12" s="34" t="s">
        <v>84</v>
      </c>
      <c r="C12" s="35">
        <v>5.5</v>
      </c>
      <c r="D12" s="7">
        <v>34</v>
      </c>
      <c r="E12" s="7">
        <v>10</v>
      </c>
      <c r="F12" s="7">
        <f t="shared" si="0"/>
        <v>24</v>
      </c>
      <c r="G12" s="34" t="str">
        <f t="shared" si="1"/>
        <v>Ok</v>
      </c>
      <c r="H12" s="35">
        <f t="shared" si="2"/>
        <v>55</v>
      </c>
      <c r="I12" s="36">
        <f>SUM(H12/D21)</f>
        <v>10.912698412698413</v>
      </c>
    </row>
    <row r="13" spans="1:11" ht="15.75" thickBot="1" x14ac:dyDescent="0.3">
      <c r="A13" s="33">
        <v>11</v>
      </c>
      <c r="B13" s="34" t="s">
        <v>85</v>
      </c>
      <c r="C13" s="35">
        <v>150</v>
      </c>
      <c r="D13" s="7">
        <v>10</v>
      </c>
      <c r="E13" s="7">
        <v>7</v>
      </c>
      <c r="F13" s="7">
        <f t="shared" si="0"/>
        <v>3</v>
      </c>
      <c r="G13" s="34" t="str">
        <f t="shared" si="1"/>
        <v>Falta</v>
      </c>
      <c r="H13" s="35">
        <f t="shared" si="2"/>
        <v>1050</v>
      </c>
      <c r="I13" s="36">
        <f>SUM(H13/D21)</f>
        <v>208.33333333333334</v>
      </c>
    </row>
    <row r="14" spans="1:11" ht="15.75" thickBot="1" x14ac:dyDescent="0.3">
      <c r="A14" s="33">
        <v>12</v>
      </c>
      <c r="B14" s="34" t="s">
        <v>86</v>
      </c>
      <c r="C14" s="35">
        <v>1.5</v>
      </c>
      <c r="D14" s="7">
        <v>500</v>
      </c>
      <c r="E14" s="7">
        <v>482</v>
      </c>
      <c r="F14" s="7">
        <f t="shared" si="0"/>
        <v>18</v>
      </c>
      <c r="G14" s="34" t="str">
        <f t="shared" si="1"/>
        <v>Ok</v>
      </c>
      <c r="H14" s="35">
        <f t="shared" si="2"/>
        <v>723</v>
      </c>
      <c r="I14" s="36">
        <f>SUM(H14/D21)</f>
        <v>143.45238095238096</v>
      </c>
    </row>
    <row r="15" spans="1:11" ht="15.75" thickBot="1" x14ac:dyDescent="0.3">
      <c r="A15" s="33">
        <v>13</v>
      </c>
      <c r="B15" s="34" t="s">
        <v>87</v>
      </c>
      <c r="C15" s="35">
        <v>5.9</v>
      </c>
      <c r="D15" s="7">
        <v>22</v>
      </c>
      <c r="E15" s="7">
        <v>3</v>
      </c>
      <c r="F15" s="7">
        <f t="shared" si="0"/>
        <v>19</v>
      </c>
      <c r="G15" s="34" t="str">
        <f t="shared" si="1"/>
        <v>Ok</v>
      </c>
      <c r="H15" s="35">
        <f t="shared" si="2"/>
        <v>17.700000000000003</v>
      </c>
      <c r="I15" s="36">
        <f>SUM(H15/D21)</f>
        <v>3.5119047619047623</v>
      </c>
    </row>
    <row r="16" spans="1:11" ht="15.75" thickBot="1" x14ac:dyDescent="0.3">
      <c r="A16" s="33">
        <v>14</v>
      </c>
      <c r="B16" s="34" t="s">
        <v>88</v>
      </c>
      <c r="C16" s="35">
        <v>0.5</v>
      </c>
      <c r="D16" s="7">
        <v>25</v>
      </c>
      <c r="E16" s="7">
        <v>9</v>
      </c>
      <c r="F16" s="7">
        <f t="shared" si="0"/>
        <v>16</v>
      </c>
      <c r="G16" s="34" t="str">
        <f t="shared" si="1"/>
        <v>Ok</v>
      </c>
      <c r="H16" s="35">
        <f t="shared" si="2"/>
        <v>4.5</v>
      </c>
      <c r="I16" s="36">
        <f>SUM(H16/D21)</f>
        <v>0.8928571428571429</v>
      </c>
    </row>
    <row r="17" spans="1:9" ht="15.75" thickBot="1" x14ac:dyDescent="0.3">
      <c r="A17" s="33">
        <v>15</v>
      </c>
      <c r="B17" s="34" t="s">
        <v>89</v>
      </c>
      <c r="C17" s="35">
        <v>1.6</v>
      </c>
      <c r="D17" s="7">
        <v>10</v>
      </c>
      <c r="E17" s="7">
        <v>3</v>
      </c>
      <c r="F17" s="7">
        <f t="shared" si="0"/>
        <v>7</v>
      </c>
      <c r="G17" s="34" t="str">
        <f t="shared" si="1"/>
        <v>Baixo</v>
      </c>
      <c r="H17" s="35">
        <f t="shared" si="2"/>
        <v>4.8000000000000007</v>
      </c>
      <c r="I17" s="36">
        <f>SUM(H17/D21)</f>
        <v>0.95238095238095255</v>
      </c>
    </row>
    <row r="18" spans="1:9" ht="15.75" thickBot="1" x14ac:dyDescent="0.3">
      <c r="A18" s="33">
        <v>16</v>
      </c>
      <c r="B18" s="34" t="s">
        <v>90</v>
      </c>
      <c r="C18" s="35">
        <v>2.5</v>
      </c>
      <c r="D18" s="7">
        <v>15</v>
      </c>
      <c r="E18" s="7">
        <v>13</v>
      </c>
      <c r="F18" s="7">
        <f t="shared" si="0"/>
        <v>2</v>
      </c>
      <c r="G18" s="34" t="str">
        <f t="shared" si="1"/>
        <v>Falta</v>
      </c>
      <c r="H18" s="35">
        <f t="shared" si="2"/>
        <v>32.5</v>
      </c>
      <c r="I18" s="36">
        <f>SUM(H18/D21)</f>
        <v>6.4484126984126986</v>
      </c>
    </row>
    <row r="19" spans="1:9" ht="15.75" thickBot="1" x14ac:dyDescent="0.3">
      <c r="A19" s="33">
        <v>17</v>
      </c>
      <c r="B19" s="34" t="s">
        <v>91</v>
      </c>
      <c r="C19" s="35">
        <v>1</v>
      </c>
      <c r="D19" s="7">
        <v>25</v>
      </c>
      <c r="E19" s="7">
        <v>24</v>
      </c>
      <c r="F19" s="7">
        <f t="shared" si="0"/>
        <v>1</v>
      </c>
      <c r="G19" s="34" t="str">
        <f t="shared" si="1"/>
        <v>Falta</v>
      </c>
      <c r="H19" s="35">
        <f t="shared" si="2"/>
        <v>24</v>
      </c>
      <c r="I19" s="36">
        <f>SUM(H19/D21)</f>
        <v>4.7619047619047619</v>
      </c>
    </row>
    <row r="20" spans="1:9" ht="15.75" thickBot="1" x14ac:dyDescent="0.3"/>
    <row r="21" spans="1:9" ht="15.75" thickBot="1" x14ac:dyDescent="0.3">
      <c r="C21" s="29" t="s">
        <v>94</v>
      </c>
      <c r="D21" s="30">
        <v>5.04</v>
      </c>
    </row>
  </sheetData>
  <mergeCells count="1">
    <mergeCell ref="A1:I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Planilha2</vt:lpstr>
      <vt:lpstr>Planilha3</vt:lpstr>
      <vt:lpstr>Planilha4</vt:lpstr>
      <vt:lpstr>Planilha5</vt:lpstr>
    </vt:vector>
  </TitlesOfParts>
  <Manager/>
  <Company>CPS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BRUNO S SILVA</cp:lastModifiedBy>
  <cp:revision/>
  <dcterms:created xsi:type="dcterms:W3CDTF">2024-09-30T22:59:05Z</dcterms:created>
  <dcterms:modified xsi:type="dcterms:W3CDTF">2024-10-03T17:53:41Z</dcterms:modified>
  <cp:category/>
  <cp:contentStatus/>
</cp:coreProperties>
</file>