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4.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Override PartName="/xl/charts/colors5.xml" ContentType="application/vnd.ms-office.chartcolorstyle+xml"/>
  <Override PartName="/xl/charts/style5.xml" ContentType="application/vnd.ms-office.chartstyle+xml"/>
  <Override PartName="/xl/charts/colors6.xml" ContentType="application/vnd.ms-office.chartcolorstyle+xml"/>
  <Override PartName="/xl/charts/style6.xml" ContentType="application/vnd.ms-office.chartstyle+xml"/>
  <Override PartName="/xl/charts/colors7.xml" ContentType="application/vnd.ms-office.chartcolorstyle+xml"/>
  <Override PartName="/xl/charts/style7.xml" ContentType="application/vnd.ms-office.chartstyle+xml"/>
  <Override PartName="/xl/charts/colors8.xml" ContentType="application/vnd.ms-office.chartcolorstyle+xml"/>
  <Override PartName="/xl/charts/style8.xml" ContentType="application/vnd.ms-office.chartstyle+xml"/>
  <Override PartName="/xl/charts/colors9.xml" ContentType="application/vnd.ms-office.chartcolorstyle+xml"/>
  <Override PartName="/xl/charts/style9.xml" ContentType="application/vnd.ms-office.chartstyle+xml"/>
  <Override PartName="/xl/charts/colors10.xml" ContentType="application/vnd.ms-office.chartcolorstyle+xml"/>
  <Override PartName="/xl/charts/style1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815" windowHeight="7755" activeTab="4"/>
  </bookViews>
  <sheets>
    <sheet name="General" sheetId="1" r:id="rId1"/>
    <sheet name="Q1 open questions" sheetId="4" r:id="rId2"/>
    <sheet name="Enjoyment" sheetId="2" r:id="rId3"/>
    <sheet name="Panas" sheetId="3" r:id="rId4"/>
    <sheet name="Memory test" sheetId="10" r:id="rId5"/>
    <sheet name="Interview 1" sheetId="6" r:id="rId6"/>
    <sheet name="Interview 2" sheetId="8" r:id="rId7"/>
    <sheet name="Grafieken interviews" sheetId="9" r:id="rId8"/>
    <sheet name="Verwerking &amp; Grafieken" sheetId="11" r:id="rId9"/>
  </sheets>
  <calcPr calcId="145621"/>
</workbook>
</file>

<file path=xl/calcChain.xml><?xml version="1.0" encoding="utf-8"?>
<calcChain xmlns="http://schemas.openxmlformats.org/spreadsheetml/2006/main">
  <c r="AL9" i="8" l="1"/>
  <c r="AL9" i="6"/>
  <c r="AL8" i="6"/>
  <c r="AL8" i="8"/>
  <c r="S7" i="11"/>
  <c r="M7" i="11"/>
  <c r="G7" i="11"/>
  <c r="S6" i="11"/>
  <c r="M6" i="11"/>
  <c r="G6" i="11"/>
  <c r="AL2" i="11"/>
  <c r="AL3" i="11"/>
  <c r="A5" i="11" a="1"/>
  <c r="A5" i="11" s="1"/>
  <c r="C5" i="11"/>
  <c r="D5" i="11"/>
  <c r="G5" i="11"/>
  <c r="H5" i="11"/>
  <c r="K5" i="11"/>
  <c r="L5" i="11"/>
  <c r="O5" i="11"/>
  <c r="P5" i="11"/>
  <c r="S5" i="11"/>
  <c r="T5" i="11"/>
  <c r="W5" i="11"/>
  <c r="X5" i="11"/>
  <c r="AA5" i="11"/>
  <c r="AB5" i="11"/>
  <c r="AE5" i="11"/>
  <c r="AF5" i="11"/>
  <c r="AI5" i="11"/>
  <c r="AL4" i="11"/>
  <c r="A4" i="11" a="1"/>
  <c r="A4" i="11" s="1"/>
  <c r="B4" i="11"/>
  <c r="C4" i="11"/>
  <c r="D4" i="11"/>
  <c r="F4" i="11"/>
  <c r="G4" i="11"/>
  <c r="H4" i="11"/>
  <c r="J4" i="11"/>
  <c r="K4" i="11"/>
  <c r="L4" i="11"/>
  <c r="N4" i="11"/>
  <c r="O4" i="11"/>
  <c r="P4" i="11"/>
  <c r="R4" i="11"/>
  <c r="S4" i="11"/>
  <c r="T4" i="11"/>
  <c r="V4" i="11"/>
  <c r="W4" i="11"/>
  <c r="X4" i="11"/>
  <c r="Z4" i="11"/>
  <c r="AA4" i="11"/>
  <c r="AB4" i="11"/>
  <c r="AD4" i="11"/>
  <c r="AE4" i="11"/>
  <c r="AF4" i="11"/>
  <c r="AH4" i="11"/>
  <c r="AI4" i="11"/>
  <c r="A3" i="11" a="1"/>
  <c r="Y3" i="11" s="1"/>
  <c r="A3" i="11"/>
  <c r="B3" i="11"/>
  <c r="C3" i="11"/>
  <c r="D3" i="11"/>
  <c r="E3" i="11"/>
  <c r="F3" i="11"/>
  <c r="G3" i="11"/>
  <c r="H3" i="11"/>
  <c r="I3" i="11"/>
  <c r="J3" i="11"/>
  <c r="K3" i="11"/>
  <c r="L3" i="11"/>
  <c r="M3" i="11"/>
  <c r="N3" i="11"/>
  <c r="O3" i="11"/>
  <c r="P3" i="11"/>
  <c r="Q3" i="11"/>
  <c r="R3" i="11"/>
  <c r="S3" i="11"/>
  <c r="T3" i="11"/>
  <c r="U3" i="11"/>
  <c r="V3" i="11"/>
  <c r="W3" i="11"/>
  <c r="X3" i="11"/>
  <c r="Z3" i="11"/>
  <c r="AA3" i="11"/>
  <c r="AB3" i="11"/>
  <c r="AC3" i="11"/>
  <c r="AD3" i="11"/>
  <c r="AE3" i="11"/>
  <c r="AF3" i="11"/>
  <c r="AG3" i="11"/>
  <c r="AH3" i="11"/>
  <c r="AI3" i="11"/>
  <c r="AH2" i="11"/>
  <c r="AI2" i="11"/>
  <c r="C2" i="11"/>
  <c r="D2" i="11"/>
  <c r="E2"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AG2" i="11"/>
  <c r="B1" i="11"/>
  <c r="C1" i="11"/>
  <c r="D1" i="11"/>
  <c r="E1" i="11"/>
  <c r="F1" i="11"/>
  <c r="G1" i="11"/>
  <c r="H1" i="11"/>
  <c r="I1" i="11"/>
  <c r="J1" i="11"/>
  <c r="K1" i="11"/>
  <c r="L1" i="11"/>
  <c r="M1" i="11"/>
  <c r="N1" i="11"/>
  <c r="O1" i="11"/>
  <c r="P1" i="11"/>
  <c r="Q1" i="11"/>
  <c r="R1" i="11"/>
  <c r="S1" i="11"/>
  <c r="T1" i="11"/>
  <c r="U1" i="11"/>
  <c r="V1" i="11"/>
  <c r="W1" i="11"/>
  <c r="X1" i="11"/>
  <c r="Y1" i="11"/>
  <c r="Z1" i="11"/>
  <c r="AA1" i="11"/>
  <c r="AB1" i="11"/>
  <c r="AC1" i="11"/>
  <c r="AD1" i="11"/>
  <c r="AE1" i="11"/>
  <c r="AF1" i="11"/>
  <c r="AG1" i="11"/>
  <c r="AH1" i="11"/>
  <c r="AI1" i="11"/>
  <c r="A1" i="11"/>
  <c r="B2" i="11"/>
  <c r="A2" i="11"/>
  <c r="AN5" i="8"/>
  <c r="AL83" i="9"/>
  <c r="AK83" i="9"/>
  <c r="AL82" i="9"/>
  <c r="AK82" i="9"/>
  <c r="AL81" i="9"/>
  <c r="AK81" i="9"/>
  <c r="AL80" i="9"/>
  <c r="AK80" i="9"/>
  <c r="AL79" i="9"/>
  <c r="AK79" i="9"/>
  <c r="AL78" i="9"/>
  <c r="AK78" i="9"/>
  <c r="AL77" i="9"/>
  <c r="AK77" i="9"/>
  <c r="AL76" i="9"/>
  <c r="AK76" i="9"/>
  <c r="AL75" i="9"/>
  <c r="AK75" i="9"/>
  <c r="AL74" i="9"/>
  <c r="AK74" i="9"/>
  <c r="AL73" i="9"/>
  <c r="AK73" i="9"/>
  <c r="AL72" i="9"/>
  <c r="AK72" i="9"/>
  <c r="AL71" i="9"/>
  <c r="AK71" i="9"/>
  <c r="AL70" i="9"/>
  <c r="AK70" i="9"/>
  <c r="AL69" i="9"/>
  <c r="AK69" i="9"/>
  <c r="AL68" i="9"/>
  <c r="AK68" i="9"/>
  <c r="B80" i="9"/>
  <c r="C80" i="9"/>
  <c r="D80" i="9"/>
  <c r="E80" i="9"/>
  <c r="F80" i="9"/>
  <c r="G80" i="9"/>
  <c r="H80" i="9"/>
  <c r="I80" i="9"/>
  <c r="J80" i="9"/>
  <c r="K80" i="9"/>
  <c r="L80" i="9"/>
  <c r="M80" i="9"/>
  <c r="N80" i="9"/>
  <c r="O80" i="9"/>
  <c r="P80" i="9"/>
  <c r="Q80" i="9"/>
  <c r="R80" i="9"/>
  <c r="S80" i="9"/>
  <c r="T80" i="9"/>
  <c r="U80" i="9"/>
  <c r="V80" i="9"/>
  <c r="W80" i="9"/>
  <c r="X80" i="9"/>
  <c r="Y80" i="9"/>
  <c r="Z80" i="9"/>
  <c r="AA80" i="9"/>
  <c r="AB80" i="9"/>
  <c r="AC80" i="9"/>
  <c r="AD80" i="9"/>
  <c r="AE80" i="9"/>
  <c r="AF80" i="9"/>
  <c r="AG80" i="9"/>
  <c r="AH80" i="9"/>
  <c r="AI80" i="9"/>
  <c r="B81" i="9"/>
  <c r="C81" i="9"/>
  <c r="D81" i="9"/>
  <c r="E81" i="9"/>
  <c r="F81" i="9"/>
  <c r="G81" i="9"/>
  <c r="H81" i="9"/>
  <c r="I81" i="9"/>
  <c r="J81" i="9"/>
  <c r="K81" i="9"/>
  <c r="L81" i="9"/>
  <c r="M81" i="9"/>
  <c r="N81" i="9"/>
  <c r="O81" i="9"/>
  <c r="P81" i="9"/>
  <c r="Q81" i="9"/>
  <c r="R81" i="9"/>
  <c r="S81" i="9"/>
  <c r="T81" i="9"/>
  <c r="U81" i="9"/>
  <c r="V81" i="9"/>
  <c r="W81" i="9"/>
  <c r="X81" i="9"/>
  <c r="Y81" i="9"/>
  <c r="Z81" i="9"/>
  <c r="AA81" i="9"/>
  <c r="AB81" i="9"/>
  <c r="AC81" i="9"/>
  <c r="AD81" i="9"/>
  <c r="AE81" i="9"/>
  <c r="AF81" i="9"/>
  <c r="AG81" i="9"/>
  <c r="AH81" i="9"/>
  <c r="AI81" i="9"/>
  <c r="B82" i="9"/>
  <c r="C82" i="9"/>
  <c r="D82" i="9"/>
  <c r="E82" i="9"/>
  <c r="F82" i="9"/>
  <c r="G82" i="9"/>
  <c r="H82" i="9"/>
  <c r="I82" i="9"/>
  <c r="J82" i="9"/>
  <c r="K82" i="9"/>
  <c r="L82" i="9"/>
  <c r="M82" i="9"/>
  <c r="N82" i="9"/>
  <c r="O82" i="9"/>
  <c r="P82" i="9"/>
  <c r="Q82" i="9"/>
  <c r="R82" i="9"/>
  <c r="S82" i="9"/>
  <c r="T82" i="9"/>
  <c r="U82" i="9"/>
  <c r="V82" i="9"/>
  <c r="W82" i="9"/>
  <c r="X82" i="9"/>
  <c r="Y82" i="9"/>
  <c r="Z82" i="9"/>
  <c r="AA82" i="9"/>
  <c r="AB82" i="9"/>
  <c r="AC82" i="9"/>
  <c r="AD82" i="9"/>
  <c r="AE82" i="9"/>
  <c r="AF82" i="9"/>
  <c r="AG82" i="9"/>
  <c r="AH82" i="9"/>
  <c r="AI82" i="9"/>
  <c r="B83" i="9"/>
  <c r="C83" i="9"/>
  <c r="D83" i="9"/>
  <c r="E83" i="9"/>
  <c r="F83" i="9"/>
  <c r="G83" i="9"/>
  <c r="H83" i="9"/>
  <c r="I83" i="9"/>
  <c r="J83" i="9"/>
  <c r="K83" i="9"/>
  <c r="L83" i="9"/>
  <c r="M83" i="9"/>
  <c r="N83" i="9"/>
  <c r="O83" i="9"/>
  <c r="P83" i="9"/>
  <c r="Q83" i="9"/>
  <c r="R83" i="9"/>
  <c r="S83" i="9"/>
  <c r="T83" i="9"/>
  <c r="U83" i="9"/>
  <c r="V83" i="9"/>
  <c r="W83" i="9"/>
  <c r="X83" i="9"/>
  <c r="Y83" i="9"/>
  <c r="Z83" i="9"/>
  <c r="AA83" i="9"/>
  <c r="AB83" i="9"/>
  <c r="AC83" i="9"/>
  <c r="AD83" i="9"/>
  <c r="AE83" i="9"/>
  <c r="AF83" i="9"/>
  <c r="AG83" i="9"/>
  <c r="AH83" i="9"/>
  <c r="AI83" i="9"/>
  <c r="B69" i="9"/>
  <c r="C69" i="9"/>
  <c r="D69" i="9"/>
  <c r="E69" i="9"/>
  <c r="F69" i="9"/>
  <c r="G69" i="9"/>
  <c r="H69" i="9"/>
  <c r="I69" i="9"/>
  <c r="J69" i="9"/>
  <c r="K69" i="9"/>
  <c r="L69" i="9"/>
  <c r="M69" i="9"/>
  <c r="N69" i="9"/>
  <c r="O69" i="9"/>
  <c r="P69" i="9"/>
  <c r="Q69" i="9"/>
  <c r="R69" i="9"/>
  <c r="S69" i="9"/>
  <c r="T69" i="9"/>
  <c r="U69" i="9"/>
  <c r="V69" i="9"/>
  <c r="W69" i="9"/>
  <c r="X69" i="9"/>
  <c r="Y69" i="9"/>
  <c r="Z69" i="9"/>
  <c r="AA69" i="9"/>
  <c r="AB69" i="9"/>
  <c r="AC69" i="9"/>
  <c r="AD69" i="9"/>
  <c r="AE69" i="9"/>
  <c r="AF69" i="9"/>
  <c r="AG69" i="9"/>
  <c r="AH69" i="9"/>
  <c r="AI69" i="9"/>
  <c r="B70" i="9"/>
  <c r="C70" i="9"/>
  <c r="D70" i="9"/>
  <c r="E70" i="9"/>
  <c r="F70" i="9"/>
  <c r="G70" i="9"/>
  <c r="H70" i="9"/>
  <c r="I70" i="9"/>
  <c r="J70" i="9"/>
  <c r="K70" i="9"/>
  <c r="L70" i="9"/>
  <c r="M70" i="9"/>
  <c r="N70" i="9"/>
  <c r="O70" i="9"/>
  <c r="P70" i="9"/>
  <c r="Q70" i="9"/>
  <c r="R70" i="9"/>
  <c r="S70" i="9"/>
  <c r="T70" i="9"/>
  <c r="U70" i="9"/>
  <c r="V70" i="9"/>
  <c r="W70" i="9"/>
  <c r="X70" i="9"/>
  <c r="Y70" i="9"/>
  <c r="Z70" i="9"/>
  <c r="AA70" i="9"/>
  <c r="AB70" i="9"/>
  <c r="AC70" i="9"/>
  <c r="AD70" i="9"/>
  <c r="AE70" i="9"/>
  <c r="AF70" i="9"/>
  <c r="AG70" i="9"/>
  <c r="AH70" i="9"/>
  <c r="AI70" i="9"/>
  <c r="B71" i="9"/>
  <c r="C71" i="9"/>
  <c r="D71" i="9"/>
  <c r="E71" i="9"/>
  <c r="F71" i="9"/>
  <c r="G71" i="9"/>
  <c r="H71" i="9"/>
  <c r="I71" i="9"/>
  <c r="J71" i="9"/>
  <c r="K71" i="9"/>
  <c r="L71" i="9"/>
  <c r="M71" i="9"/>
  <c r="N71" i="9"/>
  <c r="O71" i="9"/>
  <c r="P71" i="9"/>
  <c r="Q71" i="9"/>
  <c r="R71" i="9"/>
  <c r="S71" i="9"/>
  <c r="T71" i="9"/>
  <c r="U71" i="9"/>
  <c r="V71" i="9"/>
  <c r="W71" i="9"/>
  <c r="X71" i="9"/>
  <c r="Y71" i="9"/>
  <c r="Z71" i="9"/>
  <c r="AA71" i="9"/>
  <c r="AB71" i="9"/>
  <c r="AC71" i="9"/>
  <c r="AD71" i="9"/>
  <c r="AE71" i="9"/>
  <c r="AF71" i="9"/>
  <c r="AG71" i="9"/>
  <c r="AH71" i="9"/>
  <c r="AI71" i="9"/>
  <c r="B72" i="9"/>
  <c r="C72" i="9"/>
  <c r="D72" i="9"/>
  <c r="E72" i="9"/>
  <c r="F72" i="9"/>
  <c r="G72" i="9"/>
  <c r="H72" i="9"/>
  <c r="I72" i="9"/>
  <c r="J72" i="9"/>
  <c r="K72" i="9"/>
  <c r="L72" i="9"/>
  <c r="M72" i="9"/>
  <c r="N72" i="9"/>
  <c r="O72" i="9"/>
  <c r="P72" i="9"/>
  <c r="Q72" i="9"/>
  <c r="R72" i="9"/>
  <c r="S72" i="9"/>
  <c r="T72" i="9"/>
  <c r="U72" i="9"/>
  <c r="V72" i="9"/>
  <c r="W72" i="9"/>
  <c r="X72" i="9"/>
  <c r="Y72" i="9"/>
  <c r="Z72" i="9"/>
  <c r="AA72" i="9"/>
  <c r="AB72" i="9"/>
  <c r="AC72" i="9"/>
  <c r="AD72" i="9"/>
  <c r="AE72" i="9"/>
  <c r="AF72" i="9"/>
  <c r="AG72" i="9"/>
  <c r="AH72" i="9"/>
  <c r="AI72" i="9"/>
  <c r="B73" i="9"/>
  <c r="C73" i="9"/>
  <c r="D73" i="9"/>
  <c r="E73" i="9"/>
  <c r="F73" i="9"/>
  <c r="G73" i="9"/>
  <c r="H73" i="9"/>
  <c r="I73" i="9"/>
  <c r="J73" i="9"/>
  <c r="K73" i="9"/>
  <c r="L73" i="9"/>
  <c r="M73" i="9"/>
  <c r="N73" i="9"/>
  <c r="O73" i="9"/>
  <c r="P73" i="9"/>
  <c r="Q73" i="9"/>
  <c r="R73" i="9"/>
  <c r="S73" i="9"/>
  <c r="T73" i="9"/>
  <c r="U73" i="9"/>
  <c r="V73" i="9"/>
  <c r="W73" i="9"/>
  <c r="X73" i="9"/>
  <c r="Y73" i="9"/>
  <c r="Z73" i="9"/>
  <c r="AA73" i="9"/>
  <c r="AB73" i="9"/>
  <c r="AC73" i="9"/>
  <c r="AD73" i="9"/>
  <c r="AE73" i="9"/>
  <c r="AF73" i="9"/>
  <c r="AG73" i="9"/>
  <c r="AH73" i="9"/>
  <c r="AI73" i="9"/>
  <c r="B74" i="9"/>
  <c r="C74" i="9"/>
  <c r="D74" i="9"/>
  <c r="E74" i="9"/>
  <c r="F74" i="9"/>
  <c r="G74" i="9"/>
  <c r="H74" i="9"/>
  <c r="I74" i="9"/>
  <c r="J74" i="9"/>
  <c r="K74" i="9"/>
  <c r="L74" i="9"/>
  <c r="M74" i="9"/>
  <c r="N74" i="9"/>
  <c r="O74" i="9"/>
  <c r="P74" i="9"/>
  <c r="Q74" i="9"/>
  <c r="R74" i="9"/>
  <c r="S74" i="9"/>
  <c r="T74" i="9"/>
  <c r="U74" i="9"/>
  <c r="V74" i="9"/>
  <c r="W74" i="9"/>
  <c r="X74" i="9"/>
  <c r="Y74" i="9"/>
  <c r="Z74" i="9"/>
  <c r="AA74" i="9"/>
  <c r="AB74" i="9"/>
  <c r="AC74" i="9"/>
  <c r="AD74" i="9"/>
  <c r="AE74" i="9"/>
  <c r="AF74" i="9"/>
  <c r="AG74" i="9"/>
  <c r="AH74" i="9"/>
  <c r="AI74" i="9"/>
  <c r="B75" i="9"/>
  <c r="C75" i="9"/>
  <c r="D75" i="9"/>
  <c r="E75" i="9"/>
  <c r="F75" i="9"/>
  <c r="G75" i="9"/>
  <c r="H75" i="9"/>
  <c r="I75" i="9"/>
  <c r="J75" i="9"/>
  <c r="K75" i="9"/>
  <c r="L75" i="9"/>
  <c r="M75" i="9"/>
  <c r="N75" i="9"/>
  <c r="O75" i="9"/>
  <c r="P75" i="9"/>
  <c r="Q75" i="9"/>
  <c r="R75" i="9"/>
  <c r="S75" i="9"/>
  <c r="T75" i="9"/>
  <c r="U75" i="9"/>
  <c r="V75" i="9"/>
  <c r="W75" i="9"/>
  <c r="X75" i="9"/>
  <c r="Y75" i="9"/>
  <c r="Z75" i="9"/>
  <c r="AA75" i="9"/>
  <c r="AB75" i="9"/>
  <c r="AC75" i="9"/>
  <c r="AD75" i="9"/>
  <c r="AE75" i="9"/>
  <c r="AF75" i="9"/>
  <c r="AG75" i="9"/>
  <c r="AH75" i="9"/>
  <c r="AI75" i="9"/>
  <c r="B76" i="9"/>
  <c r="C76" i="9"/>
  <c r="D76" i="9"/>
  <c r="E76" i="9"/>
  <c r="F76" i="9"/>
  <c r="G76" i="9"/>
  <c r="H76" i="9"/>
  <c r="I76" i="9"/>
  <c r="J76" i="9"/>
  <c r="K76" i="9"/>
  <c r="L76" i="9"/>
  <c r="M76" i="9"/>
  <c r="N76" i="9"/>
  <c r="O76" i="9"/>
  <c r="P76" i="9"/>
  <c r="Q76" i="9"/>
  <c r="R76" i="9"/>
  <c r="S76" i="9"/>
  <c r="T76" i="9"/>
  <c r="U76" i="9"/>
  <c r="V76" i="9"/>
  <c r="W76" i="9"/>
  <c r="X76" i="9"/>
  <c r="Y76" i="9"/>
  <c r="Z76" i="9"/>
  <c r="AA76" i="9"/>
  <c r="AB76" i="9"/>
  <c r="AC76" i="9"/>
  <c r="AD76" i="9"/>
  <c r="AE76" i="9"/>
  <c r="AF76" i="9"/>
  <c r="AG76" i="9"/>
  <c r="AH76" i="9"/>
  <c r="AI76" i="9"/>
  <c r="B77" i="9"/>
  <c r="C77" i="9"/>
  <c r="D77" i="9"/>
  <c r="E77" i="9"/>
  <c r="F77" i="9"/>
  <c r="G77" i="9"/>
  <c r="H77" i="9"/>
  <c r="I77" i="9"/>
  <c r="J77" i="9"/>
  <c r="K77" i="9"/>
  <c r="L77" i="9"/>
  <c r="M77" i="9"/>
  <c r="N77" i="9"/>
  <c r="O77" i="9"/>
  <c r="P77" i="9"/>
  <c r="Q77" i="9"/>
  <c r="R77" i="9"/>
  <c r="S77" i="9"/>
  <c r="T77" i="9"/>
  <c r="U77" i="9"/>
  <c r="V77" i="9"/>
  <c r="W77" i="9"/>
  <c r="X77" i="9"/>
  <c r="Y77" i="9"/>
  <c r="Z77" i="9"/>
  <c r="AA77" i="9"/>
  <c r="AB77" i="9"/>
  <c r="AC77" i="9"/>
  <c r="AD77" i="9"/>
  <c r="AE77" i="9"/>
  <c r="AF77" i="9"/>
  <c r="AG77" i="9"/>
  <c r="AH77" i="9"/>
  <c r="AI77" i="9"/>
  <c r="B78" i="9"/>
  <c r="C78" i="9"/>
  <c r="D78" i="9"/>
  <c r="E78" i="9"/>
  <c r="F78" i="9"/>
  <c r="G78" i="9"/>
  <c r="H78" i="9"/>
  <c r="I78" i="9"/>
  <c r="J78" i="9"/>
  <c r="K78" i="9"/>
  <c r="L78" i="9"/>
  <c r="M78" i="9"/>
  <c r="N78" i="9"/>
  <c r="O78" i="9"/>
  <c r="P78" i="9"/>
  <c r="Q78" i="9"/>
  <c r="R78" i="9"/>
  <c r="S78" i="9"/>
  <c r="T78" i="9"/>
  <c r="U78" i="9"/>
  <c r="V78" i="9"/>
  <c r="W78" i="9"/>
  <c r="X78" i="9"/>
  <c r="Y78" i="9"/>
  <c r="Z78" i="9"/>
  <c r="AA78" i="9"/>
  <c r="AB78" i="9"/>
  <c r="AC78" i="9"/>
  <c r="AD78" i="9"/>
  <c r="AE78" i="9"/>
  <c r="AF78" i="9"/>
  <c r="AG78" i="9"/>
  <c r="AH78" i="9"/>
  <c r="AI78" i="9"/>
  <c r="B79" i="9"/>
  <c r="C79" i="9"/>
  <c r="D79" i="9"/>
  <c r="E79" i="9"/>
  <c r="F79" i="9"/>
  <c r="G79" i="9"/>
  <c r="H79" i="9"/>
  <c r="I79" i="9"/>
  <c r="J79" i="9"/>
  <c r="K79" i="9"/>
  <c r="L79" i="9"/>
  <c r="M79" i="9"/>
  <c r="N79" i="9"/>
  <c r="O79" i="9"/>
  <c r="P79" i="9"/>
  <c r="Q79" i="9"/>
  <c r="R79" i="9"/>
  <c r="S79" i="9"/>
  <c r="T79" i="9"/>
  <c r="U79" i="9"/>
  <c r="V79" i="9"/>
  <c r="W79" i="9"/>
  <c r="X79" i="9"/>
  <c r="Y79" i="9"/>
  <c r="Z79" i="9"/>
  <c r="AA79" i="9"/>
  <c r="AB79" i="9"/>
  <c r="AC79" i="9"/>
  <c r="AD79" i="9"/>
  <c r="AE79" i="9"/>
  <c r="AF79" i="9"/>
  <c r="AG79" i="9"/>
  <c r="AH79" i="9"/>
  <c r="AI79" i="9"/>
  <c r="L68" i="9"/>
  <c r="M68" i="9"/>
  <c r="N68" i="9"/>
  <c r="O68" i="9"/>
  <c r="P68" i="9"/>
  <c r="Q68" i="9"/>
  <c r="R68" i="9"/>
  <c r="S68" i="9"/>
  <c r="T68" i="9"/>
  <c r="U68" i="9"/>
  <c r="V68" i="9"/>
  <c r="W68" i="9"/>
  <c r="X68" i="9"/>
  <c r="Y68" i="9"/>
  <c r="Z68" i="9"/>
  <c r="AA68" i="9"/>
  <c r="AB68" i="9"/>
  <c r="AC68" i="9"/>
  <c r="AD68" i="9"/>
  <c r="AE68" i="9"/>
  <c r="AF68" i="9"/>
  <c r="AG68" i="9"/>
  <c r="AH68" i="9"/>
  <c r="AI68" i="9"/>
  <c r="C68" i="9"/>
  <c r="D68" i="9"/>
  <c r="E68" i="9"/>
  <c r="F68" i="9"/>
  <c r="G68" i="9"/>
  <c r="H68" i="9"/>
  <c r="I68" i="9"/>
  <c r="J68" i="9"/>
  <c r="K68" i="9"/>
  <c r="B68" i="9"/>
  <c r="A69" i="9"/>
  <c r="A70" i="9"/>
  <c r="A71" i="9"/>
  <c r="A72" i="9"/>
  <c r="A73" i="9"/>
  <c r="A74" i="9"/>
  <c r="A75" i="9"/>
  <c r="A76" i="9"/>
  <c r="A77" i="9"/>
  <c r="A78" i="9"/>
  <c r="A79" i="9"/>
  <c r="A80" i="9"/>
  <c r="A81" i="9"/>
  <c r="A82" i="9"/>
  <c r="A83" i="9"/>
  <c r="A68" i="9"/>
  <c r="AK24" i="8"/>
  <c r="AK25" i="8"/>
  <c r="AK26" i="8"/>
  <c r="AK27" i="8"/>
  <c r="AK28" i="8"/>
  <c r="AK29" i="8"/>
  <c r="AK30" i="8"/>
  <c r="AK15" i="8"/>
  <c r="AK16" i="8"/>
  <c r="AK17" i="8"/>
  <c r="AK18" i="8"/>
  <c r="AK19" i="8"/>
  <c r="AK20" i="8"/>
  <c r="AK21" i="8"/>
  <c r="AK24" i="6"/>
  <c r="AK25" i="6"/>
  <c r="AK26" i="6"/>
  <c r="AK27" i="6"/>
  <c r="AK28" i="6"/>
  <c r="AK29" i="6"/>
  <c r="AK30" i="6"/>
  <c r="AK15" i="6"/>
  <c r="AK16" i="6"/>
  <c r="AK17" i="6"/>
  <c r="AK18" i="6"/>
  <c r="AK19" i="6"/>
  <c r="AK20" i="6"/>
  <c r="AK21" i="6"/>
  <c r="AL30" i="6"/>
  <c r="AL29" i="6"/>
  <c r="AL28" i="6"/>
  <c r="AL27" i="6"/>
  <c r="AL26" i="6"/>
  <c r="AL25" i="6"/>
  <c r="AL24" i="6"/>
  <c r="AL23" i="6"/>
  <c r="AL22" i="6"/>
  <c r="AL21" i="6"/>
  <c r="AL20" i="6"/>
  <c r="AL19" i="6"/>
  <c r="AL18" i="6"/>
  <c r="AL17" i="6"/>
  <c r="AL16" i="6"/>
  <c r="AL15" i="6"/>
  <c r="AL23" i="8"/>
  <c r="AL24" i="8"/>
  <c r="AL25" i="8"/>
  <c r="AL26" i="8"/>
  <c r="AL27" i="8"/>
  <c r="AL28" i="8"/>
  <c r="AL29" i="8"/>
  <c r="AL30" i="8"/>
  <c r="AL16" i="8"/>
  <c r="AL17" i="8"/>
  <c r="AL18" i="8"/>
  <c r="AL19" i="8"/>
  <c r="AL20" i="8"/>
  <c r="AL21" i="8"/>
  <c r="AL22" i="8"/>
  <c r="AL15" i="8"/>
  <c r="AK65" i="9"/>
  <c r="AK64" i="9"/>
  <c r="B65" i="9"/>
  <c r="C65" i="9"/>
  <c r="D65" i="9"/>
  <c r="E65" i="9"/>
  <c r="F65" i="9"/>
  <c r="G65" i="9"/>
  <c r="H65" i="9"/>
  <c r="I65" i="9"/>
  <c r="J65" i="9"/>
  <c r="K65" i="9"/>
  <c r="L65" i="9"/>
  <c r="M65" i="9"/>
  <c r="N65" i="9"/>
  <c r="O65" i="9"/>
  <c r="P65" i="9"/>
  <c r="Q65" i="9"/>
  <c r="R65" i="9"/>
  <c r="S65" i="9"/>
  <c r="T65" i="9"/>
  <c r="U65" i="9"/>
  <c r="V65" i="9"/>
  <c r="W65" i="9"/>
  <c r="X65" i="9"/>
  <c r="Y65" i="9"/>
  <c r="Z65" i="9"/>
  <c r="AA65" i="9"/>
  <c r="AB65" i="9"/>
  <c r="AC65" i="9"/>
  <c r="AD65" i="9"/>
  <c r="AE65" i="9"/>
  <c r="AF65" i="9"/>
  <c r="AG65" i="9"/>
  <c r="AH65" i="9"/>
  <c r="AI65" i="9"/>
  <c r="C64" i="9"/>
  <c r="D64" i="9"/>
  <c r="E64" i="9"/>
  <c r="F64" i="9"/>
  <c r="G64" i="9"/>
  <c r="H64" i="9"/>
  <c r="I64" i="9"/>
  <c r="J64" i="9"/>
  <c r="K64" i="9"/>
  <c r="L64" i="9"/>
  <c r="M64" i="9"/>
  <c r="N64" i="9"/>
  <c r="O64" i="9"/>
  <c r="P64" i="9"/>
  <c r="Q64" i="9"/>
  <c r="R64" i="9"/>
  <c r="S64" i="9"/>
  <c r="T64" i="9"/>
  <c r="U64" i="9"/>
  <c r="V64" i="9"/>
  <c r="W64" i="9"/>
  <c r="X64" i="9"/>
  <c r="Y64" i="9"/>
  <c r="Z64" i="9"/>
  <c r="AA64" i="9"/>
  <c r="AB64" i="9"/>
  <c r="AC64" i="9"/>
  <c r="AD64" i="9"/>
  <c r="AE64" i="9"/>
  <c r="AF64" i="9"/>
  <c r="AG64" i="9"/>
  <c r="AH64" i="9"/>
  <c r="AI64" i="9"/>
  <c r="B64" i="9"/>
  <c r="F58" i="9"/>
  <c r="G58" i="9"/>
  <c r="H58" i="9"/>
  <c r="I58" i="9"/>
  <c r="J58" i="9"/>
  <c r="K58" i="9"/>
  <c r="L58" i="9"/>
  <c r="M58" i="9"/>
  <c r="N58" i="9"/>
  <c r="O58" i="9"/>
  <c r="P58" i="9"/>
  <c r="Q58" i="9"/>
  <c r="R58" i="9"/>
  <c r="S58" i="9"/>
  <c r="T58" i="9"/>
  <c r="U58" i="9"/>
  <c r="V58" i="9"/>
  <c r="W58" i="9"/>
  <c r="X58" i="9"/>
  <c r="Y58" i="9"/>
  <c r="Z58" i="9"/>
  <c r="AA58" i="9"/>
  <c r="AB58" i="9"/>
  <c r="AC58" i="9"/>
  <c r="AD58" i="9"/>
  <c r="AE58" i="9"/>
  <c r="AF58" i="9"/>
  <c r="AG58" i="9"/>
  <c r="AH58" i="9"/>
  <c r="AI58" i="9"/>
  <c r="AK58" i="9"/>
  <c r="F59" i="9"/>
  <c r="G59" i="9"/>
  <c r="H59" i="9"/>
  <c r="I59" i="9"/>
  <c r="J59" i="9"/>
  <c r="K59" i="9"/>
  <c r="L59" i="9"/>
  <c r="M59" i="9"/>
  <c r="N59" i="9"/>
  <c r="O59" i="9"/>
  <c r="P59" i="9"/>
  <c r="Q59" i="9"/>
  <c r="R59" i="9"/>
  <c r="S59" i="9"/>
  <c r="T59" i="9"/>
  <c r="U59" i="9"/>
  <c r="V59" i="9"/>
  <c r="W59" i="9"/>
  <c r="X59" i="9"/>
  <c r="Y59" i="9"/>
  <c r="Z59" i="9"/>
  <c r="AA59" i="9"/>
  <c r="AB59" i="9"/>
  <c r="AC59" i="9"/>
  <c r="AD59" i="9"/>
  <c r="AE59" i="9"/>
  <c r="AF59" i="9"/>
  <c r="AG59" i="9"/>
  <c r="AH59" i="9"/>
  <c r="AI59" i="9"/>
  <c r="AK59" i="9"/>
  <c r="F61" i="9"/>
  <c r="G61" i="9"/>
  <c r="H61" i="9"/>
  <c r="I61" i="9"/>
  <c r="J61" i="9"/>
  <c r="K61" i="9"/>
  <c r="L61" i="9"/>
  <c r="M61" i="9"/>
  <c r="N61" i="9"/>
  <c r="O61" i="9"/>
  <c r="P61" i="9"/>
  <c r="Q61" i="9"/>
  <c r="R61" i="9"/>
  <c r="S61" i="9"/>
  <c r="T61" i="9"/>
  <c r="U61" i="9"/>
  <c r="V61" i="9"/>
  <c r="W61" i="9"/>
  <c r="X61" i="9"/>
  <c r="Y61" i="9"/>
  <c r="Z61" i="9"/>
  <c r="AA61" i="9"/>
  <c r="AB61" i="9"/>
  <c r="AC61" i="9"/>
  <c r="AD61" i="9"/>
  <c r="AE61" i="9"/>
  <c r="AF61" i="9"/>
  <c r="AG61" i="9"/>
  <c r="AH61" i="9"/>
  <c r="AI61" i="9"/>
  <c r="AK61" i="9"/>
  <c r="F62" i="9"/>
  <c r="G62" i="9"/>
  <c r="H62" i="9"/>
  <c r="I62" i="9"/>
  <c r="J62" i="9"/>
  <c r="K62" i="9"/>
  <c r="L62" i="9"/>
  <c r="M62" i="9"/>
  <c r="N62" i="9"/>
  <c r="O62" i="9"/>
  <c r="P62" i="9"/>
  <c r="Q62" i="9"/>
  <c r="R62" i="9"/>
  <c r="S62" i="9"/>
  <c r="T62" i="9"/>
  <c r="U62" i="9"/>
  <c r="V62" i="9"/>
  <c r="W62" i="9"/>
  <c r="X62" i="9"/>
  <c r="Y62" i="9"/>
  <c r="Z62" i="9"/>
  <c r="AA62" i="9"/>
  <c r="AB62" i="9"/>
  <c r="AC62" i="9"/>
  <c r="AD62" i="9"/>
  <c r="AE62" i="9"/>
  <c r="AF62" i="9"/>
  <c r="AG62" i="9"/>
  <c r="AH62" i="9"/>
  <c r="AI62" i="9"/>
  <c r="AK62" i="9"/>
  <c r="B58" i="9"/>
  <c r="C58" i="9"/>
  <c r="D58" i="9"/>
  <c r="E58" i="9"/>
  <c r="B59" i="9"/>
  <c r="C59" i="9"/>
  <c r="D59" i="9"/>
  <c r="E59" i="9"/>
  <c r="B61" i="9"/>
  <c r="C61" i="9"/>
  <c r="D61" i="9"/>
  <c r="E61" i="9"/>
  <c r="B62" i="9"/>
  <c r="C62" i="9"/>
  <c r="D62" i="9"/>
  <c r="E62" i="9"/>
  <c r="A62" i="9"/>
  <c r="A61" i="9"/>
  <c r="A58" i="9"/>
  <c r="A59" i="9"/>
  <c r="AK23" i="6"/>
  <c r="AK22" i="6"/>
  <c r="AK23" i="8"/>
  <c r="AK22" i="8"/>
  <c r="AK13" i="6"/>
  <c r="AK12" i="6"/>
  <c r="AK14" i="8"/>
  <c r="AK13" i="8"/>
  <c r="AK12" i="8"/>
  <c r="AO5" i="6"/>
  <c r="AO6" i="6"/>
  <c r="AO7" i="6"/>
  <c r="AO5" i="8"/>
  <c r="AO6" i="8"/>
  <c r="AO7" i="8"/>
  <c r="AN7" i="6"/>
  <c r="AN6" i="6"/>
  <c r="AN5" i="6"/>
  <c r="AN7" i="8"/>
  <c r="AN6" i="8"/>
  <c r="AH5" i="11" l="1"/>
  <c r="AD5" i="11"/>
  <c r="Z5" i="11"/>
  <c r="V5" i="11"/>
  <c r="R5" i="11"/>
  <c r="N5" i="11"/>
  <c r="J5" i="11"/>
  <c r="F5" i="11"/>
  <c r="B5" i="11"/>
  <c r="AG5" i="11"/>
  <c r="AC5" i="11"/>
  <c r="Y5" i="11"/>
  <c r="U5" i="11"/>
  <c r="Q5" i="11"/>
  <c r="M5" i="11"/>
  <c r="I5" i="11"/>
  <c r="E5" i="11"/>
  <c r="AG4" i="11"/>
  <c r="AC4" i="11"/>
  <c r="Y4" i="11"/>
  <c r="U4" i="11"/>
  <c r="Q4" i="11"/>
  <c r="M4" i="11"/>
  <c r="I4" i="11"/>
  <c r="E4" i="11"/>
  <c r="B79" i="10"/>
  <c r="B78" i="10"/>
  <c r="B77" i="10"/>
  <c r="B76" i="10"/>
  <c r="B75" i="10"/>
  <c r="C75" i="10"/>
  <c r="G75" i="10" s="1"/>
  <c r="C79" i="10"/>
  <c r="G79" i="10" s="1"/>
  <c r="C78" i="10"/>
  <c r="G78" i="10" s="1"/>
  <c r="C77" i="10"/>
  <c r="G77" i="10" s="1"/>
  <c r="C76" i="10"/>
  <c r="G76" i="10" s="1"/>
  <c r="C74" i="10"/>
  <c r="B74" i="10"/>
  <c r="D74" i="10" s="1"/>
  <c r="H74" i="10" s="1"/>
  <c r="F39" i="10"/>
  <c r="C67" i="10"/>
  <c r="G67" i="10" s="1"/>
  <c r="B67" i="10"/>
  <c r="C66" i="10"/>
  <c r="B66" i="10"/>
  <c r="C65" i="10"/>
  <c r="B65" i="10"/>
  <c r="AC48" i="10"/>
  <c r="V39" i="10"/>
  <c r="R39" i="10"/>
  <c r="N39" i="10"/>
  <c r="J39" i="10"/>
  <c r="AB39" i="10" s="1"/>
  <c r="B39" i="10"/>
  <c r="B70" i="10" s="1"/>
  <c r="W38" i="10"/>
  <c r="V38" i="10"/>
  <c r="X38" i="10" s="1"/>
  <c r="S38" i="10"/>
  <c r="R38" i="10"/>
  <c r="T38" i="10" s="1"/>
  <c r="O38" i="10"/>
  <c r="N38" i="10"/>
  <c r="P38" i="10" s="1"/>
  <c r="L38" i="10"/>
  <c r="K38" i="10"/>
  <c r="J38" i="10"/>
  <c r="G38" i="10"/>
  <c r="F38" i="10"/>
  <c r="H38" i="10" s="1"/>
  <c r="C38" i="10"/>
  <c r="B38" i="10"/>
  <c r="AC35" i="10"/>
  <c r="AB35" i="10"/>
  <c r="AD35" i="10" s="1"/>
  <c r="AE35" i="10" s="1"/>
  <c r="AC34" i="10"/>
  <c r="AB34" i="10"/>
  <c r="AD34" i="10" s="1"/>
  <c r="AD33" i="10"/>
  <c r="AC33" i="10"/>
  <c r="AB33" i="10"/>
  <c r="AC32" i="10"/>
  <c r="AB32" i="10"/>
  <c r="AD32" i="10" s="1"/>
  <c r="AC31" i="10"/>
  <c r="AB31" i="10"/>
  <c r="AC30" i="10"/>
  <c r="AB30" i="10"/>
  <c r="AD30" i="10" s="1"/>
  <c r="AC29" i="10"/>
  <c r="AB29" i="10"/>
  <c r="AD29" i="10" s="1"/>
  <c r="AE29" i="10" s="1"/>
  <c r="AC28" i="10"/>
  <c r="AB28" i="10"/>
  <c r="AD28" i="10" s="1"/>
  <c r="AC27" i="10"/>
  <c r="AB27" i="10"/>
  <c r="AD27" i="10" s="1"/>
  <c r="AC26" i="10"/>
  <c r="AB26" i="10"/>
  <c r="AD26" i="10" s="1"/>
  <c r="AC25" i="10"/>
  <c r="AB25" i="10"/>
  <c r="AD25" i="10" s="1"/>
  <c r="AC24" i="10"/>
  <c r="AB24" i="10"/>
  <c r="AD24" i="10" s="1"/>
  <c r="AC23" i="10"/>
  <c r="AB23" i="10"/>
  <c r="AD23" i="10" s="1"/>
  <c r="AC22" i="10"/>
  <c r="AB22" i="10"/>
  <c r="AD22" i="10" s="1"/>
  <c r="AC21" i="10"/>
  <c r="AB21" i="10"/>
  <c r="AD21" i="10" s="1"/>
  <c r="AE21" i="10" s="1"/>
  <c r="AC20" i="10"/>
  <c r="AB20" i="10"/>
  <c r="AC19" i="10"/>
  <c r="AB19" i="10"/>
  <c r="AD19" i="10" s="1"/>
  <c r="AE19" i="10" s="1"/>
  <c r="AC18" i="10"/>
  <c r="AB18" i="10"/>
  <c r="AD18" i="10" s="1"/>
  <c r="AC17" i="10"/>
  <c r="AB17" i="10"/>
  <c r="AD17" i="10" s="1"/>
  <c r="AD16" i="10"/>
  <c r="AC16" i="10"/>
  <c r="AB16" i="10"/>
  <c r="AD15" i="10"/>
  <c r="AE15" i="10" s="1"/>
  <c r="AC15" i="10"/>
  <c r="AB15" i="10"/>
  <c r="AC14" i="10"/>
  <c r="AB14" i="10"/>
  <c r="AC13" i="10"/>
  <c r="AB13" i="10"/>
  <c r="AD13" i="10" s="1"/>
  <c r="AE13" i="10" s="1"/>
  <c r="AC12" i="10"/>
  <c r="AB12" i="10"/>
  <c r="AD12" i="10" s="1"/>
  <c r="AE12" i="10" s="1"/>
  <c r="AC11" i="10"/>
  <c r="AB11" i="10"/>
  <c r="AD11" i="10" s="1"/>
  <c r="AC10" i="10"/>
  <c r="AB10" i="10"/>
  <c r="AD10" i="10" s="1"/>
  <c r="AC9" i="10"/>
  <c r="AB9" i="10"/>
  <c r="AD9" i="10" s="1"/>
  <c r="AD8" i="10"/>
  <c r="AC8" i="10"/>
  <c r="AB8" i="10"/>
  <c r="AC7" i="10"/>
  <c r="AB7" i="10"/>
  <c r="AD7" i="10" s="1"/>
  <c r="AC6" i="10"/>
  <c r="AB6" i="10"/>
  <c r="AD6" i="10" s="1"/>
  <c r="AD5" i="10"/>
  <c r="AE5" i="10" s="1"/>
  <c r="AC5" i="10"/>
  <c r="AB5" i="10"/>
  <c r="AC4" i="10"/>
  <c r="AB4" i="10"/>
  <c r="AD4" i="10" s="1"/>
  <c r="AC3" i="10"/>
  <c r="AB3" i="10"/>
  <c r="AD3" i="10" s="1"/>
  <c r="AC2" i="10"/>
  <c r="AB2" i="10"/>
  <c r="AD2" i="10" s="1"/>
  <c r="AL5" i="11" l="1"/>
  <c r="D76" i="10"/>
  <c r="H76" i="10" s="1"/>
  <c r="AC36" i="10"/>
  <c r="AI16" i="10"/>
  <c r="AE34" i="10"/>
  <c r="G74" i="10"/>
  <c r="D77" i="10"/>
  <c r="H77" i="10" s="1"/>
  <c r="D78" i="10"/>
  <c r="H78" i="10" s="1"/>
  <c r="AE16" i="10"/>
  <c r="AI28" i="10"/>
  <c r="B71" i="10"/>
  <c r="D75" i="10"/>
  <c r="H75" i="10" s="1"/>
  <c r="D79" i="10"/>
  <c r="H79" i="10" s="1"/>
  <c r="AE8" i="10"/>
  <c r="AE11" i="10"/>
  <c r="AH16" i="10"/>
  <c r="AI22" i="10"/>
  <c r="AH33" i="10"/>
  <c r="AE32" i="10"/>
  <c r="C71" i="10"/>
  <c r="G71" i="10" s="1"/>
  <c r="G66" i="10"/>
  <c r="AE7" i="10"/>
  <c r="AE6" i="10"/>
  <c r="AE10" i="10"/>
  <c r="AD14" i="10"/>
  <c r="AE14" i="10" s="1"/>
  <c r="AE17" i="10"/>
  <c r="AE23" i="10"/>
  <c r="AE30" i="10"/>
  <c r="AD31" i="10"/>
  <c r="AI34" i="10" s="1"/>
  <c r="AB38" i="10"/>
  <c r="AF38" i="10" s="1"/>
  <c r="D65" i="10"/>
  <c r="H65" i="10" s="1"/>
  <c r="AH10" i="10"/>
  <c r="AE9" i="10"/>
  <c r="AE18" i="10"/>
  <c r="AH22" i="10"/>
  <c r="AE22" i="10"/>
  <c r="AE33" i="10"/>
  <c r="AC38" i="10"/>
  <c r="AG38" i="10" s="1"/>
  <c r="C70" i="10"/>
  <c r="G70" i="10" s="1"/>
  <c r="AI5" i="10"/>
  <c r="AE4" i="10"/>
  <c r="AI11" i="10"/>
  <c r="AE24" i="10"/>
  <c r="AE28" i="10"/>
  <c r="AD49" i="10"/>
  <c r="AD54" i="10"/>
  <c r="AE3" i="10"/>
  <c r="AE25" i="10"/>
  <c r="AE27" i="10"/>
  <c r="AE54" i="10"/>
  <c r="AI29" i="10"/>
  <c r="AI4" i="10"/>
  <c r="AE2" i="10"/>
  <c r="AD20" i="10"/>
  <c r="AD36" i="10" s="1"/>
  <c r="AE26" i="10"/>
  <c r="D38" i="10"/>
  <c r="AD38" i="10" s="1"/>
  <c r="AH38" i="10" s="1"/>
  <c r="G65" i="10"/>
  <c r="D66" i="10"/>
  <c r="H66" i="10" s="1"/>
  <c r="AI10" i="10"/>
  <c r="AI17" i="10"/>
  <c r="AH28" i="10"/>
  <c r="AI33" i="10"/>
  <c r="D67" i="10"/>
  <c r="H67" i="10" s="1"/>
  <c r="AH4" i="10"/>
  <c r="AE31" i="10" l="1"/>
  <c r="D71" i="10"/>
  <c r="H71" i="10" s="1"/>
  <c r="AE49" i="10"/>
  <c r="D70" i="10"/>
  <c r="H70" i="10" s="1"/>
  <c r="AD50" i="10"/>
  <c r="AD55" i="10"/>
  <c r="AE20" i="10"/>
  <c r="AE36" i="10" s="1"/>
  <c r="AI23" i="10"/>
  <c r="AK33" i="9"/>
  <c r="A35" i="9"/>
  <c r="B35" i="9"/>
  <c r="C35" i="9"/>
  <c r="D35" i="9"/>
  <c r="E35" i="9"/>
  <c r="F35" i="9"/>
  <c r="G35" i="9"/>
  <c r="H35" i="9"/>
  <c r="I35" i="9"/>
  <c r="J35" i="9"/>
  <c r="K35" i="9"/>
  <c r="L35" i="9"/>
  <c r="M35" i="9"/>
  <c r="N35" i="9"/>
  <c r="O35" i="9"/>
  <c r="P35" i="9"/>
  <c r="Q35" i="9"/>
  <c r="R35" i="9"/>
  <c r="S35" i="9"/>
  <c r="T35" i="9"/>
  <c r="U35" i="9"/>
  <c r="V35" i="9"/>
  <c r="W35" i="9"/>
  <c r="X35" i="9"/>
  <c r="Y35" i="9"/>
  <c r="Z35" i="9"/>
  <c r="AA35" i="9"/>
  <c r="AB35" i="9"/>
  <c r="AC35" i="9"/>
  <c r="AD35" i="9"/>
  <c r="AE35" i="9"/>
  <c r="AF35" i="9"/>
  <c r="AG35" i="9"/>
  <c r="AH35" i="9"/>
  <c r="AI35" i="9"/>
  <c r="A36" i="9"/>
  <c r="B36" i="9"/>
  <c r="C36" i="9"/>
  <c r="D36" i="9"/>
  <c r="E36" i="9"/>
  <c r="F36" i="9"/>
  <c r="G36" i="9"/>
  <c r="H36" i="9"/>
  <c r="I36" i="9"/>
  <c r="J36" i="9"/>
  <c r="K36" i="9"/>
  <c r="L36" i="9"/>
  <c r="M36" i="9"/>
  <c r="N36" i="9"/>
  <c r="O36" i="9"/>
  <c r="P36" i="9"/>
  <c r="Q36" i="9"/>
  <c r="R36" i="9"/>
  <c r="S36" i="9"/>
  <c r="T36" i="9"/>
  <c r="U36" i="9"/>
  <c r="V36" i="9"/>
  <c r="W36" i="9"/>
  <c r="X36" i="9"/>
  <c r="Y36" i="9"/>
  <c r="Z36" i="9"/>
  <c r="AA36" i="9"/>
  <c r="AB36" i="9"/>
  <c r="AC36" i="9"/>
  <c r="AD36" i="9"/>
  <c r="AE36" i="9"/>
  <c r="AF36" i="9"/>
  <c r="AG36" i="9"/>
  <c r="AH36" i="9"/>
  <c r="AI36" i="9"/>
  <c r="B34" i="9"/>
  <c r="C34" i="9"/>
  <c r="D34" i="9"/>
  <c r="E34" i="9"/>
  <c r="F34" i="9"/>
  <c r="G34" i="9"/>
  <c r="H34" i="9"/>
  <c r="I34" i="9"/>
  <c r="J34" i="9"/>
  <c r="K34" i="9"/>
  <c r="L34" i="9"/>
  <c r="M34" i="9"/>
  <c r="N34" i="9"/>
  <c r="O34" i="9"/>
  <c r="P34" i="9"/>
  <c r="Q34" i="9"/>
  <c r="R34" i="9"/>
  <c r="S34" i="9"/>
  <c r="T34" i="9"/>
  <c r="U34" i="9"/>
  <c r="V34" i="9"/>
  <c r="W34" i="9"/>
  <c r="X34" i="9"/>
  <c r="Y34" i="9"/>
  <c r="Z34" i="9"/>
  <c r="AA34" i="9"/>
  <c r="AB34" i="9"/>
  <c r="AC34" i="9"/>
  <c r="AD34" i="9"/>
  <c r="AE34" i="9"/>
  <c r="AF34" i="9"/>
  <c r="AG34" i="9"/>
  <c r="AH34" i="9"/>
  <c r="AI34" i="9"/>
  <c r="A34" i="9"/>
  <c r="B30" i="9"/>
  <c r="C30" i="9"/>
  <c r="D30" i="9"/>
  <c r="E30" i="9"/>
  <c r="F30" i="9"/>
  <c r="G30" i="9"/>
  <c r="H30" i="9"/>
  <c r="I30" i="9"/>
  <c r="J30" i="9"/>
  <c r="K30" i="9"/>
  <c r="L30" i="9"/>
  <c r="M30" i="9"/>
  <c r="N30" i="9"/>
  <c r="O30" i="9"/>
  <c r="P30" i="9"/>
  <c r="Q30" i="9"/>
  <c r="R30" i="9"/>
  <c r="S30" i="9"/>
  <c r="T30" i="9"/>
  <c r="U30" i="9"/>
  <c r="V30" i="9"/>
  <c r="W30" i="9"/>
  <c r="X30" i="9"/>
  <c r="Y30" i="9"/>
  <c r="Z30" i="9"/>
  <c r="AA30" i="9"/>
  <c r="AB30" i="9"/>
  <c r="AC30" i="9"/>
  <c r="AD30" i="9"/>
  <c r="AE30" i="9"/>
  <c r="AF30" i="9"/>
  <c r="AG30" i="9"/>
  <c r="AH30" i="9"/>
  <c r="AI30" i="9"/>
  <c r="B31" i="9"/>
  <c r="C31" i="9"/>
  <c r="D31" i="9"/>
  <c r="E31" i="9"/>
  <c r="F31" i="9"/>
  <c r="G31" i="9"/>
  <c r="H31" i="9"/>
  <c r="I31" i="9"/>
  <c r="J31" i="9"/>
  <c r="K31" i="9"/>
  <c r="L31" i="9"/>
  <c r="M31" i="9"/>
  <c r="N31" i="9"/>
  <c r="O31" i="9"/>
  <c r="P31" i="9"/>
  <c r="Q31" i="9"/>
  <c r="R31" i="9"/>
  <c r="S31" i="9"/>
  <c r="T31" i="9"/>
  <c r="U31" i="9"/>
  <c r="V31" i="9"/>
  <c r="W31" i="9"/>
  <c r="X31" i="9"/>
  <c r="Y31" i="9"/>
  <c r="Z31" i="9"/>
  <c r="AA31" i="9"/>
  <c r="AB31" i="9"/>
  <c r="AC31" i="9"/>
  <c r="AD31" i="9"/>
  <c r="AE31" i="9"/>
  <c r="AF31" i="9"/>
  <c r="AG31" i="9"/>
  <c r="AH31" i="9"/>
  <c r="AI31" i="9"/>
  <c r="B32" i="9"/>
  <c r="C32" i="9"/>
  <c r="D32" i="9"/>
  <c r="E32" i="9"/>
  <c r="F32" i="9"/>
  <c r="G32" i="9"/>
  <c r="H32" i="9"/>
  <c r="I32" i="9"/>
  <c r="J32" i="9"/>
  <c r="K32" i="9"/>
  <c r="L32" i="9"/>
  <c r="M32" i="9"/>
  <c r="N32" i="9"/>
  <c r="O32" i="9"/>
  <c r="P32" i="9"/>
  <c r="Q32" i="9"/>
  <c r="R32" i="9"/>
  <c r="S32" i="9"/>
  <c r="T32" i="9"/>
  <c r="U32" i="9"/>
  <c r="V32" i="9"/>
  <c r="W32" i="9"/>
  <c r="X32" i="9"/>
  <c r="Y32" i="9"/>
  <c r="Z32" i="9"/>
  <c r="AA32" i="9"/>
  <c r="AB32" i="9"/>
  <c r="AC32" i="9"/>
  <c r="AD32" i="9"/>
  <c r="AE32" i="9"/>
  <c r="AF32" i="9"/>
  <c r="AG32" i="9"/>
  <c r="AH32" i="9"/>
  <c r="AI32" i="9"/>
  <c r="A31" i="9"/>
  <c r="A32" i="9"/>
  <c r="A30" i="9"/>
  <c r="AK7" i="6"/>
  <c r="AK32" i="9" s="1"/>
  <c r="AK6" i="6"/>
  <c r="AK31" i="9" s="1"/>
  <c r="AK5" i="6"/>
  <c r="AK30" i="9" s="1"/>
  <c r="AK6" i="8"/>
  <c r="AK35" i="9" s="1"/>
  <c r="AK7" i="8"/>
  <c r="AK36" i="9" s="1"/>
  <c r="AK5" i="8"/>
  <c r="AK34" i="9" s="1"/>
  <c r="AG38" i="9" l="1"/>
  <c r="AC38" i="9"/>
  <c r="Y38" i="9"/>
  <c r="U38" i="9"/>
  <c r="Q38" i="9"/>
  <c r="AH38" i="9"/>
  <c r="AD38" i="9"/>
  <c r="Z38" i="9"/>
  <c r="V38" i="9"/>
  <c r="R38" i="9"/>
  <c r="N38" i="9"/>
  <c r="J38" i="9"/>
  <c r="F38" i="9"/>
  <c r="B38" i="9"/>
  <c r="AF40" i="9"/>
  <c r="AB40" i="9"/>
  <c r="X40" i="9"/>
  <c r="T40" i="9"/>
  <c r="P40" i="9"/>
  <c r="L40" i="9"/>
  <c r="H40" i="9"/>
  <c r="D40" i="9"/>
  <c r="AI39" i="9"/>
  <c r="AE39" i="9"/>
  <c r="AA39" i="9"/>
  <c r="W39" i="9"/>
  <c r="S39" i="9"/>
  <c r="O39" i="9"/>
  <c r="K39" i="9"/>
  <c r="G39" i="9"/>
  <c r="C39" i="9"/>
  <c r="M38" i="9"/>
  <c r="I38" i="9"/>
  <c r="E38" i="9"/>
  <c r="AI40" i="9"/>
  <c r="AE40" i="9"/>
  <c r="AA40" i="9"/>
  <c r="W40" i="9"/>
  <c r="S40" i="9"/>
  <c r="O40" i="9"/>
  <c r="K40" i="9"/>
  <c r="G40" i="9"/>
  <c r="C40" i="9"/>
  <c r="AH39" i="9"/>
  <c r="AD39" i="9"/>
  <c r="Z39" i="9"/>
  <c r="V39" i="9"/>
  <c r="R39" i="9"/>
  <c r="N39" i="9"/>
  <c r="J39" i="9"/>
  <c r="F39" i="9"/>
  <c r="B39" i="9"/>
  <c r="AF38" i="9"/>
  <c r="AB38" i="9"/>
  <c r="X38" i="9"/>
  <c r="T38" i="9"/>
  <c r="P38" i="9"/>
  <c r="L38" i="9"/>
  <c r="H38" i="9"/>
  <c r="D38" i="9"/>
  <c r="AH40" i="9"/>
  <c r="AD40" i="9"/>
  <c r="Z40" i="9"/>
  <c r="V40" i="9"/>
  <c r="R40" i="9"/>
  <c r="N40" i="9"/>
  <c r="J40" i="9"/>
  <c r="F40" i="9"/>
  <c r="B40" i="9"/>
  <c r="AG39" i="9"/>
  <c r="AC39" i="9"/>
  <c r="Y39" i="9"/>
  <c r="U39" i="9"/>
  <c r="Q39" i="9"/>
  <c r="M39" i="9"/>
  <c r="I39" i="9"/>
  <c r="E39" i="9"/>
  <c r="AI38" i="9"/>
  <c r="AE38" i="9"/>
  <c r="AA38" i="9"/>
  <c r="W38" i="9"/>
  <c r="S38" i="9"/>
  <c r="O38" i="9"/>
  <c r="K38" i="9"/>
  <c r="G38" i="9"/>
  <c r="C38" i="9"/>
  <c r="AG40" i="9"/>
  <c r="AC40" i="9"/>
  <c r="Y40" i="9"/>
  <c r="U40" i="9"/>
  <c r="Q40" i="9"/>
  <c r="M40" i="9"/>
  <c r="I40" i="9"/>
  <c r="E40" i="9"/>
  <c r="AF39" i="9"/>
  <c r="AB39" i="9"/>
  <c r="X39" i="9"/>
  <c r="T39" i="9"/>
  <c r="P39" i="9"/>
  <c r="L39" i="9"/>
  <c r="H39" i="9"/>
  <c r="D39" i="9"/>
  <c r="AK38" i="9"/>
  <c r="AK40" i="9"/>
  <c r="C40" i="3"/>
  <c r="D40" i="3"/>
  <c r="E40" i="3"/>
  <c r="F40" i="3"/>
  <c r="G40" i="3"/>
  <c r="H40" i="3"/>
  <c r="I40" i="3"/>
  <c r="J40" i="3"/>
  <c r="L40" i="3"/>
  <c r="M40" i="3"/>
  <c r="N40" i="3"/>
  <c r="O40" i="3"/>
  <c r="P40" i="3"/>
  <c r="Q40" i="3"/>
  <c r="R40" i="3"/>
  <c r="S40" i="3"/>
  <c r="U40" i="3"/>
  <c r="V40" i="3"/>
  <c r="W40" i="3"/>
  <c r="X40" i="3"/>
  <c r="Y40" i="3"/>
  <c r="Z40" i="3"/>
  <c r="AA40" i="3"/>
  <c r="AB40" i="3"/>
  <c r="C41" i="3"/>
  <c r="D41" i="3"/>
  <c r="E41" i="3"/>
  <c r="F41" i="3"/>
  <c r="G41" i="3"/>
  <c r="H41" i="3"/>
  <c r="I41" i="3"/>
  <c r="J41" i="3"/>
  <c r="L41" i="3"/>
  <c r="M41" i="3"/>
  <c r="N41" i="3"/>
  <c r="O41" i="3"/>
  <c r="P41" i="3"/>
  <c r="Q41" i="3"/>
  <c r="R41" i="3"/>
  <c r="S41" i="3"/>
  <c r="U41" i="3"/>
  <c r="V41" i="3"/>
  <c r="W41" i="3"/>
  <c r="X41" i="3"/>
  <c r="Y41" i="3"/>
  <c r="Z41" i="3"/>
  <c r="AA41" i="3"/>
  <c r="AB41" i="3"/>
  <c r="C42" i="3"/>
  <c r="D42" i="3"/>
  <c r="E42" i="3"/>
  <c r="F42" i="3"/>
  <c r="G42" i="3"/>
  <c r="H42" i="3"/>
  <c r="I42" i="3"/>
  <c r="J42" i="3"/>
  <c r="L42" i="3"/>
  <c r="M42" i="3"/>
  <c r="N42" i="3"/>
  <c r="O42" i="3"/>
  <c r="P42" i="3"/>
  <c r="Q42" i="3"/>
  <c r="R42" i="3"/>
  <c r="S42" i="3"/>
  <c r="U42" i="3"/>
  <c r="V42" i="3"/>
  <c r="W42" i="3"/>
  <c r="X42" i="3"/>
  <c r="Y42" i="3"/>
  <c r="Z42" i="3"/>
  <c r="AA42" i="3"/>
  <c r="AB42" i="3"/>
  <c r="F42" i="2"/>
  <c r="E42" i="2"/>
  <c r="D42" i="2"/>
  <c r="C42" i="2"/>
  <c r="B42" i="2"/>
  <c r="F41" i="2"/>
  <c r="E41" i="2"/>
  <c r="D41" i="2"/>
  <c r="C41" i="2"/>
  <c r="B41" i="2"/>
  <c r="F40" i="2"/>
  <c r="E40" i="2"/>
  <c r="D40" i="2"/>
  <c r="C40" i="2"/>
  <c r="B40" i="2"/>
  <c r="AK39" i="9" l="1"/>
  <c r="D40" i="1"/>
  <c r="E41" i="1" l="1"/>
  <c r="F41" i="1"/>
  <c r="G41" i="1"/>
  <c r="H41" i="1"/>
  <c r="C41" i="1"/>
  <c r="E42" i="1"/>
  <c r="F42" i="1"/>
  <c r="G42" i="1"/>
  <c r="H42" i="1"/>
  <c r="C42" i="1"/>
  <c r="E40" i="1"/>
  <c r="F40" i="1"/>
  <c r="G40" i="1"/>
  <c r="H40" i="1"/>
  <c r="I40" i="1"/>
  <c r="C40" i="1"/>
</calcChain>
</file>

<file path=xl/sharedStrings.xml><?xml version="1.0" encoding="utf-8"?>
<sst xmlns="http://schemas.openxmlformats.org/spreadsheetml/2006/main" count="610" uniqueCount="208">
  <si>
    <t>Participant</t>
  </si>
  <si>
    <t>Setup</t>
  </si>
  <si>
    <t>General</t>
  </si>
  <si>
    <t>Age</t>
  </si>
  <si>
    <t>Gender</t>
  </si>
  <si>
    <t>VR exp.</t>
  </si>
  <si>
    <t>Museum visits</t>
  </si>
  <si>
    <t>Interest art</t>
  </si>
  <si>
    <t>Interest paintings</t>
  </si>
  <si>
    <t>VR museum exp.</t>
  </si>
  <si>
    <t>m</t>
  </si>
  <si>
    <t>f</t>
  </si>
  <si>
    <t>Measure</t>
  </si>
  <si>
    <t>Average</t>
  </si>
  <si>
    <t>Std. err.</t>
  </si>
  <si>
    <t>Std. dev.</t>
  </si>
  <si>
    <t>Enjoyment</t>
  </si>
  <si>
    <t>Amazed</t>
  </si>
  <si>
    <t>Sleepy</t>
  </si>
  <si>
    <t>Joyful</t>
  </si>
  <si>
    <t>Irritated</t>
  </si>
  <si>
    <t>At Ease</t>
  </si>
  <si>
    <t>Bored</t>
  </si>
  <si>
    <t>Distressed</t>
  </si>
  <si>
    <t>Enthusiastic</t>
  </si>
  <si>
    <t>Panas</t>
  </si>
  <si>
    <t>-</t>
  </si>
  <si>
    <t>Oculus DK2</t>
  </si>
  <si>
    <t>The thoughts behind creating it</t>
  </si>
  <si>
    <t>Google Cardboard</t>
  </si>
  <si>
    <t>The details of realistic painting are nice to look at.</t>
  </si>
  <si>
    <t>The creator's intentions, what they meant and what people feel</t>
  </si>
  <si>
    <t>Oculus Rift, Google Cardboard</t>
  </si>
  <si>
    <t>The vision of the artist on the world/objects/people</t>
  </si>
  <si>
    <t>Oculus DK1, DK2</t>
  </si>
  <si>
    <t>Smartphone</t>
  </si>
  <si>
    <t>Sometimes boring</t>
  </si>
  <si>
    <t>google cardboard</t>
  </si>
  <si>
    <t>discovering new things op paintings</t>
  </si>
  <si>
    <t>Oculus Rift 1</t>
  </si>
  <si>
    <t>Inspiration you gain from it, simply looking at and admiring beautiful art</t>
  </si>
  <si>
    <t>It's amazing how people can create such beautiful things</t>
  </si>
  <si>
    <t>None</t>
  </si>
  <si>
    <t>Oculus Rift, Vuzix, Google Cardboard</t>
  </si>
  <si>
    <t>The techniques</t>
  </si>
  <si>
    <t>Occulus Rift</t>
  </si>
  <si>
    <t>Oculus Rift, CAVE</t>
  </si>
  <si>
    <t>I like when the paintings are very realistic</t>
  </si>
  <si>
    <t>Oculus Rift</t>
  </si>
  <si>
    <t>Innovation and unique aspects</t>
  </si>
  <si>
    <t>Technique of paintings</t>
  </si>
  <si>
    <t>Different ways you can look at it</t>
  </si>
  <si>
    <t>Telling a message without words</t>
  </si>
  <si>
    <t>Oculus rift</t>
  </si>
  <si>
    <t>Oculus Rift DK1 en DK2, Google Cardboard, HTC Vive</t>
  </si>
  <si>
    <t>I like it when it shows techniques instead of just an idea</t>
  </si>
  <si>
    <t>smartphone and tablet</t>
  </si>
  <si>
    <t>the difference between the centuries</t>
  </si>
  <si>
    <t>Oculus Rift DK2</t>
  </si>
  <si>
    <t>I like it when a painting has a lot of details</t>
  </si>
  <si>
    <t>Bob Ross Rules</t>
  </si>
  <si>
    <t>Oculus Rift DK1 shorty at a convention</t>
  </si>
  <si>
    <t>particularly with music</t>
  </si>
  <si>
    <t>Cardboard</t>
  </si>
  <si>
    <t>Pretty pictures</t>
  </si>
  <si>
    <t>Just the beauty of it</t>
  </si>
  <si>
    <t>I've had an oculus rift on my head once.</t>
  </si>
  <si>
    <t>The level of detail that goes into it and the way everything is brought together</t>
  </si>
  <si>
    <t>Set 1</t>
  </si>
  <si>
    <t>Set 2</t>
  </si>
  <si>
    <t>Set 3</t>
  </si>
  <si>
    <t>Set 4</t>
  </si>
  <si>
    <t>Set 5</t>
  </si>
  <si>
    <t>Set 6</t>
  </si>
  <si>
    <t>Green: is 1 in solution, 1 is the correct answer</t>
  </si>
  <si>
    <t>correct</t>
  </si>
  <si>
    <t>Red rating</t>
  </si>
  <si>
    <t>Green rating</t>
  </si>
  <si>
    <t>Blue rating</t>
  </si>
  <si>
    <t>Extended did not make sense</t>
  </si>
  <si>
    <t>Extended was distracting</t>
  </si>
  <si>
    <t>Stylized was distracting</t>
  </si>
  <si>
    <t>Extended matched</t>
  </si>
  <si>
    <t>Stylized made sense</t>
  </si>
  <si>
    <t>Positive about None</t>
  </si>
  <si>
    <t>Most liked room</t>
  </si>
  <si>
    <t>Least liked room</t>
  </si>
  <si>
    <t>Button annoying</t>
  </si>
  <si>
    <t>Misses interactivity</t>
  </si>
  <si>
    <t>Use app with effects</t>
  </si>
  <si>
    <t>Use app without effects</t>
  </si>
  <si>
    <t>Most liked type</t>
  </si>
  <si>
    <t>Least liked type</t>
  </si>
  <si>
    <t>Blue</t>
  </si>
  <si>
    <t>Green with seas and ships SS2</t>
  </si>
  <si>
    <t xml:space="preserve"> </t>
  </si>
  <si>
    <t>Visit museum if they added effects</t>
  </si>
  <si>
    <t>.5</t>
  </si>
  <si>
    <t>Green</t>
  </si>
  <si>
    <t>Red</t>
  </si>
  <si>
    <t>Misses people</t>
  </si>
  <si>
    <t>Green, fl2, filled rest of painting, immersion</t>
  </si>
  <si>
    <t>Red and Blue (did not like picture)</t>
  </si>
  <si>
    <t>Bos met sneeuw, inpainting. WS1?</t>
  </si>
  <si>
    <t>Blue, twijfel met G maar sommige schilderijen zijn daar minder geschikt voor</t>
  </si>
  <si>
    <t>Red (but neutral in opinion)</t>
  </si>
  <si>
    <t>Green, bomen die een weld omringen, mooi door herhaling</t>
  </si>
  <si>
    <t>Blue, geel groen schilderij, foto met bomen, werkte goed</t>
  </si>
  <si>
    <t>Green, snow, zag goed dat het gegenereerd was. Foto is dan beter</t>
  </si>
  <si>
    <t>AVERAGE</t>
  </si>
  <si>
    <t>false positive</t>
  </si>
  <si>
    <t>false negative</t>
  </si>
  <si>
    <t>Total</t>
  </si>
  <si>
    <t>perfect score</t>
  </si>
  <si>
    <t>Perfect score</t>
  </si>
  <si>
    <t>Marked 1</t>
  </si>
  <si>
    <t>Not marked</t>
  </si>
  <si>
    <t>Should be marked</t>
  </si>
  <si>
    <t>Should not be marked</t>
  </si>
  <si>
    <t>positive</t>
  </si>
  <si>
    <t>negative</t>
  </si>
  <si>
    <t>Marked</t>
  </si>
  <si>
    <t>Should be</t>
  </si>
  <si>
    <t>true positive</t>
  </si>
  <si>
    <t># Fouten</t>
  </si>
  <si>
    <t>true</t>
  </si>
  <si>
    <t>false</t>
  </si>
  <si>
    <t>painting</t>
  </si>
  <si>
    <t>set</t>
  </si>
  <si>
    <t>FR2</t>
  </si>
  <si>
    <t>FR1</t>
  </si>
  <si>
    <t>FS1</t>
  </si>
  <si>
    <t>SS1</t>
  </si>
  <si>
    <t>SS2</t>
  </si>
  <si>
    <t>WR2</t>
  </si>
  <si>
    <t>WS2</t>
  </si>
  <si>
    <t>max correct</t>
  </si>
  <si>
    <t>E</t>
  </si>
  <si>
    <t>N</t>
  </si>
  <si>
    <t>S</t>
  </si>
  <si>
    <t>Extended</t>
  </si>
  <si>
    <t>Stylized</t>
  </si>
  <si>
    <t>Totaal</t>
  </si>
  <si>
    <t>% true positive</t>
  </si>
  <si>
    <t>% false negative</t>
  </si>
  <si>
    <t>Realistic</t>
  </si>
  <si>
    <t>Green with trees, tiled, repetative=negative</t>
  </si>
  <si>
    <t>Disliked stylized animation (would be better with just the picture)</t>
  </si>
  <si>
    <t>Blue ones, one with the sea, little bit too strong effect compared to the painting itself</t>
  </si>
  <si>
    <t>Doors annoying</t>
  </si>
  <si>
    <t>The one with trees added the painting, seemed to be like a bird there (david)</t>
  </si>
  <si>
    <t>Border painting annoying</t>
  </si>
  <si>
    <t>All the green rooms</t>
  </si>
  <si>
    <t>Stylized was disorienting</t>
  </si>
  <si>
    <t>Misses frame</t>
  </si>
  <si>
    <t>Misses moving (closer)</t>
  </si>
  <si>
    <t>blue</t>
  </si>
  <si>
    <t>Wants stylized without painting</t>
  </si>
  <si>
    <t>2nd room, extending. Starry night, boat waves (but not bg)</t>
  </si>
  <si>
    <t>Quotes</t>
  </si>
  <si>
    <t>more relaxing to enjoy art from a chair than going really there</t>
  </si>
  <si>
    <t>Would you like to visit VR museum apps if they did not have visual effects like the ones  you just saw? Why? Less likely, then it's almost the same as watching it on the comp screen. (multiple ppl)</t>
  </si>
  <si>
    <t>srry ik ben even hyped met dit ding over mijn kop heen</t>
  </si>
  <si>
    <t>First blue,2nd blue and green, liked forest paintings, disliked waves (not matching). Red kinda empty</t>
  </si>
  <si>
    <t>always have liked art, but after seeing this, really do like this. sparked my interest.</t>
  </si>
  <si>
    <t>x</t>
  </si>
  <si>
    <t>Blue &amp; Green</t>
  </si>
  <si>
    <t>Green and Blue</t>
  </si>
  <si>
    <t>Painting with trees (extending)</t>
  </si>
  <si>
    <t>I think this should be something that art evolves to. If artists know what vr can do for you, you can base your art on that.</t>
  </si>
  <si>
    <t>First blue room</t>
  </si>
  <si>
    <t>When asked whether they would use applications like these: If it's free</t>
  </si>
  <si>
    <t>Snowy painting (extension)</t>
  </si>
  <si>
    <t>Blue room with forest and picture of forest with yellow light effect. Boring…</t>
  </si>
  <si>
    <t>Green, trees (david winter), blue yellow log</t>
  </si>
  <si>
    <t>de achtergrond bij de blauwe was nog mooier dan het schilderij zelf.</t>
  </si>
  <si>
    <t>red, snow painting, white painting was hard to notice on white bg</t>
  </si>
  <si>
    <t>ship, gras bomen en schapen</t>
  </si>
  <si>
    <t>fisheye</t>
  </si>
  <si>
    <t>Blue and Green</t>
  </si>
  <si>
    <t>Blue with boat and sea</t>
  </si>
  <si>
    <t>meadow (realistic), ship with waves</t>
  </si>
  <si>
    <t>2nd floor trees</t>
  </si>
  <si>
    <t>Red and Green</t>
  </si>
  <si>
    <t>Water (blue), some of the tree paintings</t>
  </si>
  <si>
    <t>like most</t>
  </si>
  <si>
    <t>like least</t>
  </si>
  <si>
    <t>red</t>
  </si>
  <si>
    <t>green</t>
  </si>
  <si>
    <t>Interview 1</t>
  </si>
  <si>
    <t>Interview 2</t>
  </si>
  <si>
    <t>Combined</t>
  </si>
  <si>
    <t>people miss moving around or moving closer to the painting</t>
  </si>
  <si>
    <t>+</t>
  </si>
  <si>
    <t>++</t>
  </si>
  <si>
    <t>+vr</t>
  </si>
  <si>
    <t xml:space="preserve"> 1</t>
  </si>
  <si>
    <t>+-</t>
  </si>
  <si>
    <t>max</t>
  </si>
  <si>
    <t># participants who did not visit museum this year</t>
  </si>
  <si>
    <t>#of those who would visit with effects</t>
  </si>
  <si>
    <t>#of those who might visit with effects</t>
  </si>
  <si>
    <t># participants who did visit museum this year</t>
  </si>
  <si>
    <t>#of those who would visit more often with effects</t>
  </si>
  <si>
    <t>#of those who might visit more often with effects</t>
  </si>
  <si>
    <t>Significance</t>
  </si>
  <si>
    <t>http://www.statpac.com/statistics-calculator/percents.htm</t>
  </si>
  <si>
    <t>http://www.real-statistics.com/anova-repeated-measures/one-within-subjects-factor/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</si>
</sst>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bgColor indexed="64"/>
      </patternFill>
    </fill>
    <fill>
      <patternFill patternType="solid">
        <fgColor theme="9"/>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1"/>
        <bgColor indexed="64"/>
      </patternFill>
    </fill>
    <fill>
      <patternFill patternType="solid">
        <fgColor theme="4"/>
        <bgColor indexed="64"/>
      </patternFill>
    </fill>
    <fill>
      <patternFill patternType="solid">
        <fgColor theme="9" tint="0.39997558519241921"/>
        <bgColor indexed="64"/>
      </patternFill>
    </fill>
  </fills>
  <borders count="8">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66">
    <xf numFmtId="0" fontId="0" fillId="0" borderId="0" xfId="0"/>
    <xf numFmtId="0" fontId="1" fillId="0" borderId="0" xfId="0" applyFont="1"/>
    <xf numFmtId="10" fontId="0" fillId="0" borderId="0" xfId="0" applyNumberFormat="1"/>
    <xf numFmtId="9" fontId="0" fillId="0" borderId="0" xfId="0" applyNumberFormat="1"/>
    <xf numFmtId="0" fontId="0" fillId="0" borderId="0" xfId="0" applyFill="1" applyBorder="1"/>
    <xf numFmtId="0" fontId="1" fillId="2" borderId="0" xfId="0" applyFont="1" applyFill="1"/>
    <xf numFmtId="0" fontId="1" fillId="3" borderId="0" xfId="0" applyFont="1" applyFill="1"/>
    <xf numFmtId="0" fontId="1" fillId="4" borderId="0" xfId="0" applyFont="1" applyFill="1"/>
    <xf numFmtId="0" fontId="1" fillId="0" borderId="1" xfId="0" applyFont="1" applyBorder="1"/>
    <xf numFmtId="0" fontId="1" fillId="0" borderId="2" xfId="0" applyFont="1" applyBorder="1"/>
    <xf numFmtId="0" fontId="0" fillId="5" borderId="0" xfId="0" applyFill="1"/>
    <xf numFmtId="0" fontId="0" fillId="0" borderId="4" xfId="0" applyBorder="1"/>
    <xf numFmtId="0" fontId="0" fillId="0" borderId="1" xfId="0" applyBorder="1"/>
    <xf numFmtId="0" fontId="0" fillId="5" borderId="1" xfId="0" applyFill="1" applyBorder="1"/>
    <xf numFmtId="0" fontId="0" fillId="0" borderId="5" xfId="0" applyBorder="1"/>
    <xf numFmtId="0" fontId="0" fillId="3" borderId="1" xfId="0" applyFill="1" applyBorder="1"/>
    <xf numFmtId="0" fontId="0" fillId="0" borderId="3" xfId="0" applyBorder="1"/>
    <xf numFmtId="0" fontId="0" fillId="0" borderId="2" xfId="0" applyBorder="1"/>
    <xf numFmtId="0" fontId="0" fillId="0" borderId="0" xfId="0" applyBorder="1"/>
    <xf numFmtId="0" fontId="0" fillId="0" borderId="6" xfId="0" applyBorder="1"/>
    <xf numFmtId="0" fontId="0" fillId="0" borderId="7" xfId="0" applyBorder="1"/>
    <xf numFmtId="0" fontId="0" fillId="0" borderId="1" xfId="0" applyFill="1" applyBorder="1"/>
    <xf numFmtId="0" fontId="0" fillId="0" borderId="0" xfId="0" applyAlignment="1">
      <alignment horizontal="center"/>
    </xf>
    <xf numFmtId="0" fontId="0" fillId="0" borderId="0" xfId="0" applyFont="1"/>
    <xf numFmtId="0" fontId="1" fillId="0" borderId="1" xfId="0" applyFont="1" applyFill="1" applyBorder="1"/>
    <xf numFmtId="0" fontId="0" fillId="0" borderId="3" xfId="0" applyFont="1" applyBorder="1"/>
    <xf numFmtId="0" fontId="0" fillId="0" borderId="2" xfId="0" applyFont="1" applyBorder="1"/>
    <xf numFmtId="0" fontId="0" fillId="0" borderId="1" xfId="0" applyFont="1" applyBorder="1"/>
    <xf numFmtId="0" fontId="0" fillId="0" borderId="1" xfId="0" applyBorder="1" applyAlignment="1">
      <alignment horizontal="center"/>
    </xf>
    <xf numFmtId="0" fontId="0" fillId="6" borderId="0" xfId="0" applyFill="1"/>
    <xf numFmtId="0" fontId="0" fillId="6" borderId="1" xfId="0" applyFill="1" applyBorder="1"/>
    <xf numFmtId="0" fontId="0" fillId="6" borderId="3" xfId="0" applyFill="1" applyBorder="1"/>
    <xf numFmtId="0" fontId="0" fillId="6" borderId="2" xfId="0" applyFill="1" applyBorder="1"/>
    <xf numFmtId="0" fontId="0" fillId="7" borderId="0" xfId="0" applyFill="1"/>
    <xf numFmtId="0" fontId="0" fillId="7" borderId="1" xfId="0" applyFill="1" applyBorder="1"/>
    <xf numFmtId="0" fontId="0" fillId="7" borderId="0" xfId="0" applyFill="1" applyBorder="1"/>
    <xf numFmtId="0" fontId="0" fillId="7" borderId="3" xfId="0" applyFill="1" applyBorder="1"/>
    <xf numFmtId="0" fontId="0" fillId="7" borderId="2" xfId="0" applyFill="1" applyBorder="1"/>
    <xf numFmtId="0" fontId="0" fillId="8" borderId="0" xfId="0" applyFill="1"/>
    <xf numFmtId="0" fontId="0" fillId="8" borderId="1" xfId="0" applyFill="1" applyBorder="1"/>
    <xf numFmtId="0" fontId="0" fillId="8" borderId="3" xfId="0" applyFill="1" applyBorder="1"/>
    <xf numFmtId="0" fontId="0" fillId="8" borderId="2" xfId="0" applyFill="1" applyBorder="1"/>
    <xf numFmtId="0" fontId="0" fillId="6" borderId="0" xfId="0" applyFill="1" applyBorder="1"/>
    <xf numFmtId="0" fontId="0" fillId="8" borderId="0" xfId="0" applyFill="1" applyBorder="1"/>
    <xf numFmtId="0" fontId="1" fillId="0" borderId="0" xfId="0" applyFont="1" applyBorder="1"/>
    <xf numFmtId="0" fontId="3" fillId="0" borderId="0" xfId="0" applyFont="1" applyBorder="1"/>
    <xf numFmtId="0" fontId="3" fillId="0" borderId="0" xfId="0" applyFont="1" applyFill="1" applyBorder="1"/>
    <xf numFmtId="0" fontId="2" fillId="9" borderId="0" xfId="0" applyFont="1" applyFill="1" applyBorder="1"/>
    <xf numFmtId="0" fontId="2" fillId="6" borderId="0" xfId="0" applyFont="1" applyFill="1"/>
    <xf numFmtId="0" fontId="2" fillId="6" borderId="1" xfId="0" applyFont="1" applyFill="1" applyBorder="1"/>
    <xf numFmtId="0" fontId="2" fillId="8" borderId="0" xfId="0" applyFont="1" applyFill="1"/>
    <xf numFmtId="0" fontId="2" fillId="8" borderId="1" xfId="0" applyFont="1" applyFill="1" applyBorder="1"/>
    <xf numFmtId="0" fontId="2" fillId="7" borderId="0" xfId="0" applyFont="1" applyFill="1"/>
    <xf numFmtId="0" fontId="2" fillId="7" borderId="1" xfId="0" applyFont="1" applyFill="1" applyBorder="1"/>
    <xf numFmtId="0" fontId="2" fillId="7" borderId="4" xfId="0" applyFont="1" applyFill="1" applyBorder="1"/>
    <xf numFmtId="0" fontId="2" fillId="7" borderId="5" xfId="0" applyFont="1" applyFill="1" applyBorder="1"/>
    <xf numFmtId="0" fontId="2" fillId="6" borderId="4" xfId="0" applyFont="1" applyFill="1" applyBorder="1"/>
    <xf numFmtId="0" fontId="2" fillId="6" borderId="5" xfId="0" applyFont="1" applyFill="1" applyBorder="1"/>
    <xf numFmtId="0" fontId="2" fillId="8" borderId="4" xfId="0" applyFont="1" applyFill="1" applyBorder="1"/>
    <xf numFmtId="0" fontId="2" fillId="8" borderId="5" xfId="0" applyFont="1" applyFill="1" applyBorder="1"/>
    <xf numFmtId="0" fontId="2" fillId="7" borderId="0" xfId="0" applyFont="1" applyFill="1" applyBorder="1"/>
    <xf numFmtId="0" fontId="2" fillId="6" borderId="0" xfId="0" applyFont="1" applyFill="1" applyBorder="1"/>
    <xf numFmtId="0" fontId="2" fillId="8" borderId="0" xfId="0" applyFont="1" applyFill="1" applyBorder="1"/>
    <xf numFmtId="0" fontId="0" fillId="10" borderId="0" xfId="0" applyFill="1"/>
    <xf numFmtId="0" fontId="0" fillId="0" borderId="0" xfId="0" quotePrefix="1"/>
    <xf numFmtId="0" fontId="0" fillId="11" borderId="0" xfId="0" applyFill="1"/>
  </cellXfs>
  <cellStyles count="1">
    <cellStyle name="Standaard" xfId="0" builtinId="0"/>
  </cellStyles>
  <dxfs count="6">
    <dxf>
      <fill>
        <patternFill>
          <bgColor theme="5" tint="-0.24994659260841701"/>
        </patternFill>
      </fill>
    </dxf>
    <dxf>
      <fill>
        <patternFill>
          <bgColor theme="4" tint="-0.24994659260841701"/>
        </patternFill>
      </fill>
    </dxf>
    <dxf>
      <fill>
        <patternFill>
          <bgColor theme="9"/>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44336"/>
      <color rgb="FF03A9F4"/>
      <color rgb="FF64DD17"/>
      <color rgb="FFF74747"/>
      <color rgb="FFF63838"/>
      <color rgb="FFF52727"/>
      <color rgb="FFF63636"/>
      <color rgb="FFEB1515"/>
      <color rgb="FFEE3E3E"/>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General (likert questions)</a:t>
            </a:r>
          </a:p>
        </c:rich>
      </c:tx>
      <c:overlay val="0"/>
      <c:spPr>
        <a:noFill/>
        <a:ln>
          <a:noFill/>
        </a:ln>
        <a:effectLst/>
      </c:spPr>
    </c:title>
    <c:autoTitleDeleted val="0"/>
    <c:plotArea>
      <c:layout/>
      <c:barChart>
        <c:barDir val="bar"/>
        <c:grouping val="clustered"/>
        <c:varyColors val="0"/>
        <c:ser>
          <c:idx val="0"/>
          <c:order val="0"/>
          <c:tx>
            <c:v>VR exp.</c:v>
          </c:tx>
          <c:spPr>
            <a:solidFill>
              <a:schemeClr val="accent4"/>
            </a:solidFill>
            <a:ln>
              <a:noFill/>
            </a:ln>
            <a:effectLst/>
          </c:spPr>
          <c:invertIfNegative val="0"/>
          <c:errBars>
            <c:errBarType val="both"/>
            <c:errValType val="cust"/>
            <c:noEndCap val="0"/>
            <c:plus>
              <c:numRef>
                <c:f>General!$E$41</c:f>
                <c:numCache>
                  <c:formatCode>General</c:formatCode>
                  <c:ptCount val="1"/>
                  <c:pt idx="0">
                    <c:v>0.22252565701459856</c:v>
                  </c:pt>
                </c:numCache>
              </c:numRef>
            </c:plus>
            <c:minus>
              <c:numRef>
                <c:f>General!$E$41</c:f>
                <c:numCache>
                  <c:formatCode>General</c:formatCode>
                  <c:ptCount val="1"/>
                  <c:pt idx="0">
                    <c:v>0.22252565701459856</c:v>
                  </c:pt>
                </c:numCache>
              </c:numRef>
            </c:minus>
            <c:spPr>
              <a:noFill/>
              <a:ln w="9525" cap="flat" cmpd="sng" algn="ctr">
                <a:solidFill>
                  <a:schemeClr val="tx1">
                    <a:lumMod val="65000"/>
                    <a:lumOff val="35000"/>
                  </a:schemeClr>
                </a:solidFill>
                <a:round/>
              </a:ln>
              <a:effectLst/>
            </c:spPr>
          </c:errBars>
          <c:val>
            <c:numRef>
              <c:f>General!$E$40</c:f>
              <c:numCache>
                <c:formatCode>General</c:formatCode>
                <c:ptCount val="1"/>
                <c:pt idx="0">
                  <c:v>2.2058823529411766</c:v>
                </c:pt>
              </c:numCache>
            </c:numRef>
          </c:val>
        </c:ser>
        <c:ser>
          <c:idx val="1"/>
          <c:order val="1"/>
          <c:tx>
            <c:v>Interest art</c:v>
          </c:tx>
          <c:spPr>
            <a:solidFill>
              <a:schemeClr val="accent6"/>
            </a:solidFill>
            <a:ln>
              <a:noFill/>
            </a:ln>
            <a:effectLst/>
          </c:spPr>
          <c:invertIfNegative val="0"/>
          <c:errBars>
            <c:errBarType val="both"/>
            <c:errValType val="cust"/>
            <c:noEndCap val="0"/>
            <c:plus>
              <c:numRef>
                <c:f>General!$G$41</c:f>
                <c:numCache>
                  <c:formatCode>General</c:formatCode>
                  <c:ptCount val="1"/>
                  <c:pt idx="0">
                    <c:v>0.15495723195426253</c:v>
                  </c:pt>
                </c:numCache>
              </c:numRef>
            </c:plus>
            <c:minus>
              <c:numRef>
                <c:f>General!$G$41</c:f>
                <c:numCache>
                  <c:formatCode>General</c:formatCode>
                  <c:ptCount val="1"/>
                  <c:pt idx="0">
                    <c:v>0.15495723195426253</c:v>
                  </c:pt>
                </c:numCache>
              </c:numRef>
            </c:minus>
            <c:spPr>
              <a:noFill/>
              <a:ln w="9525" cap="flat" cmpd="sng" algn="ctr">
                <a:solidFill>
                  <a:schemeClr val="tx1">
                    <a:lumMod val="65000"/>
                    <a:lumOff val="35000"/>
                  </a:schemeClr>
                </a:solidFill>
                <a:round/>
              </a:ln>
              <a:effectLst/>
            </c:spPr>
          </c:errBars>
          <c:val>
            <c:numRef>
              <c:f>General!$G$40</c:f>
              <c:numCache>
                <c:formatCode>General</c:formatCode>
                <c:ptCount val="1"/>
                <c:pt idx="0">
                  <c:v>2.8235294117647061</c:v>
                </c:pt>
              </c:numCache>
            </c:numRef>
          </c:val>
        </c:ser>
        <c:ser>
          <c:idx val="2"/>
          <c:order val="2"/>
          <c:tx>
            <c:v>Interest paintings</c:v>
          </c:tx>
          <c:spPr>
            <a:solidFill>
              <a:schemeClr val="accent1"/>
            </a:solidFill>
            <a:ln>
              <a:noFill/>
            </a:ln>
            <a:effectLst/>
          </c:spPr>
          <c:invertIfNegative val="0"/>
          <c:errBars>
            <c:errBarType val="both"/>
            <c:errValType val="cust"/>
            <c:noEndCap val="0"/>
            <c:plus>
              <c:numRef>
                <c:f>General!$H$41</c:f>
                <c:numCache>
                  <c:formatCode>General</c:formatCode>
                  <c:ptCount val="1"/>
                  <c:pt idx="0">
                    <c:v>0.14777011582226215</c:v>
                  </c:pt>
                </c:numCache>
              </c:numRef>
            </c:plus>
            <c:minus>
              <c:numRef>
                <c:f>General!$H$41</c:f>
                <c:numCache>
                  <c:formatCode>General</c:formatCode>
                  <c:ptCount val="1"/>
                  <c:pt idx="0">
                    <c:v>0.14777011582226215</c:v>
                  </c:pt>
                </c:numCache>
              </c:numRef>
            </c:minus>
            <c:spPr>
              <a:noFill/>
              <a:ln w="9525" cap="flat" cmpd="sng" algn="ctr">
                <a:solidFill>
                  <a:schemeClr val="tx1">
                    <a:lumMod val="65000"/>
                    <a:lumOff val="35000"/>
                  </a:schemeClr>
                </a:solidFill>
                <a:round/>
              </a:ln>
              <a:effectLst/>
            </c:spPr>
          </c:errBars>
          <c:val>
            <c:numRef>
              <c:f>General!$H$40</c:f>
              <c:numCache>
                <c:formatCode>General</c:formatCode>
                <c:ptCount val="1"/>
                <c:pt idx="0">
                  <c:v>2.5</c:v>
                </c:pt>
              </c:numCache>
            </c:numRef>
          </c:val>
        </c:ser>
        <c:dLbls>
          <c:showLegendKey val="0"/>
          <c:showVal val="0"/>
          <c:showCatName val="0"/>
          <c:showSerName val="0"/>
          <c:showPercent val="0"/>
          <c:showBubbleSize val="0"/>
        </c:dLbls>
        <c:gapWidth val="182"/>
        <c:overlap val="-50"/>
        <c:axId val="140619136"/>
        <c:axId val="140514432"/>
      </c:barChart>
      <c:catAx>
        <c:axId val="140619136"/>
        <c:scaling>
          <c:orientation val="minMax"/>
        </c:scaling>
        <c:delete val="1"/>
        <c:axPos val="l"/>
        <c:numFmt formatCode="General" sourceLinked="1"/>
        <c:majorTickMark val="none"/>
        <c:minorTickMark val="none"/>
        <c:tickLblPos val="nextTo"/>
        <c:crossAx val="140514432"/>
        <c:crossesAt val="3"/>
        <c:auto val="1"/>
        <c:lblAlgn val="ctr"/>
        <c:lblOffset val="100"/>
        <c:noMultiLvlLbl val="0"/>
      </c:catAx>
      <c:valAx>
        <c:axId val="140514432"/>
        <c:scaling>
          <c:orientation val="minMax"/>
          <c:max val="5"/>
          <c:min val="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06191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Enjoyment</a:t>
            </a:r>
          </a:p>
        </c:rich>
      </c:tx>
      <c:layout/>
      <c:overlay val="0"/>
      <c:spPr>
        <a:noFill/>
        <a:ln>
          <a:noFill/>
        </a:ln>
        <a:effectLst/>
      </c:spPr>
    </c:title>
    <c:autoTitleDeleted val="0"/>
    <c:plotArea>
      <c:layout/>
      <c:barChart>
        <c:barDir val="bar"/>
        <c:grouping val="clustered"/>
        <c:varyColors val="0"/>
        <c:ser>
          <c:idx val="0"/>
          <c:order val="0"/>
          <c:tx>
            <c:v>Liked</c:v>
          </c:tx>
          <c:spPr>
            <a:solidFill>
              <a:schemeClr val="accent1"/>
            </a:solidFill>
            <a:ln>
              <a:noFill/>
            </a:ln>
            <a:effectLst/>
          </c:spPr>
          <c:invertIfNegative val="0"/>
          <c:errBars>
            <c:errBarType val="both"/>
            <c:errValType val="cust"/>
            <c:noEndCap val="0"/>
            <c:plus>
              <c:numRef>
                <c:f>Enjoyment!$B$41</c:f>
                <c:numCache>
                  <c:formatCode>General</c:formatCode>
                  <c:ptCount val="1"/>
                  <c:pt idx="0">
                    <c:v>8.9415751857812004E-2</c:v>
                  </c:pt>
                </c:numCache>
              </c:numRef>
            </c:plus>
            <c:minus>
              <c:numRef>
                <c:f>Enjoyment!$B$41</c:f>
                <c:numCache>
                  <c:formatCode>General</c:formatCode>
                  <c:ptCount val="1"/>
                  <c:pt idx="0">
                    <c:v>8.9415751857812004E-2</c:v>
                  </c:pt>
                </c:numCache>
              </c:numRef>
            </c:minus>
            <c:spPr>
              <a:noFill/>
              <a:ln w="9525" cap="flat" cmpd="sng" algn="ctr">
                <a:solidFill>
                  <a:schemeClr val="tx1">
                    <a:lumMod val="65000"/>
                    <a:lumOff val="35000"/>
                  </a:schemeClr>
                </a:solidFill>
                <a:round/>
              </a:ln>
              <a:effectLst/>
            </c:spPr>
          </c:errBars>
          <c:val>
            <c:numRef>
              <c:f>Enjoyment!$B$40</c:f>
              <c:numCache>
                <c:formatCode>General</c:formatCode>
                <c:ptCount val="1"/>
                <c:pt idx="0">
                  <c:v>4.0294117647058822</c:v>
                </c:pt>
              </c:numCache>
            </c:numRef>
          </c:val>
        </c:ser>
        <c:ser>
          <c:idx val="1"/>
          <c:order val="1"/>
          <c:tx>
            <c:v>Relaxing</c:v>
          </c:tx>
          <c:spPr>
            <a:solidFill>
              <a:schemeClr val="accent5"/>
            </a:solidFill>
            <a:ln>
              <a:noFill/>
            </a:ln>
            <a:effectLst/>
          </c:spPr>
          <c:invertIfNegative val="0"/>
          <c:errBars>
            <c:errBarType val="both"/>
            <c:errValType val="cust"/>
            <c:noEndCap val="0"/>
            <c:plus>
              <c:numRef>
                <c:f>Enjoyment!$C$41</c:f>
                <c:numCache>
                  <c:formatCode>General</c:formatCode>
                  <c:ptCount val="1"/>
                  <c:pt idx="0">
                    <c:v>0.14490399898223771</c:v>
                  </c:pt>
                </c:numCache>
              </c:numRef>
            </c:plus>
            <c:minus>
              <c:numRef>
                <c:f>Enjoyment!$C$41</c:f>
                <c:numCache>
                  <c:formatCode>General</c:formatCode>
                  <c:ptCount val="1"/>
                  <c:pt idx="0">
                    <c:v>0.14490399898223771</c:v>
                  </c:pt>
                </c:numCache>
              </c:numRef>
            </c:minus>
            <c:spPr>
              <a:noFill/>
              <a:ln w="9525" cap="flat" cmpd="sng" algn="ctr">
                <a:solidFill>
                  <a:schemeClr val="tx1">
                    <a:lumMod val="65000"/>
                    <a:lumOff val="35000"/>
                  </a:schemeClr>
                </a:solidFill>
                <a:round/>
              </a:ln>
              <a:effectLst/>
            </c:spPr>
          </c:errBars>
          <c:val>
            <c:numRef>
              <c:f>Enjoyment!$C$40</c:f>
              <c:numCache>
                <c:formatCode>General</c:formatCode>
                <c:ptCount val="1"/>
                <c:pt idx="0">
                  <c:v>3.7941176470588234</c:v>
                </c:pt>
              </c:numCache>
            </c:numRef>
          </c:val>
        </c:ser>
        <c:ser>
          <c:idx val="2"/>
          <c:order val="2"/>
          <c:tx>
            <c:v>Bored</c:v>
          </c:tx>
          <c:spPr>
            <a:solidFill>
              <a:schemeClr val="accent4"/>
            </a:solidFill>
            <a:ln>
              <a:noFill/>
            </a:ln>
            <a:effectLst/>
          </c:spPr>
          <c:invertIfNegative val="0"/>
          <c:errBars>
            <c:errBarType val="both"/>
            <c:errValType val="cust"/>
            <c:noEndCap val="0"/>
            <c:plus>
              <c:numRef>
                <c:f>Enjoyment!$D$41</c:f>
                <c:numCache>
                  <c:formatCode>General</c:formatCode>
                  <c:ptCount val="1"/>
                  <c:pt idx="0">
                    <c:v>0.14847800066809524</c:v>
                  </c:pt>
                </c:numCache>
              </c:numRef>
            </c:plus>
            <c:minus>
              <c:numRef>
                <c:f>Enjoyment!$D$41</c:f>
                <c:numCache>
                  <c:formatCode>General</c:formatCode>
                  <c:ptCount val="1"/>
                  <c:pt idx="0">
                    <c:v>0.14847800066809524</c:v>
                  </c:pt>
                </c:numCache>
              </c:numRef>
            </c:minus>
            <c:spPr>
              <a:noFill/>
              <a:ln w="9525" cap="flat" cmpd="sng" algn="ctr">
                <a:solidFill>
                  <a:schemeClr val="tx1">
                    <a:lumMod val="65000"/>
                    <a:lumOff val="35000"/>
                  </a:schemeClr>
                </a:solidFill>
                <a:round/>
              </a:ln>
              <a:effectLst/>
            </c:spPr>
          </c:errBars>
          <c:val>
            <c:numRef>
              <c:f>Enjoyment!$D$40</c:f>
              <c:numCache>
                <c:formatCode>General</c:formatCode>
                <c:ptCount val="1"/>
                <c:pt idx="0">
                  <c:v>2.0882352941176472</c:v>
                </c:pt>
              </c:numCache>
            </c:numRef>
          </c:val>
        </c:ser>
        <c:ser>
          <c:idx val="3"/>
          <c:order val="3"/>
          <c:tx>
            <c:v>Never again</c:v>
          </c:tx>
          <c:spPr>
            <a:solidFill>
              <a:schemeClr val="accent2"/>
            </a:solidFill>
            <a:ln>
              <a:noFill/>
            </a:ln>
            <a:effectLst/>
          </c:spPr>
          <c:invertIfNegative val="0"/>
          <c:errBars>
            <c:errBarType val="both"/>
            <c:errValType val="cust"/>
            <c:noEndCap val="0"/>
            <c:plus>
              <c:numRef>
                <c:f>Enjoyment!$E$41</c:f>
                <c:numCache>
                  <c:formatCode>General</c:formatCode>
                  <c:ptCount val="1"/>
                  <c:pt idx="0">
                    <c:v>0.16479498481136709</c:v>
                  </c:pt>
                </c:numCache>
              </c:numRef>
            </c:plus>
            <c:minus>
              <c:numRef>
                <c:f>Enjoyment!$E$41</c:f>
                <c:numCache>
                  <c:formatCode>General</c:formatCode>
                  <c:ptCount val="1"/>
                  <c:pt idx="0">
                    <c:v>0.16479498481136709</c:v>
                  </c:pt>
                </c:numCache>
              </c:numRef>
            </c:minus>
            <c:spPr>
              <a:noFill/>
              <a:ln w="9525" cap="flat" cmpd="sng" algn="ctr">
                <a:solidFill>
                  <a:schemeClr val="tx1">
                    <a:lumMod val="65000"/>
                    <a:lumOff val="35000"/>
                  </a:schemeClr>
                </a:solidFill>
                <a:round/>
              </a:ln>
              <a:effectLst/>
            </c:spPr>
          </c:errBars>
          <c:val>
            <c:numRef>
              <c:f>Enjoyment!$E$40</c:f>
              <c:numCache>
                <c:formatCode>General</c:formatCode>
                <c:ptCount val="1"/>
                <c:pt idx="0">
                  <c:v>1.5294117647058822</c:v>
                </c:pt>
              </c:numCache>
            </c:numRef>
          </c:val>
        </c:ser>
        <c:ser>
          <c:idx val="4"/>
          <c:order val="4"/>
          <c:tx>
            <c:v>Enjoyed</c:v>
          </c:tx>
          <c:spPr>
            <a:solidFill>
              <a:schemeClr val="accent6"/>
            </a:solidFill>
            <a:ln>
              <a:noFill/>
            </a:ln>
            <a:effectLst/>
          </c:spPr>
          <c:invertIfNegative val="0"/>
          <c:errBars>
            <c:errBarType val="both"/>
            <c:errValType val="cust"/>
            <c:noEndCap val="0"/>
            <c:plus>
              <c:numRef>
                <c:f>Enjoyment!$F$41</c:f>
                <c:numCache>
                  <c:formatCode>General</c:formatCode>
                  <c:ptCount val="1"/>
                  <c:pt idx="0">
                    <c:v>7.8820336753923553E-2</c:v>
                  </c:pt>
                </c:numCache>
              </c:numRef>
            </c:plus>
            <c:minus>
              <c:numRef>
                <c:f>Enjoyment!$F$41</c:f>
                <c:numCache>
                  <c:formatCode>General</c:formatCode>
                  <c:ptCount val="1"/>
                  <c:pt idx="0">
                    <c:v>7.8820336753923553E-2</c:v>
                  </c:pt>
                </c:numCache>
              </c:numRef>
            </c:minus>
            <c:spPr>
              <a:noFill/>
              <a:ln w="9525" cap="flat" cmpd="sng" algn="ctr">
                <a:solidFill>
                  <a:schemeClr val="tx1">
                    <a:lumMod val="65000"/>
                    <a:lumOff val="35000"/>
                  </a:schemeClr>
                </a:solidFill>
                <a:round/>
              </a:ln>
              <a:effectLst/>
            </c:spPr>
          </c:errBars>
          <c:val>
            <c:numRef>
              <c:f>Enjoyment!$F$40</c:f>
              <c:numCache>
                <c:formatCode>General</c:formatCode>
                <c:ptCount val="1"/>
                <c:pt idx="0">
                  <c:v>3.9705882352941178</c:v>
                </c:pt>
              </c:numCache>
            </c:numRef>
          </c:val>
        </c:ser>
        <c:dLbls>
          <c:showLegendKey val="0"/>
          <c:showVal val="0"/>
          <c:showCatName val="0"/>
          <c:showSerName val="0"/>
          <c:showPercent val="0"/>
          <c:showBubbleSize val="0"/>
        </c:dLbls>
        <c:gapWidth val="182"/>
        <c:overlap val="-50"/>
        <c:axId val="140925568"/>
        <c:axId val="140931456"/>
      </c:barChart>
      <c:catAx>
        <c:axId val="140925568"/>
        <c:scaling>
          <c:orientation val="minMax"/>
        </c:scaling>
        <c:delete val="1"/>
        <c:axPos val="l"/>
        <c:numFmt formatCode="General" sourceLinked="1"/>
        <c:majorTickMark val="none"/>
        <c:minorTickMark val="none"/>
        <c:tickLblPos val="nextTo"/>
        <c:crossAx val="140931456"/>
        <c:crossesAt val="3"/>
        <c:auto val="1"/>
        <c:lblAlgn val="ctr"/>
        <c:lblOffset val="100"/>
        <c:noMultiLvlLbl val="0"/>
      </c:catAx>
      <c:valAx>
        <c:axId val="140931456"/>
        <c:scaling>
          <c:orientation val="minMax"/>
          <c:max val="5"/>
          <c:min val="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0925568"/>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Positive</a:t>
            </a:r>
          </a:p>
        </c:rich>
      </c:tx>
      <c:layout/>
      <c:overlay val="0"/>
      <c:spPr>
        <a:noFill/>
        <a:ln>
          <a:noFill/>
        </a:ln>
        <a:effectLst/>
      </c:spPr>
    </c:title>
    <c:autoTitleDeleted val="0"/>
    <c:plotArea>
      <c:layout/>
      <c:barChart>
        <c:barDir val="bar"/>
        <c:grouping val="clustered"/>
        <c:varyColors val="0"/>
        <c:ser>
          <c:idx val="0"/>
          <c:order val="0"/>
          <c:tx>
            <c:strRef>
              <c:f>Panas!$C$39</c:f>
              <c:strCache>
                <c:ptCount val="1"/>
                <c:pt idx="0">
                  <c:v>Enthusiastic</c:v>
                </c:pt>
              </c:strCache>
            </c:strRef>
          </c:tx>
          <c:spPr>
            <a:solidFill>
              <a:schemeClr val="accent4">
                <a:lumMod val="60000"/>
                <a:lumOff val="40000"/>
              </a:schemeClr>
            </a:solidFill>
            <a:ln>
              <a:noFill/>
            </a:ln>
            <a:effectLst/>
          </c:spPr>
          <c:invertIfNegative val="0"/>
          <c:errBars>
            <c:errBarType val="both"/>
            <c:errValType val="cust"/>
            <c:noEndCap val="0"/>
            <c:plus>
              <c:numRef>
                <c:f>Panas!$C$41</c:f>
                <c:numCache>
                  <c:formatCode>General</c:formatCode>
                  <c:ptCount val="1"/>
                  <c:pt idx="0">
                    <c:v>0.15504179252369629</c:v>
                  </c:pt>
                </c:numCache>
              </c:numRef>
            </c:plus>
            <c:minus>
              <c:numRef>
                <c:f>Panas!$C$41</c:f>
                <c:numCache>
                  <c:formatCode>General</c:formatCode>
                  <c:ptCount val="1"/>
                  <c:pt idx="0">
                    <c:v>0.15504179252369629</c:v>
                  </c:pt>
                </c:numCache>
              </c:numRef>
            </c:minus>
            <c:spPr>
              <a:noFill/>
              <a:ln w="9525" cap="flat" cmpd="sng" algn="ctr">
                <a:solidFill>
                  <a:schemeClr val="tx1">
                    <a:lumMod val="65000"/>
                    <a:lumOff val="35000"/>
                  </a:schemeClr>
                </a:solidFill>
                <a:round/>
              </a:ln>
              <a:effectLst/>
            </c:spPr>
          </c:errBars>
          <c:val>
            <c:numRef>
              <c:f>Panas!$C$40</c:f>
              <c:numCache>
                <c:formatCode>General</c:formatCode>
                <c:ptCount val="1"/>
                <c:pt idx="0">
                  <c:v>1.9705882352941178</c:v>
                </c:pt>
              </c:numCache>
            </c:numRef>
          </c:val>
        </c:ser>
        <c:ser>
          <c:idx val="1"/>
          <c:order val="1"/>
          <c:tx>
            <c:strRef>
              <c:f>Panas!$F$39</c:f>
              <c:strCache>
                <c:ptCount val="1"/>
                <c:pt idx="0">
                  <c:v>At Ease</c:v>
                </c:pt>
              </c:strCache>
            </c:strRef>
          </c:tx>
          <c:spPr>
            <a:solidFill>
              <a:schemeClr val="accent4"/>
            </a:solidFill>
            <a:ln>
              <a:noFill/>
            </a:ln>
            <a:effectLst/>
          </c:spPr>
          <c:invertIfNegative val="0"/>
          <c:errBars>
            <c:errBarType val="both"/>
            <c:errValType val="cust"/>
            <c:noEndCap val="0"/>
            <c:plus>
              <c:numRef>
                <c:f>Panas!$F$41</c:f>
                <c:numCache>
                  <c:formatCode>General</c:formatCode>
                  <c:ptCount val="1"/>
                  <c:pt idx="0">
                    <c:v>0.12287834538049258</c:v>
                  </c:pt>
                </c:numCache>
              </c:numRef>
            </c:plus>
            <c:minus>
              <c:numRef>
                <c:f>Panas!$F$41</c:f>
                <c:numCache>
                  <c:formatCode>General</c:formatCode>
                  <c:ptCount val="1"/>
                  <c:pt idx="0">
                    <c:v>0.12287834538049258</c:v>
                  </c:pt>
                </c:numCache>
              </c:numRef>
            </c:minus>
            <c:spPr>
              <a:noFill/>
              <a:ln w="9525" cap="flat" cmpd="sng" algn="ctr">
                <a:solidFill>
                  <a:schemeClr val="tx1">
                    <a:lumMod val="65000"/>
                    <a:lumOff val="35000"/>
                  </a:schemeClr>
                </a:solidFill>
                <a:round/>
              </a:ln>
              <a:effectLst/>
            </c:spPr>
          </c:errBars>
          <c:val>
            <c:numRef>
              <c:f>Panas!$F$40</c:f>
              <c:numCache>
                <c:formatCode>General</c:formatCode>
                <c:ptCount val="1"/>
                <c:pt idx="0">
                  <c:v>3.8235294117647061</c:v>
                </c:pt>
              </c:numCache>
            </c:numRef>
          </c:val>
        </c:ser>
        <c:ser>
          <c:idx val="2"/>
          <c:order val="2"/>
          <c:tx>
            <c:strRef>
              <c:f>Panas!$H$39</c:f>
              <c:strCache>
                <c:ptCount val="1"/>
                <c:pt idx="0">
                  <c:v>Joyful</c:v>
                </c:pt>
              </c:strCache>
            </c:strRef>
          </c:tx>
          <c:spPr>
            <a:solidFill>
              <a:schemeClr val="accent6">
                <a:lumMod val="60000"/>
                <a:lumOff val="40000"/>
              </a:schemeClr>
            </a:solidFill>
            <a:ln>
              <a:noFill/>
            </a:ln>
            <a:effectLst/>
          </c:spPr>
          <c:invertIfNegative val="0"/>
          <c:errBars>
            <c:errBarType val="both"/>
            <c:errValType val="cust"/>
            <c:noEndCap val="0"/>
            <c:plus>
              <c:numRef>
                <c:f>Panas!$H$41</c:f>
                <c:numCache>
                  <c:formatCode>General</c:formatCode>
                  <c:ptCount val="1"/>
                  <c:pt idx="0">
                    <c:v>0.13507305818518811</c:v>
                  </c:pt>
                </c:numCache>
              </c:numRef>
            </c:plus>
            <c:minus>
              <c:numRef>
                <c:f>Panas!$H$41</c:f>
                <c:numCache>
                  <c:formatCode>General</c:formatCode>
                  <c:ptCount val="1"/>
                  <c:pt idx="0">
                    <c:v>0.13507305818518811</c:v>
                  </c:pt>
                </c:numCache>
              </c:numRef>
            </c:minus>
            <c:spPr>
              <a:noFill/>
              <a:ln w="9525" cap="flat" cmpd="sng" algn="ctr">
                <a:solidFill>
                  <a:schemeClr val="tx1">
                    <a:lumMod val="65000"/>
                    <a:lumOff val="35000"/>
                  </a:schemeClr>
                </a:solidFill>
                <a:round/>
              </a:ln>
              <a:effectLst/>
            </c:spPr>
          </c:errBars>
          <c:val>
            <c:numRef>
              <c:f>Panas!$H$40</c:f>
              <c:numCache>
                <c:formatCode>General</c:formatCode>
                <c:ptCount val="1"/>
                <c:pt idx="0">
                  <c:v>2.5294117647058822</c:v>
                </c:pt>
              </c:numCache>
            </c:numRef>
          </c:val>
        </c:ser>
        <c:ser>
          <c:idx val="3"/>
          <c:order val="3"/>
          <c:tx>
            <c:strRef>
              <c:f>Panas!$J$39</c:f>
              <c:strCache>
                <c:ptCount val="1"/>
                <c:pt idx="0">
                  <c:v>Amazed</c:v>
                </c:pt>
              </c:strCache>
            </c:strRef>
          </c:tx>
          <c:spPr>
            <a:solidFill>
              <a:schemeClr val="accent6"/>
            </a:solidFill>
            <a:ln>
              <a:noFill/>
            </a:ln>
            <a:effectLst/>
          </c:spPr>
          <c:invertIfNegative val="0"/>
          <c:errBars>
            <c:errBarType val="both"/>
            <c:errValType val="cust"/>
            <c:noEndCap val="0"/>
            <c:plus>
              <c:numRef>
                <c:f>Panas!$J$41</c:f>
                <c:numCache>
                  <c:formatCode>General</c:formatCode>
                  <c:ptCount val="1"/>
                  <c:pt idx="0">
                    <c:v>0.15764067350784677</c:v>
                  </c:pt>
                </c:numCache>
              </c:numRef>
            </c:plus>
            <c:minus>
              <c:numRef>
                <c:f>Panas!$J$41</c:f>
                <c:numCache>
                  <c:formatCode>General</c:formatCode>
                  <c:ptCount val="1"/>
                  <c:pt idx="0">
                    <c:v>0.15764067350784677</c:v>
                  </c:pt>
                </c:numCache>
              </c:numRef>
            </c:minus>
            <c:spPr>
              <a:noFill/>
              <a:ln w="9525" cap="flat" cmpd="sng" algn="ctr">
                <a:solidFill>
                  <a:schemeClr val="tx1">
                    <a:lumMod val="65000"/>
                    <a:lumOff val="35000"/>
                  </a:schemeClr>
                </a:solidFill>
                <a:round/>
              </a:ln>
              <a:effectLst/>
            </c:spPr>
          </c:errBars>
          <c:val>
            <c:numRef>
              <c:f>Panas!$J$40</c:f>
              <c:numCache>
                <c:formatCode>General</c:formatCode>
                <c:ptCount val="1"/>
                <c:pt idx="0">
                  <c:v>1.9411764705882353</c:v>
                </c:pt>
              </c:numCache>
            </c:numRef>
          </c:val>
        </c:ser>
        <c:dLbls>
          <c:showLegendKey val="0"/>
          <c:showVal val="0"/>
          <c:showCatName val="0"/>
          <c:showSerName val="0"/>
          <c:showPercent val="0"/>
          <c:showBubbleSize val="0"/>
        </c:dLbls>
        <c:gapWidth val="182"/>
        <c:overlap val="-50"/>
        <c:axId val="141050624"/>
        <c:axId val="141052160"/>
      </c:barChart>
      <c:catAx>
        <c:axId val="141050624"/>
        <c:scaling>
          <c:orientation val="minMax"/>
        </c:scaling>
        <c:delete val="1"/>
        <c:axPos val="l"/>
        <c:numFmt formatCode="General" sourceLinked="1"/>
        <c:majorTickMark val="none"/>
        <c:minorTickMark val="none"/>
        <c:tickLblPos val="nextTo"/>
        <c:crossAx val="141052160"/>
        <c:crossesAt val="3"/>
        <c:auto val="1"/>
        <c:lblAlgn val="ctr"/>
        <c:lblOffset val="100"/>
        <c:noMultiLvlLbl val="0"/>
      </c:catAx>
      <c:valAx>
        <c:axId val="141052160"/>
        <c:scaling>
          <c:orientation val="minMax"/>
          <c:max val="5"/>
          <c:min val="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1050624"/>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Positive</a:t>
            </a:r>
          </a:p>
        </c:rich>
      </c:tx>
      <c:layout/>
      <c:overlay val="0"/>
      <c:spPr>
        <a:noFill/>
        <a:ln>
          <a:noFill/>
        </a:ln>
        <a:effectLst/>
      </c:spPr>
    </c:title>
    <c:autoTitleDeleted val="0"/>
    <c:plotArea>
      <c:layout/>
      <c:barChart>
        <c:barDir val="bar"/>
        <c:grouping val="clustered"/>
        <c:varyColors val="0"/>
        <c:ser>
          <c:idx val="0"/>
          <c:order val="0"/>
          <c:tx>
            <c:strRef>
              <c:f>Panas!$L$39</c:f>
              <c:strCache>
                <c:ptCount val="1"/>
                <c:pt idx="0">
                  <c:v>Enthusiastic</c:v>
                </c:pt>
              </c:strCache>
            </c:strRef>
          </c:tx>
          <c:spPr>
            <a:solidFill>
              <a:schemeClr val="accent4">
                <a:lumMod val="60000"/>
                <a:lumOff val="40000"/>
              </a:schemeClr>
            </a:solidFill>
            <a:ln>
              <a:noFill/>
            </a:ln>
            <a:effectLst/>
          </c:spPr>
          <c:invertIfNegative val="0"/>
          <c:errBars>
            <c:errBarType val="both"/>
            <c:errValType val="cust"/>
            <c:noEndCap val="0"/>
            <c:plus>
              <c:numRef>
                <c:f>Panas!$L$41</c:f>
                <c:numCache>
                  <c:formatCode>General</c:formatCode>
                  <c:ptCount val="1"/>
                  <c:pt idx="0">
                    <c:v>0.15058168992014001</c:v>
                  </c:pt>
                </c:numCache>
              </c:numRef>
            </c:plus>
            <c:minus>
              <c:numRef>
                <c:f>Panas!$L$41</c:f>
                <c:numCache>
                  <c:formatCode>General</c:formatCode>
                  <c:ptCount val="1"/>
                  <c:pt idx="0">
                    <c:v>0.15058168992014001</c:v>
                  </c:pt>
                </c:numCache>
              </c:numRef>
            </c:minus>
            <c:spPr>
              <a:noFill/>
              <a:ln w="9525" cap="flat" cmpd="sng" algn="ctr">
                <a:solidFill>
                  <a:schemeClr val="tx1">
                    <a:lumMod val="65000"/>
                    <a:lumOff val="35000"/>
                  </a:schemeClr>
                </a:solidFill>
                <a:round/>
              </a:ln>
              <a:effectLst/>
            </c:spPr>
          </c:errBars>
          <c:val>
            <c:numRef>
              <c:f>Panas!$L$40</c:f>
              <c:numCache>
                <c:formatCode>General</c:formatCode>
                <c:ptCount val="1"/>
                <c:pt idx="0">
                  <c:v>3.6764705882352939</c:v>
                </c:pt>
              </c:numCache>
            </c:numRef>
          </c:val>
        </c:ser>
        <c:ser>
          <c:idx val="1"/>
          <c:order val="1"/>
          <c:tx>
            <c:strRef>
              <c:f>Panas!$O$39</c:f>
              <c:strCache>
                <c:ptCount val="1"/>
                <c:pt idx="0">
                  <c:v>At Ease</c:v>
                </c:pt>
              </c:strCache>
            </c:strRef>
          </c:tx>
          <c:spPr>
            <a:solidFill>
              <a:schemeClr val="accent4"/>
            </a:solidFill>
            <a:ln>
              <a:noFill/>
            </a:ln>
            <a:effectLst/>
          </c:spPr>
          <c:invertIfNegative val="0"/>
          <c:errBars>
            <c:errBarType val="both"/>
            <c:errValType val="cust"/>
            <c:noEndCap val="0"/>
            <c:plus>
              <c:numRef>
                <c:f>Panas!$O$41</c:f>
                <c:numCache>
                  <c:formatCode>General</c:formatCode>
                  <c:ptCount val="1"/>
                  <c:pt idx="0">
                    <c:v>0.13661680040185184</c:v>
                  </c:pt>
                </c:numCache>
              </c:numRef>
            </c:plus>
            <c:minus>
              <c:numRef>
                <c:f>Panas!$O$41</c:f>
                <c:numCache>
                  <c:formatCode>General</c:formatCode>
                  <c:ptCount val="1"/>
                  <c:pt idx="0">
                    <c:v>0.13661680040185184</c:v>
                  </c:pt>
                </c:numCache>
              </c:numRef>
            </c:minus>
            <c:spPr>
              <a:noFill/>
              <a:ln w="9525" cap="flat" cmpd="sng" algn="ctr">
                <a:solidFill>
                  <a:schemeClr val="tx1">
                    <a:lumMod val="65000"/>
                    <a:lumOff val="35000"/>
                  </a:schemeClr>
                </a:solidFill>
                <a:round/>
              </a:ln>
              <a:effectLst/>
            </c:spPr>
          </c:errBars>
          <c:val>
            <c:numRef>
              <c:f>Panas!$O$40</c:f>
              <c:numCache>
                <c:formatCode>General</c:formatCode>
                <c:ptCount val="1"/>
                <c:pt idx="0">
                  <c:v>3.8235294117647061</c:v>
                </c:pt>
              </c:numCache>
            </c:numRef>
          </c:val>
        </c:ser>
        <c:ser>
          <c:idx val="2"/>
          <c:order val="2"/>
          <c:tx>
            <c:strRef>
              <c:f>Panas!$Q$39</c:f>
              <c:strCache>
                <c:ptCount val="1"/>
                <c:pt idx="0">
                  <c:v>Joyful</c:v>
                </c:pt>
              </c:strCache>
            </c:strRef>
          </c:tx>
          <c:spPr>
            <a:solidFill>
              <a:schemeClr val="accent6">
                <a:lumMod val="60000"/>
                <a:lumOff val="40000"/>
              </a:schemeClr>
            </a:solidFill>
            <a:ln>
              <a:noFill/>
            </a:ln>
            <a:effectLst/>
          </c:spPr>
          <c:invertIfNegative val="0"/>
          <c:errBars>
            <c:errBarType val="both"/>
            <c:errValType val="cust"/>
            <c:noEndCap val="0"/>
            <c:plus>
              <c:numRef>
                <c:f>Panas!$Q$41</c:f>
                <c:numCache>
                  <c:formatCode>General</c:formatCode>
                  <c:ptCount val="1"/>
                  <c:pt idx="0">
                    <c:v>0.15058168992014001</c:v>
                  </c:pt>
                </c:numCache>
              </c:numRef>
            </c:plus>
            <c:minus>
              <c:numRef>
                <c:f>Panas!$Q$41</c:f>
                <c:numCache>
                  <c:formatCode>General</c:formatCode>
                  <c:ptCount val="1"/>
                  <c:pt idx="0">
                    <c:v>0.15058168992014001</c:v>
                  </c:pt>
                </c:numCache>
              </c:numRef>
            </c:minus>
            <c:spPr>
              <a:noFill/>
              <a:ln w="9525" cap="flat" cmpd="sng" algn="ctr">
                <a:solidFill>
                  <a:schemeClr val="tx1">
                    <a:lumMod val="65000"/>
                    <a:lumOff val="35000"/>
                  </a:schemeClr>
                </a:solidFill>
                <a:round/>
              </a:ln>
              <a:effectLst/>
            </c:spPr>
          </c:errBars>
          <c:val>
            <c:numRef>
              <c:f>Panas!$Q$40</c:f>
              <c:numCache>
                <c:formatCode>General</c:formatCode>
                <c:ptCount val="1"/>
                <c:pt idx="0">
                  <c:v>3.3235294117647061</c:v>
                </c:pt>
              </c:numCache>
            </c:numRef>
          </c:val>
        </c:ser>
        <c:ser>
          <c:idx val="3"/>
          <c:order val="3"/>
          <c:tx>
            <c:strRef>
              <c:f>Panas!$S$39</c:f>
              <c:strCache>
                <c:ptCount val="1"/>
                <c:pt idx="0">
                  <c:v>Amazed</c:v>
                </c:pt>
              </c:strCache>
            </c:strRef>
          </c:tx>
          <c:spPr>
            <a:solidFill>
              <a:schemeClr val="accent6"/>
            </a:solidFill>
            <a:ln>
              <a:noFill/>
            </a:ln>
            <a:effectLst/>
          </c:spPr>
          <c:invertIfNegative val="0"/>
          <c:errBars>
            <c:errBarType val="both"/>
            <c:errValType val="cust"/>
            <c:noEndCap val="0"/>
            <c:plus>
              <c:numRef>
                <c:f>Panas!$S$41</c:f>
                <c:numCache>
                  <c:formatCode>General</c:formatCode>
                  <c:ptCount val="1"/>
                  <c:pt idx="0">
                    <c:v>0.15638854348545195</c:v>
                  </c:pt>
                </c:numCache>
              </c:numRef>
            </c:plus>
            <c:minus>
              <c:numRef>
                <c:f>Panas!$S$41</c:f>
                <c:numCache>
                  <c:formatCode>General</c:formatCode>
                  <c:ptCount val="1"/>
                  <c:pt idx="0">
                    <c:v>0.15638854348545195</c:v>
                  </c:pt>
                </c:numCache>
              </c:numRef>
            </c:minus>
            <c:spPr>
              <a:noFill/>
              <a:ln w="9525" cap="flat" cmpd="sng" algn="ctr">
                <a:solidFill>
                  <a:schemeClr val="tx1">
                    <a:lumMod val="65000"/>
                    <a:lumOff val="35000"/>
                  </a:schemeClr>
                </a:solidFill>
                <a:round/>
              </a:ln>
              <a:effectLst/>
            </c:spPr>
          </c:errBars>
          <c:val>
            <c:numRef>
              <c:f>Panas!$S$40</c:f>
              <c:numCache>
                <c:formatCode>General</c:formatCode>
                <c:ptCount val="1"/>
                <c:pt idx="0">
                  <c:v>3.6764705882352939</c:v>
                </c:pt>
              </c:numCache>
            </c:numRef>
          </c:val>
        </c:ser>
        <c:dLbls>
          <c:showLegendKey val="0"/>
          <c:showVal val="0"/>
          <c:showCatName val="0"/>
          <c:showSerName val="0"/>
          <c:showPercent val="0"/>
          <c:showBubbleSize val="0"/>
        </c:dLbls>
        <c:gapWidth val="182"/>
        <c:overlap val="-50"/>
        <c:axId val="141373440"/>
        <c:axId val="141374976"/>
      </c:barChart>
      <c:catAx>
        <c:axId val="141373440"/>
        <c:scaling>
          <c:orientation val="minMax"/>
        </c:scaling>
        <c:delete val="1"/>
        <c:axPos val="l"/>
        <c:numFmt formatCode="General" sourceLinked="1"/>
        <c:majorTickMark val="none"/>
        <c:minorTickMark val="none"/>
        <c:tickLblPos val="nextTo"/>
        <c:crossAx val="141374976"/>
        <c:crossesAt val="3"/>
        <c:auto val="1"/>
        <c:lblAlgn val="ctr"/>
        <c:lblOffset val="100"/>
        <c:noMultiLvlLbl val="0"/>
      </c:catAx>
      <c:valAx>
        <c:axId val="141374976"/>
        <c:scaling>
          <c:orientation val="minMax"/>
          <c:max val="5"/>
          <c:min val="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1373440"/>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Positive</a:t>
            </a:r>
          </a:p>
        </c:rich>
      </c:tx>
      <c:layout/>
      <c:overlay val="0"/>
      <c:spPr>
        <a:noFill/>
        <a:ln>
          <a:noFill/>
        </a:ln>
        <a:effectLst/>
      </c:spPr>
    </c:title>
    <c:autoTitleDeleted val="0"/>
    <c:plotArea>
      <c:layout/>
      <c:barChart>
        <c:barDir val="bar"/>
        <c:grouping val="clustered"/>
        <c:varyColors val="0"/>
        <c:ser>
          <c:idx val="0"/>
          <c:order val="0"/>
          <c:tx>
            <c:strRef>
              <c:f>Panas!$U$39</c:f>
              <c:strCache>
                <c:ptCount val="1"/>
                <c:pt idx="0">
                  <c:v>Enthusiastic</c:v>
                </c:pt>
              </c:strCache>
            </c:strRef>
          </c:tx>
          <c:spPr>
            <a:solidFill>
              <a:schemeClr val="accent4">
                <a:lumMod val="60000"/>
                <a:lumOff val="40000"/>
              </a:schemeClr>
            </a:solidFill>
            <a:ln>
              <a:noFill/>
            </a:ln>
            <a:effectLst/>
          </c:spPr>
          <c:invertIfNegative val="0"/>
          <c:errBars>
            <c:errBarType val="both"/>
            <c:errValType val="cust"/>
            <c:noEndCap val="0"/>
            <c:plus>
              <c:numRef>
                <c:f>Panas!$U$41</c:f>
                <c:numCache>
                  <c:formatCode>General</c:formatCode>
                  <c:ptCount val="1"/>
                  <c:pt idx="0">
                    <c:v>0.1673990409831935</c:v>
                  </c:pt>
                </c:numCache>
              </c:numRef>
            </c:plus>
            <c:minus>
              <c:numRef>
                <c:f>Panas!$U$41</c:f>
                <c:numCache>
                  <c:formatCode>General</c:formatCode>
                  <c:ptCount val="1"/>
                  <c:pt idx="0">
                    <c:v>0.1673990409831935</c:v>
                  </c:pt>
                </c:numCache>
              </c:numRef>
            </c:minus>
            <c:spPr>
              <a:noFill/>
              <a:ln w="9525" cap="flat" cmpd="sng" algn="ctr">
                <a:solidFill>
                  <a:schemeClr val="tx1">
                    <a:lumMod val="65000"/>
                    <a:lumOff val="35000"/>
                  </a:schemeClr>
                </a:solidFill>
                <a:round/>
              </a:ln>
              <a:effectLst/>
            </c:spPr>
          </c:errBars>
          <c:val>
            <c:numRef>
              <c:f>Panas!$U$40</c:f>
              <c:numCache>
                <c:formatCode>General</c:formatCode>
                <c:ptCount val="1"/>
                <c:pt idx="0">
                  <c:v>3.3235294117647061</c:v>
                </c:pt>
              </c:numCache>
            </c:numRef>
          </c:val>
        </c:ser>
        <c:ser>
          <c:idx val="1"/>
          <c:order val="1"/>
          <c:tx>
            <c:strRef>
              <c:f>Panas!$X$39</c:f>
              <c:strCache>
                <c:ptCount val="1"/>
                <c:pt idx="0">
                  <c:v>At Ease</c:v>
                </c:pt>
              </c:strCache>
            </c:strRef>
          </c:tx>
          <c:spPr>
            <a:solidFill>
              <a:schemeClr val="accent4"/>
            </a:solidFill>
            <a:ln>
              <a:noFill/>
            </a:ln>
            <a:effectLst/>
          </c:spPr>
          <c:invertIfNegative val="0"/>
          <c:errBars>
            <c:errBarType val="both"/>
            <c:errValType val="cust"/>
            <c:noEndCap val="0"/>
            <c:plus>
              <c:numRef>
                <c:f>Panas!$X$41</c:f>
                <c:numCache>
                  <c:formatCode>General</c:formatCode>
                  <c:ptCount val="1"/>
                  <c:pt idx="0">
                    <c:v>0.1645562090499092</c:v>
                  </c:pt>
                </c:numCache>
              </c:numRef>
            </c:plus>
            <c:minus>
              <c:numRef>
                <c:f>Panas!$X$41</c:f>
                <c:numCache>
                  <c:formatCode>General</c:formatCode>
                  <c:ptCount val="1"/>
                  <c:pt idx="0">
                    <c:v>0.1645562090499092</c:v>
                  </c:pt>
                </c:numCache>
              </c:numRef>
            </c:minus>
            <c:spPr>
              <a:noFill/>
              <a:ln w="9525" cap="flat" cmpd="sng" algn="ctr">
                <a:solidFill>
                  <a:schemeClr val="tx1">
                    <a:lumMod val="65000"/>
                    <a:lumOff val="35000"/>
                  </a:schemeClr>
                </a:solidFill>
                <a:round/>
              </a:ln>
              <a:effectLst/>
            </c:spPr>
          </c:errBars>
          <c:val>
            <c:numRef>
              <c:f>Panas!$X$40</c:f>
              <c:numCache>
                <c:formatCode>General</c:formatCode>
                <c:ptCount val="1"/>
                <c:pt idx="0">
                  <c:v>3.4411764705882355</c:v>
                </c:pt>
              </c:numCache>
            </c:numRef>
          </c:val>
        </c:ser>
        <c:ser>
          <c:idx val="2"/>
          <c:order val="2"/>
          <c:tx>
            <c:strRef>
              <c:f>Panas!$Z$39</c:f>
              <c:strCache>
                <c:ptCount val="1"/>
                <c:pt idx="0">
                  <c:v>Joyful</c:v>
                </c:pt>
              </c:strCache>
            </c:strRef>
          </c:tx>
          <c:spPr>
            <a:solidFill>
              <a:schemeClr val="accent6">
                <a:lumMod val="60000"/>
                <a:lumOff val="40000"/>
              </a:schemeClr>
            </a:solidFill>
            <a:ln>
              <a:noFill/>
            </a:ln>
            <a:effectLst/>
          </c:spPr>
          <c:invertIfNegative val="0"/>
          <c:errBars>
            <c:errBarType val="both"/>
            <c:errValType val="cust"/>
            <c:noEndCap val="0"/>
            <c:plus>
              <c:numRef>
                <c:f>Panas!$Z$41</c:f>
                <c:numCache>
                  <c:formatCode>General</c:formatCode>
                  <c:ptCount val="1"/>
                  <c:pt idx="0">
                    <c:v>0.14490399898223771</c:v>
                  </c:pt>
                </c:numCache>
              </c:numRef>
            </c:plus>
            <c:minus>
              <c:numRef>
                <c:f>Panas!$Z$41</c:f>
                <c:numCache>
                  <c:formatCode>General</c:formatCode>
                  <c:ptCount val="1"/>
                  <c:pt idx="0">
                    <c:v>0.14490399898223771</c:v>
                  </c:pt>
                </c:numCache>
              </c:numRef>
            </c:minus>
            <c:spPr>
              <a:noFill/>
              <a:ln w="9525" cap="flat" cmpd="sng" algn="ctr">
                <a:solidFill>
                  <a:schemeClr val="tx1">
                    <a:lumMod val="65000"/>
                    <a:lumOff val="35000"/>
                  </a:schemeClr>
                </a:solidFill>
                <a:round/>
              </a:ln>
              <a:effectLst/>
            </c:spPr>
          </c:errBars>
          <c:val>
            <c:numRef>
              <c:f>Panas!$Z$40</c:f>
              <c:numCache>
                <c:formatCode>General</c:formatCode>
                <c:ptCount val="1"/>
                <c:pt idx="0">
                  <c:v>3.2058823529411766</c:v>
                </c:pt>
              </c:numCache>
            </c:numRef>
          </c:val>
        </c:ser>
        <c:ser>
          <c:idx val="3"/>
          <c:order val="3"/>
          <c:tx>
            <c:strRef>
              <c:f>Panas!$AB$39</c:f>
              <c:strCache>
                <c:ptCount val="1"/>
                <c:pt idx="0">
                  <c:v>Amazed</c:v>
                </c:pt>
              </c:strCache>
            </c:strRef>
          </c:tx>
          <c:spPr>
            <a:solidFill>
              <a:schemeClr val="accent6"/>
            </a:solidFill>
            <a:ln>
              <a:noFill/>
            </a:ln>
            <a:effectLst/>
          </c:spPr>
          <c:invertIfNegative val="0"/>
          <c:errBars>
            <c:errBarType val="both"/>
            <c:errValType val="cust"/>
            <c:noEndCap val="0"/>
            <c:plus>
              <c:numRef>
                <c:f>Panas!$AB$41</c:f>
                <c:numCache>
                  <c:formatCode>General</c:formatCode>
                  <c:ptCount val="1"/>
                  <c:pt idx="0">
                    <c:v>0.16415747764481708</c:v>
                  </c:pt>
                </c:numCache>
              </c:numRef>
            </c:plus>
            <c:minus>
              <c:numRef>
                <c:f>Panas!$AB$41</c:f>
                <c:numCache>
                  <c:formatCode>General</c:formatCode>
                  <c:ptCount val="1"/>
                  <c:pt idx="0">
                    <c:v>0.16415747764481708</c:v>
                  </c:pt>
                </c:numCache>
              </c:numRef>
            </c:minus>
            <c:spPr>
              <a:noFill/>
              <a:ln w="9525" cap="flat" cmpd="sng" algn="ctr">
                <a:solidFill>
                  <a:schemeClr val="tx1">
                    <a:lumMod val="65000"/>
                    <a:lumOff val="35000"/>
                  </a:schemeClr>
                </a:solidFill>
                <a:round/>
              </a:ln>
              <a:effectLst/>
            </c:spPr>
          </c:errBars>
          <c:val>
            <c:numRef>
              <c:f>Panas!$AB$40</c:f>
              <c:numCache>
                <c:formatCode>General</c:formatCode>
                <c:ptCount val="1"/>
                <c:pt idx="0">
                  <c:v>3.4117647058823528</c:v>
                </c:pt>
              </c:numCache>
            </c:numRef>
          </c:val>
        </c:ser>
        <c:dLbls>
          <c:showLegendKey val="0"/>
          <c:showVal val="0"/>
          <c:showCatName val="0"/>
          <c:showSerName val="0"/>
          <c:showPercent val="0"/>
          <c:showBubbleSize val="0"/>
        </c:dLbls>
        <c:gapWidth val="182"/>
        <c:overlap val="-50"/>
        <c:axId val="141415936"/>
        <c:axId val="141417472"/>
      </c:barChart>
      <c:catAx>
        <c:axId val="141415936"/>
        <c:scaling>
          <c:orientation val="minMax"/>
        </c:scaling>
        <c:delete val="1"/>
        <c:axPos val="l"/>
        <c:numFmt formatCode="General" sourceLinked="1"/>
        <c:majorTickMark val="none"/>
        <c:minorTickMark val="none"/>
        <c:tickLblPos val="nextTo"/>
        <c:crossAx val="141417472"/>
        <c:crossesAt val="3"/>
        <c:auto val="1"/>
        <c:lblAlgn val="ctr"/>
        <c:lblOffset val="100"/>
        <c:noMultiLvlLbl val="0"/>
      </c:catAx>
      <c:valAx>
        <c:axId val="141417472"/>
        <c:scaling>
          <c:orientation val="minMax"/>
          <c:max val="5"/>
          <c:min val="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1415936"/>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Negative</a:t>
            </a:r>
          </a:p>
        </c:rich>
      </c:tx>
      <c:layout/>
      <c:overlay val="0"/>
      <c:spPr>
        <a:noFill/>
        <a:ln>
          <a:noFill/>
        </a:ln>
        <a:effectLst/>
      </c:spPr>
    </c:title>
    <c:autoTitleDeleted val="0"/>
    <c:plotArea>
      <c:layout/>
      <c:barChart>
        <c:barDir val="bar"/>
        <c:grouping val="clustered"/>
        <c:varyColors val="0"/>
        <c:ser>
          <c:idx val="0"/>
          <c:order val="0"/>
          <c:tx>
            <c:strRef>
              <c:f>Panas!$D$39</c:f>
              <c:strCache>
                <c:ptCount val="1"/>
                <c:pt idx="0">
                  <c:v>Distressed</c:v>
                </c:pt>
              </c:strCache>
            </c:strRef>
          </c:tx>
          <c:spPr>
            <a:solidFill>
              <a:schemeClr val="accent2">
                <a:lumMod val="60000"/>
                <a:lumOff val="40000"/>
              </a:schemeClr>
            </a:solidFill>
            <a:ln>
              <a:noFill/>
            </a:ln>
            <a:effectLst/>
          </c:spPr>
          <c:invertIfNegative val="0"/>
          <c:errBars>
            <c:errBarType val="both"/>
            <c:errValType val="cust"/>
            <c:noEndCap val="0"/>
            <c:plus>
              <c:numRef>
                <c:f>Panas!$D$41</c:f>
                <c:numCache>
                  <c:formatCode>General</c:formatCode>
                  <c:ptCount val="1"/>
                  <c:pt idx="0">
                    <c:v>0.14077482974425864</c:v>
                  </c:pt>
                </c:numCache>
              </c:numRef>
            </c:plus>
            <c:minus>
              <c:numRef>
                <c:f>Panas!$D$41</c:f>
                <c:numCache>
                  <c:formatCode>General</c:formatCode>
                  <c:ptCount val="1"/>
                  <c:pt idx="0">
                    <c:v>0.14077482974425864</c:v>
                  </c:pt>
                </c:numCache>
              </c:numRef>
            </c:minus>
            <c:spPr>
              <a:noFill/>
              <a:ln w="9525" cap="flat" cmpd="sng" algn="ctr">
                <a:solidFill>
                  <a:schemeClr val="tx1">
                    <a:lumMod val="65000"/>
                    <a:lumOff val="35000"/>
                  </a:schemeClr>
                </a:solidFill>
                <a:round/>
              </a:ln>
              <a:effectLst/>
            </c:spPr>
          </c:errBars>
          <c:val>
            <c:numRef>
              <c:f>Panas!$D$40</c:f>
              <c:numCache>
                <c:formatCode>General</c:formatCode>
                <c:ptCount val="1"/>
                <c:pt idx="0">
                  <c:v>1.411764705882353</c:v>
                </c:pt>
              </c:numCache>
            </c:numRef>
          </c:val>
        </c:ser>
        <c:ser>
          <c:idx val="1"/>
          <c:order val="1"/>
          <c:tx>
            <c:strRef>
              <c:f>Panas!$E$39</c:f>
              <c:strCache>
                <c:ptCount val="1"/>
                <c:pt idx="0">
                  <c:v>Bored</c:v>
                </c:pt>
              </c:strCache>
            </c:strRef>
          </c:tx>
          <c:spPr>
            <a:solidFill>
              <a:schemeClr val="accent2"/>
            </a:solidFill>
            <a:ln>
              <a:noFill/>
            </a:ln>
            <a:effectLst/>
          </c:spPr>
          <c:invertIfNegative val="0"/>
          <c:errBars>
            <c:errBarType val="both"/>
            <c:errValType val="cust"/>
            <c:noEndCap val="0"/>
            <c:plus>
              <c:numRef>
                <c:f>Panas!$E$41</c:f>
                <c:numCache>
                  <c:formatCode>General</c:formatCode>
                  <c:ptCount val="1"/>
                  <c:pt idx="0">
                    <c:v>0.20222107380950841</c:v>
                  </c:pt>
                </c:numCache>
              </c:numRef>
            </c:plus>
            <c:minus>
              <c:numRef>
                <c:f>Panas!$E$41</c:f>
                <c:numCache>
                  <c:formatCode>General</c:formatCode>
                  <c:ptCount val="1"/>
                  <c:pt idx="0">
                    <c:v>0.20222107380950841</c:v>
                  </c:pt>
                </c:numCache>
              </c:numRef>
            </c:minus>
            <c:spPr>
              <a:noFill/>
              <a:ln w="9525" cap="flat" cmpd="sng" algn="ctr">
                <a:solidFill>
                  <a:schemeClr val="tx1">
                    <a:lumMod val="65000"/>
                    <a:lumOff val="35000"/>
                  </a:schemeClr>
                </a:solidFill>
                <a:round/>
              </a:ln>
              <a:effectLst/>
            </c:spPr>
          </c:errBars>
          <c:val>
            <c:numRef>
              <c:f>Panas!$E$40</c:f>
              <c:numCache>
                <c:formatCode>General</c:formatCode>
                <c:ptCount val="1"/>
                <c:pt idx="0">
                  <c:v>2.9411764705882355</c:v>
                </c:pt>
              </c:numCache>
            </c:numRef>
          </c:val>
        </c:ser>
        <c:ser>
          <c:idx val="2"/>
          <c:order val="2"/>
          <c:tx>
            <c:strRef>
              <c:f>Panas!$G$39</c:f>
              <c:strCache>
                <c:ptCount val="1"/>
                <c:pt idx="0">
                  <c:v>Irritated</c:v>
                </c:pt>
              </c:strCache>
            </c:strRef>
          </c:tx>
          <c:spPr>
            <a:solidFill>
              <a:schemeClr val="accent5">
                <a:lumMod val="60000"/>
                <a:lumOff val="40000"/>
              </a:schemeClr>
            </a:solidFill>
            <a:ln>
              <a:noFill/>
            </a:ln>
            <a:effectLst/>
          </c:spPr>
          <c:invertIfNegative val="0"/>
          <c:errBars>
            <c:errBarType val="both"/>
            <c:errValType val="cust"/>
            <c:noEndCap val="0"/>
            <c:plus>
              <c:numRef>
                <c:f>Panas!$G$41</c:f>
                <c:numCache>
                  <c:formatCode>General</c:formatCode>
                  <c:ptCount val="1"/>
                  <c:pt idx="0">
                    <c:v>0.12029114309306943</c:v>
                  </c:pt>
                </c:numCache>
              </c:numRef>
            </c:plus>
            <c:minus>
              <c:numRef>
                <c:f>Panas!$G$41</c:f>
                <c:numCache>
                  <c:formatCode>General</c:formatCode>
                  <c:ptCount val="1"/>
                  <c:pt idx="0">
                    <c:v>0.12029114309306943</c:v>
                  </c:pt>
                </c:numCache>
              </c:numRef>
            </c:minus>
            <c:spPr>
              <a:noFill/>
              <a:ln w="9525" cap="flat" cmpd="sng" algn="ctr">
                <a:solidFill>
                  <a:schemeClr val="tx1">
                    <a:lumMod val="65000"/>
                    <a:lumOff val="35000"/>
                  </a:schemeClr>
                </a:solidFill>
                <a:round/>
              </a:ln>
              <a:effectLst/>
            </c:spPr>
          </c:errBars>
          <c:val>
            <c:numRef>
              <c:f>Panas!$G$40</c:f>
              <c:numCache>
                <c:formatCode>General</c:formatCode>
                <c:ptCount val="1"/>
                <c:pt idx="0">
                  <c:v>1.411764705882353</c:v>
                </c:pt>
              </c:numCache>
            </c:numRef>
          </c:val>
        </c:ser>
        <c:ser>
          <c:idx val="3"/>
          <c:order val="3"/>
          <c:tx>
            <c:strRef>
              <c:f>Panas!$I$39</c:f>
              <c:strCache>
                <c:ptCount val="1"/>
                <c:pt idx="0">
                  <c:v>Sleepy</c:v>
                </c:pt>
              </c:strCache>
            </c:strRef>
          </c:tx>
          <c:spPr>
            <a:solidFill>
              <a:schemeClr val="accent5"/>
            </a:solidFill>
            <a:ln>
              <a:noFill/>
            </a:ln>
            <a:effectLst/>
          </c:spPr>
          <c:invertIfNegative val="0"/>
          <c:errBars>
            <c:errBarType val="both"/>
            <c:errValType val="cust"/>
            <c:noEndCap val="0"/>
            <c:plus>
              <c:numRef>
                <c:f>Panas!$I$41</c:f>
                <c:numCache>
                  <c:formatCode>General</c:formatCode>
                  <c:ptCount val="1"/>
                  <c:pt idx="0">
                    <c:v>0.15495723195426253</c:v>
                  </c:pt>
                </c:numCache>
              </c:numRef>
            </c:plus>
            <c:minus>
              <c:numRef>
                <c:f>Panas!$I$41</c:f>
                <c:numCache>
                  <c:formatCode>General</c:formatCode>
                  <c:ptCount val="1"/>
                  <c:pt idx="0">
                    <c:v>0.15495723195426253</c:v>
                  </c:pt>
                </c:numCache>
              </c:numRef>
            </c:minus>
            <c:spPr>
              <a:noFill/>
              <a:ln w="9525" cap="flat" cmpd="sng" algn="ctr">
                <a:solidFill>
                  <a:schemeClr val="tx1">
                    <a:lumMod val="65000"/>
                    <a:lumOff val="35000"/>
                  </a:schemeClr>
                </a:solidFill>
                <a:round/>
              </a:ln>
              <a:effectLst/>
            </c:spPr>
          </c:errBars>
          <c:val>
            <c:numRef>
              <c:f>Panas!$I$40</c:f>
              <c:numCache>
                <c:formatCode>General</c:formatCode>
                <c:ptCount val="1"/>
                <c:pt idx="0">
                  <c:v>1.8235294117647058</c:v>
                </c:pt>
              </c:numCache>
            </c:numRef>
          </c:val>
        </c:ser>
        <c:dLbls>
          <c:showLegendKey val="0"/>
          <c:showVal val="0"/>
          <c:showCatName val="0"/>
          <c:showSerName val="0"/>
          <c:showPercent val="0"/>
          <c:showBubbleSize val="0"/>
        </c:dLbls>
        <c:gapWidth val="182"/>
        <c:overlap val="-50"/>
        <c:axId val="143625600"/>
        <c:axId val="143631488"/>
      </c:barChart>
      <c:catAx>
        <c:axId val="143625600"/>
        <c:scaling>
          <c:orientation val="minMax"/>
        </c:scaling>
        <c:delete val="1"/>
        <c:axPos val="l"/>
        <c:numFmt formatCode="General" sourceLinked="1"/>
        <c:majorTickMark val="none"/>
        <c:minorTickMark val="none"/>
        <c:tickLblPos val="nextTo"/>
        <c:crossAx val="143631488"/>
        <c:crossesAt val="3"/>
        <c:auto val="1"/>
        <c:lblAlgn val="ctr"/>
        <c:lblOffset val="100"/>
        <c:noMultiLvlLbl val="0"/>
      </c:catAx>
      <c:valAx>
        <c:axId val="143631488"/>
        <c:scaling>
          <c:orientation val="minMax"/>
          <c:max val="5"/>
          <c:min val="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3625600"/>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Negative</a:t>
            </a:r>
          </a:p>
        </c:rich>
      </c:tx>
      <c:layout/>
      <c:overlay val="0"/>
      <c:spPr>
        <a:noFill/>
        <a:ln>
          <a:noFill/>
        </a:ln>
        <a:effectLst/>
      </c:spPr>
    </c:title>
    <c:autoTitleDeleted val="0"/>
    <c:plotArea>
      <c:layout/>
      <c:barChart>
        <c:barDir val="bar"/>
        <c:grouping val="clustered"/>
        <c:varyColors val="0"/>
        <c:ser>
          <c:idx val="0"/>
          <c:order val="0"/>
          <c:tx>
            <c:strRef>
              <c:f>Panas!$M$39</c:f>
              <c:strCache>
                <c:ptCount val="1"/>
                <c:pt idx="0">
                  <c:v>Distressed</c:v>
                </c:pt>
              </c:strCache>
            </c:strRef>
          </c:tx>
          <c:spPr>
            <a:solidFill>
              <a:schemeClr val="accent2">
                <a:lumMod val="60000"/>
                <a:lumOff val="40000"/>
              </a:schemeClr>
            </a:solidFill>
            <a:ln>
              <a:noFill/>
            </a:ln>
            <a:effectLst/>
          </c:spPr>
          <c:invertIfNegative val="0"/>
          <c:errBars>
            <c:errBarType val="both"/>
            <c:errValType val="cust"/>
            <c:noEndCap val="0"/>
            <c:plus>
              <c:numRef>
                <c:f>Panas!$M$41</c:f>
                <c:numCache>
                  <c:formatCode>General</c:formatCode>
                  <c:ptCount val="1"/>
                  <c:pt idx="0">
                    <c:v>0.15929487067913645</c:v>
                  </c:pt>
                </c:numCache>
              </c:numRef>
            </c:plus>
            <c:minus>
              <c:numRef>
                <c:f>Panas!$M$41</c:f>
                <c:numCache>
                  <c:formatCode>General</c:formatCode>
                  <c:ptCount val="1"/>
                  <c:pt idx="0">
                    <c:v>0.15929487067913645</c:v>
                  </c:pt>
                </c:numCache>
              </c:numRef>
            </c:minus>
            <c:spPr>
              <a:noFill/>
              <a:ln w="9525" cap="flat" cmpd="sng" algn="ctr">
                <a:solidFill>
                  <a:schemeClr val="tx1">
                    <a:lumMod val="65000"/>
                    <a:lumOff val="35000"/>
                  </a:schemeClr>
                </a:solidFill>
                <a:round/>
              </a:ln>
              <a:effectLst/>
            </c:spPr>
          </c:errBars>
          <c:val>
            <c:numRef>
              <c:f>Panas!$M$40</c:f>
              <c:numCache>
                <c:formatCode>General</c:formatCode>
                <c:ptCount val="1"/>
                <c:pt idx="0">
                  <c:v>1.5294117647058822</c:v>
                </c:pt>
              </c:numCache>
            </c:numRef>
          </c:val>
        </c:ser>
        <c:ser>
          <c:idx val="1"/>
          <c:order val="1"/>
          <c:tx>
            <c:strRef>
              <c:f>Panas!$N$39</c:f>
              <c:strCache>
                <c:ptCount val="1"/>
                <c:pt idx="0">
                  <c:v>Bored</c:v>
                </c:pt>
              </c:strCache>
            </c:strRef>
          </c:tx>
          <c:spPr>
            <a:solidFill>
              <a:schemeClr val="accent2"/>
            </a:solidFill>
            <a:ln>
              <a:noFill/>
            </a:ln>
            <a:effectLst/>
          </c:spPr>
          <c:invertIfNegative val="0"/>
          <c:errBars>
            <c:errBarType val="both"/>
            <c:errValType val="cust"/>
            <c:noEndCap val="0"/>
            <c:plus>
              <c:numRef>
                <c:f>Panas!$N$41</c:f>
                <c:numCache>
                  <c:formatCode>General</c:formatCode>
                  <c:ptCount val="1"/>
                  <c:pt idx="0">
                    <c:v>0.1267635375125547</c:v>
                  </c:pt>
                </c:numCache>
              </c:numRef>
            </c:plus>
            <c:minus>
              <c:numRef>
                <c:f>Panas!$N$41</c:f>
                <c:numCache>
                  <c:formatCode>General</c:formatCode>
                  <c:ptCount val="1"/>
                  <c:pt idx="0">
                    <c:v>0.1267635375125547</c:v>
                  </c:pt>
                </c:numCache>
              </c:numRef>
            </c:minus>
            <c:spPr>
              <a:noFill/>
              <a:ln w="9525" cap="flat" cmpd="sng" algn="ctr">
                <a:solidFill>
                  <a:schemeClr val="tx1">
                    <a:lumMod val="65000"/>
                    <a:lumOff val="35000"/>
                  </a:schemeClr>
                </a:solidFill>
                <a:round/>
              </a:ln>
              <a:effectLst/>
            </c:spPr>
          </c:errBars>
          <c:val>
            <c:numRef>
              <c:f>Panas!$N$40</c:f>
              <c:numCache>
                <c:formatCode>General</c:formatCode>
                <c:ptCount val="1"/>
                <c:pt idx="0">
                  <c:v>1.6176470588235294</c:v>
                </c:pt>
              </c:numCache>
            </c:numRef>
          </c:val>
        </c:ser>
        <c:ser>
          <c:idx val="2"/>
          <c:order val="2"/>
          <c:tx>
            <c:strRef>
              <c:f>Panas!$P$39</c:f>
              <c:strCache>
                <c:ptCount val="1"/>
                <c:pt idx="0">
                  <c:v>Irritated</c:v>
                </c:pt>
              </c:strCache>
            </c:strRef>
          </c:tx>
          <c:spPr>
            <a:solidFill>
              <a:schemeClr val="accent5">
                <a:lumMod val="60000"/>
                <a:lumOff val="40000"/>
              </a:schemeClr>
            </a:solidFill>
            <a:ln>
              <a:noFill/>
            </a:ln>
            <a:effectLst/>
          </c:spPr>
          <c:invertIfNegative val="0"/>
          <c:errBars>
            <c:errBarType val="both"/>
            <c:errValType val="cust"/>
            <c:noEndCap val="0"/>
            <c:plus>
              <c:numRef>
                <c:f>Panas!$P$41</c:f>
                <c:numCache>
                  <c:formatCode>General</c:formatCode>
                  <c:ptCount val="1"/>
                  <c:pt idx="0">
                    <c:v>0.10098082480913838</c:v>
                  </c:pt>
                </c:numCache>
              </c:numRef>
            </c:plus>
            <c:minus>
              <c:numRef>
                <c:f>Panas!$P$41</c:f>
                <c:numCache>
                  <c:formatCode>General</c:formatCode>
                  <c:ptCount val="1"/>
                  <c:pt idx="0">
                    <c:v>0.10098082480913838</c:v>
                  </c:pt>
                </c:numCache>
              </c:numRef>
            </c:minus>
            <c:spPr>
              <a:noFill/>
              <a:ln w="9525" cap="flat" cmpd="sng" algn="ctr">
                <a:solidFill>
                  <a:schemeClr val="tx1">
                    <a:lumMod val="65000"/>
                    <a:lumOff val="35000"/>
                  </a:schemeClr>
                </a:solidFill>
                <a:round/>
              </a:ln>
              <a:effectLst/>
            </c:spPr>
          </c:errBars>
          <c:val>
            <c:numRef>
              <c:f>Panas!$P$40</c:f>
              <c:numCache>
                <c:formatCode>General</c:formatCode>
                <c:ptCount val="1"/>
                <c:pt idx="0">
                  <c:v>1.3235294117647058</c:v>
                </c:pt>
              </c:numCache>
            </c:numRef>
          </c:val>
        </c:ser>
        <c:ser>
          <c:idx val="3"/>
          <c:order val="3"/>
          <c:tx>
            <c:strRef>
              <c:f>Panas!$R$39</c:f>
              <c:strCache>
                <c:ptCount val="1"/>
                <c:pt idx="0">
                  <c:v>Sleepy</c:v>
                </c:pt>
              </c:strCache>
            </c:strRef>
          </c:tx>
          <c:spPr>
            <a:solidFill>
              <a:schemeClr val="accent5"/>
            </a:solidFill>
            <a:ln>
              <a:noFill/>
            </a:ln>
            <a:effectLst/>
          </c:spPr>
          <c:invertIfNegative val="0"/>
          <c:errBars>
            <c:errBarType val="both"/>
            <c:errValType val="cust"/>
            <c:noEndCap val="0"/>
            <c:plus>
              <c:numRef>
                <c:f>Panas!$R$41</c:f>
                <c:numCache>
                  <c:formatCode>General</c:formatCode>
                  <c:ptCount val="1"/>
                  <c:pt idx="0">
                    <c:v>0.13507305818518811</c:v>
                  </c:pt>
                </c:numCache>
              </c:numRef>
            </c:plus>
            <c:minus>
              <c:numRef>
                <c:f>Panas!$R$41</c:f>
                <c:numCache>
                  <c:formatCode>General</c:formatCode>
                  <c:ptCount val="1"/>
                  <c:pt idx="0">
                    <c:v>0.13507305818518811</c:v>
                  </c:pt>
                </c:numCache>
              </c:numRef>
            </c:minus>
            <c:spPr>
              <a:noFill/>
              <a:ln w="9525" cap="flat" cmpd="sng" algn="ctr">
                <a:solidFill>
                  <a:schemeClr val="tx1">
                    <a:lumMod val="65000"/>
                    <a:lumOff val="35000"/>
                  </a:schemeClr>
                </a:solidFill>
                <a:round/>
              </a:ln>
              <a:effectLst/>
            </c:spPr>
          </c:errBars>
          <c:val>
            <c:numRef>
              <c:f>Panas!$R$40</c:f>
              <c:numCache>
                <c:formatCode>General</c:formatCode>
                <c:ptCount val="1"/>
                <c:pt idx="0">
                  <c:v>1.4705882352941178</c:v>
                </c:pt>
              </c:numCache>
            </c:numRef>
          </c:val>
        </c:ser>
        <c:dLbls>
          <c:showLegendKey val="0"/>
          <c:showVal val="0"/>
          <c:showCatName val="0"/>
          <c:showSerName val="0"/>
          <c:showPercent val="0"/>
          <c:showBubbleSize val="0"/>
        </c:dLbls>
        <c:gapWidth val="182"/>
        <c:overlap val="-50"/>
        <c:axId val="145392384"/>
        <c:axId val="145393920"/>
      </c:barChart>
      <c:catAx>
        <c:axId val="145392384"/>
        <c:scaling>
          <c:orientation val="minMax"/>
        </c:scaling>
        <c:delete val="1"/>
        <c:axPos val="l"/>
        <c:numFmt formatCode="General" sourceLinked="1"/>
        <c:majorTickMark val="none"/>
        <c:minorTickMark val="none"/>
        <c:tickLblPos val="nextTo"/>
        <c:crossAx val="145393920"/>
        <c:crossesAt val="3"/>
        <c:auto val="1"/>
        <c:lblAlgn val="ctr"/>
        <c:lblOffset val="100"/>
        <c:noMultiLvlLbl val="0"/>
      </c:catAx>
      <c:valAx>
        <c:axId val="145393920"/>
        <c:scaling>
          <c:orientation val="minMax"/>
          <c:max val="5"/>
          <c:min val="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5392384"/>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Negative</a:t>
            </a:r>
          </a:p>
        </c:rich>
      </c:tx>
      <c:layout/>
      <c:overlay val="0"/>
      <c:spPr>
        <a:noFill/>
        <a:ln>
          <a:noFill/>
        </a:ln>
        <a:effectLst/>
      </c:spPr>
    </c:title>
    <c:autoTitleDeleted val="0"/>
    <c:plotArea>
      <c:layout/>
      <c:barChart>
        <c:barDir val="bar"/>
        <c:grouping val="clustered"/>
        <c:varyColors val="0"/>
        <c:ser>
          <c:idx val="0"/>
          <c:order val="0"/>
          <c:tx>
            <c:strRef>
              <c:f>Panas!$V$39</c:f>
              <c:strCache>
                <c:ptCount val="1"/>
                <c:pt idx="0">
                  <c:v>Distressed</c:v>
                </c:pt>
              </c:strCache>
            </c:strRef>
          </c:tx>
          <c:spPr>
            <a:solidFill>
              <a:schemeClr val="accent2">
                <a:lumMod val="60000"/>
                <a:lumOff val="40000"/>
              </a:schemeClr>
            </a:solidFill>
            <a:ln>
              <a:noFill/>
            </a:ln>
            <a:effectLst/>
          </c:spPr>
          <c:invertIfNegative val="0"/>
          <c:errBars>
            <c:errBarType val="both"/>
            <c:errValType val="cust"/>
            <c:noEndCap val="0"/>
            <c:plus>
              <c:numRef>
                <c:f>Panas!$V$41</c:f>
                <c:numCache>
                  <c:formatCode>General</c:formatCode>
                  <c:ptCount val="1"/>
                  <c:pt idx="0">
                    <c:v>0.19129641102522932</c:v>
                  </c:pt>
                </c:numCache>
              </c:numRef>
            </c:plus>
            <c:minus>
              <c:numRef>
                <c:f>Panas!$V$41</c:f>
                <c:numCache>
                  <c:formatCode>General</c:formatCode>
                  <c:ptCount val="1"/>
                  <c:pt idx="0">
                    <c:v>0.19129641102522932</c:v>
                  </c:pt>
                </c:numCache>
              </c:numRef>
            </c:minus>
            <c:spPr>
              <a:noFill/>
              <a:ln w="9525" cap="flat" cmpd="sng" algn="ctr">
                <a:solidFill>
                  <a:schemeClr val="tx1">
                    <a:lumMod val="65000"/>
                    <a:lumOff val="35000"/>
                  </a:schemeClr>
                </a:solidFill>
                <a:round/>
              </a:ln>
              <a:effectLst/>
            </c:spPr>
          </c:errBars>
          <c:val>
            <c:numRef>
              <c:f>Panas!$V$40</c:f>
              <c:numCache>
                <c:formatCode>General</c:formatCode>
                <c:ptCount val="1"/>
                <c:pt idx="0">
                  <c:v>1.7058823529411764</c:v>
                </c:pt>
              </c:numCache>
            </c:numRef>
          </c:val>
        </c:ser>
        <c:ser>
          <c:idx val="1"/>
          <c:order val="1"/>
          <c:tx>
            <c:strRef>
              <c:f>Panas!$W$39</c:f>
              <c:strCache>
                <c:ptCount val="1"/>
                <c:pt idx="0">
                  <c:v>Bored</c:v>
                </c:pt>
              </c:strCache>
            </c:strRef>
          </c:tx>
          <c:spPr>
            <a:solidFill>
              <a:schemeClr val="accent2"/>
            </a:solidFill>
            <a:ln>
              <a:noFill/>
            </a:ln>
            <a:effectLst/>
          </c:spPr>
          <c:invertIfNegative val="0"/>
          <c:errBars>
            <c:errBarType val="both"/>
            <c:errValType val="cust"/>
            <c:noEndCap val="0"/>
            <c:plus>
              <c:numRef>
                <c:f>Panas!$W$41</c:f>
                <c:numCache>
                  <c:formatCode>General</c:formatCode>
                  <c:ptCount val="1"/>
                  <c:pt idx="0">
                    <c:v>0.17347426538469676</c:v>
                  </c:pt>
                </c:numCache>
              </c:numRef>
            </c:plus>
            <c:minus>
              <c:numRef>
                <c:f>Panas!$W$41</c:f>
                <c:numCache>
                  <c:formatCode>General</c:formatCode>
                  <c:ptCount val="1"/>
                  <c:pt idx="0">
                    <c:v>0.17347426538469676</c:v>
                  </c:pt>
                </c:numCache>
              </c:numRef>
            </c:minus>
            <c:spPr>
              <a:noFill/>
              <a:ln w="9525" cap="flat" cmpd="sng" algn="ctr">
                <a:solidFill>
                  <a:schemeClr val="tx1">
                    <a:lumMod val="65000"/>
                    <a:lumOff val="35000"/>
                  </a:schemeClr>
                </a:solidFill>
                <a:round/>
              </a:ln>
              <a:effectLst/>
            </c:spPr>
          </c:errBars>
          <c:val>
            <c:numRef>
              <c:f>Panas!$W$40</c:f>
              <c:numCache>
                <c:formatCode>General</c:formatCode>
                <c:ptCount val="1"/>
                <c:pt idx="0">
                  <c:v>1.6470588235294117</c:v>
                </c:pt>
              </c:numCache>
            </c:numRef>
          </c:val>
        </c:ser>
        <c:ser>
          <c:idx val="2"/>
          <c:order val="2"/>
          <c:tx>
            <c:strRef>
              <c:f>Panas!$Y$39</c:f>
              <c:strCache>
                <c:ptCount val="1"/>
                <c:pt idx="0">
                  <c:v>Irritated</c:v>
                </c:pt>
              </c:strCache>
            </c:strRef>
          </c:tx>
          <c:spPr>
            <a:solidFill>
              <a:schemeClr val="accent5">
                <a:lumMod val="60000"/>
                <a:lumOff val="40000"/>
              </a:schemeClr>
            </a:solidFill>
            <a:ln>
              <a:noFill/>
            </a:ln>
            <a:effectLst/>
          </c:spPr>
          <c:invertIfNegative val="0"/>
          <c:errBars>
            <c:errBarType val="both"/>
            <c:errValType val="cust"/>
            <c:noEndCap val="0"/>
            <c:plus>
              <c:numRef>
                <c:f>Panas!$Y$41</c:f>
                <c:numCache>
                  <c:formatCode>General</c:formatCode>
                  <c:ptCount val="1"/>
                  <c:pt idx="0">
                    <c:v>0.18936824823129167</c:v>
                  </c:pt>
                </c:numCache>
              </c:numRef>
            </c:plus>
            <c:minus>
              <c:numRef>
                <c:f>Panas!$Y$41</c:f>
                <c:numCache>
                  <c:formatCode>General</c:formatCode>
                  <c:ptCount val="1"/>
                  <c:pt idx="0">
                    <c:v>0.18936824823129167</c:v>
                  </c:pt>
                </c:numCache>
              </c:numRef>
            </c:minus>
            <c:spPr>
              <a:noFill/>
              <a:ln w="9525" cap="flat" cmpd="sng" algn="ctr">
                <a:solidFill>
                  <a:schemeClr val="tx1">
                    <a:lumMod val="65000"/>
                    <a:lumOff val="35000"/>
                  </a:schemeClr>
                </a:solidFill>
                <a:round/>
              </a:ln>
              <a:effectLst/>
            </c:spPr>
          </c:errBars>
          <c:val>
            <c:numRef>
              <c:f>Panas!$Y$40</c:f>
              <c:numCache>
                <c:formatCode>General</c:formatCode>
                <c:ptCount val="1"/>
                <c:pt idx="0">
                  <c:v>1.588235294117647</c:v>
                </c:pt>
              </c:numCache>
            </c:numRef>
          </c:val>
        </c:ser>
        <c:ser>
          <c:idx val="3"/>
          <c:order val="3"/>
          <c:tx>
            <c:strRef>
              <c:f>Panas!$AA$39</c:f>
              <c:strCache>
                <c:ptCount val="1"/>
                <c:pt idx="0">
                  <c:v>Sleepy</c:v>
                </c:pt>
              </c:strCache>
            </c:strRef>
          </c:tx>
          <c:spPr>
            <a:solidFill>
              <a:schemeClr val="accent5"/>
            </a:solidFill>
            <a:ln>
              <a:noFill/>
            </a:ln>
            <a:effectLst/>
          </c:spPr>
          <c:invertIfNegative val="0"/>
          <c:errBars>
            <c:errBarType val="both"/>
            <c:errValType val="cust"/>
            <c:noEndCap val="0"/>
            <c:plus>
              <c:numRef>
                <c:f>Panas!$AA$41</c:f>
                <c:numCache>
                  <c:formatCode>General</c:formatCode>
                  <c:ptCount val="1"/>
                  <c:pt idx="0">
                    <c:v>0.13507305818518811</c:v>
                  </c:pt>
                </c:numCache>
              </c:numRef>
            </c:plus>
            <c:minus>
              <c:numRef>
                <c:f>Panas!$AA$41</c:f>
                <c:numCache>
                  <c:formatCode>General</c:formatCode>
                  <c:ptCount val="1"/>
                  <c:pt idx="0">
                    <c:v>0.13507305818518811</c:v>
                  </c:pt>
                </c:numCache>
              </c:numRef>
            </c:minus>
            <c:spPr>
              <a:noFill/>
              <a:ln w="9525" cap="flat" cmpd="sng" algn="ctr">
                <a:solidFill>
                  <a:schemeClr val="tx1">
                    <a:lumMod val="65000"/>
                    <a:lumOff val="35000"/>
                  </a:schemeClr>
                </a:solidFill>
                <a:round/>
              </a:ln>
              <a:effectLst/>
            </c:spPr>
          </c:errBars>
          <c:val>
            <c:numRef>
              <c:f>Panas!$AA$40</c:f>
              <c:numCache>
                <c:formatCode>General</c:formatCode>
                <c:ptCount val="1"/>
                <c:pt idx="0">
                  <c:v>1.4705882352941178</c:v>
                </c:pt>
              </c:numCache>
            </c:numRef>
          </c:val>
        </c:ser>
        <c:dLbls>
          <c:showLegendKey val="0"/>
          <c:showVal val="0"/>
          <c:showCatName val="0"/>
          <c:showSerName val="0"/>
          <c:showPercent val="0"/>
          <c:showBubbleSize val="0"/>
        </c:dLbls>
        <c:gapWidth val="182"/>
        <c:overlap val="-50"/>
        <c:axId val="146690816"/>
        <c:axId val="146692352"/>
      </c:barChart>
      <c:catAx>
        <c:axId val="146690816"/>
        <c:scaling>
          <c:orientation val="minMax"/>
        </c:scaling>
        <c:delete val="1"/>
        <c:axPos val="l"/>
        <c:numFmt formatCode="General" sourceLinked="1"/>
        <c:majorTickMark val="none"/>
        <c:minorTickMark val="none"/>
        <c:tickLblPos val="nextTo"/>
        <c:crossAx val="146692352"/>
        <c:crossesAt val="3"/>
        <c:auto val="1"/>
        <c:lblAlgn val="ctr"/>
        <c:lblOffset val="100"/>
        <c:noMultiLvlLbl val="0"/>
      </c:catAx>
      <c:valAx>
        <c:axId val="146692352"/>
        <c:scaling>
          <c:orientation val="minMax"/>
          <c:max val="5"/>
          <c:min val="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6690816"/>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a:t>Score after 1st part</a:t>
            </a:r>
          </a:p>
        </c:rich>
      </c:tx>
      <c:layout/>
      <c:overlay val="0"/>
    </c:title>
    <c:autoTitleDeleted val="0"/>
    <c:plotArea>
      <c:layout/>
      <c:barChart>
        <c:barDir val="col"/>
        <c:grouping val="clustered"/>
        <c:varyColors val="0"/>
        <c:ser>
          <c:idx val="0"/>
          <c:order val="0"/>
          <c:tx>
            <c:v>Score</c:v>
          </c:tx>
          <c:invertIfNegative val="0"/>
          <c:cat>
            <c:strRef>
              <c:f>'Interview 1'!$A$5:$A$7</c:f>
              <c:strCache>
                <c:ptCount val="3"/>
                <c:pt idx="0">
                  <c:v>Red rating</c:v>
                </c:pt>
                <c:pt idx="1">
                  <c:v>Green rating</c:v>
                </c:pt>
                <c:pt idx="2">
                  <c:v>Blue rating</c:v>
                </c:pt>
              </c:strCache>
            </c:strRef>
          </c:cat>
          <c:val>
            <c:numRef>
              <c:f>'Interview 1'!$AK$5:$AK$7</c:f>
              <c:numCache>
                <c:formatCode>General</c:formatCode>
                <c:ptCount val="3"/>
                <c:pt idx="0">
                  <c:v>2.4852941176470589</c:v>
                </c:pt>
                <c:pt idx="1">
                  <c:v>4.0588235294117645</c:v>
                </c:pt>
                <c:pt idx="2">
                  <c:v>3.4852941176470589</c:v>
                </c:pt>
              </c:numCache>
            </c:numRef>
          </c:val>
        </c:ser>
        <c:dLbls>
          <c:showLegendKey val="0"/>
          <c:showVal val="0"/>
          <c:showCatName val="0"/>
          <c:showSerName val="0"/>
          <c:showPercent val="0"/>
          <c:showBubbleSize val="0"/>
        </c:dLbls>
        <c:gapWidth val="150"/>
        <c:axId val="147358080"/>
        <c:axId val="147359616"/>
      </c:barChart>
      <c:catAx>
        <c:axId val="147358080"/>
        <c:scaling>
          <c:orientation val="minMax"/>
        </c:scaling>
        <c:delete val="0"/>
        <c:axPos val="b"/>
        <c:numFmt formatCode="General" sourceLinked="0"/>
        <c:majorTickMark val="out"/>
        <c:minorTickMark val="none"/>
        <c:tickLblPos val="nextTo"/>
        <c:crossAx val="147359616"/>
        <c:crosses val="autoZero"/>
        <c:auto val="1"/>
        <c:lblAlgn val="ctr"/>
        <c:lblOffset val="100"/>
        <c:noMultiLvlLbl val="0"/>
      </c:catAx>
      <c:valAx>
        <c:axId val="147359616"/>
        <c:scaling>
          <c:orientation val="minMax"/>
          <c:max val="5"/>
        </c:scaling>
        <c:delete val="0"/>
        <c:axPos val="l"/>
        <c:majorGridlines/>
        <c:numFmt formatCode="General" sourceLinked="1"/>
        <c:majorTickMark val="out"/>
        <c:minorTickMark val="none"/>
        <c:tickLblPos val="nextTo"/>
        <c:crossAx val="1473580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Score after 2nd part</a:t>
            </a:r>
          </a:p>
        </c:rich>
      </c:tx>
      <c:layout/>
      <c:overlay val="0"/>
    </c:title>
    <c:autoTitleDeleted val="0"/>
    <c:plotArea>
      <c:layout/>
      <c:barChart>
        <c:barDir val="col"/>
        <c:grouping val="clustered"/>
        <c:varyColors val="0"/>
        <c:ser>
          <c:idx val="0"/>
          <c:order val="0"/>
          <c:tx>
            <c:v>Score</c:v>
          </c:tx>
          <c:invertIfNegative val="0"/>
          <c:cat>
            <c:strRef>
              <c:f>'Interview 2'!$A$5:$A$7</c:f>
              <c:strCache>
                <c:ptCount val="3"/>
                <c:pt idx="0">
                  <c:v>Red rating</c:v>
                </c:pt>
                <c:pt idx="1">
                  <c:v>Green rating</c:v>
                </c:pt>
                <c:pt idx="2">
                  <c:v>Blue rating</c:v>
                </c:pt>
              </c:strCache>
            </c:strRef>
          </c:cat>
          <c:val>
            <c:numRef>
              <c:f>'Interview 2'!$AK$5:$AK$7</c:f>
              <c:numCache>
                <c:formatCode>General</c:formatCode>
                <c:ptCount val="3"/>
                <c:pt idx="0">
                  <c:v>2.3970588235294117</c:v>
                </c:pt>
                <c:pt idx="1">
                  <c:v>4.1911764705882355</c:v>
                </c:pt>
                <c:pt idx="2">
                  <c:v>3.4705882352941178</c:v>
                </c:pt>
              </c:numCache>
            </c:numRef>
          </c:val>
        </c:ser>
        <c:dLbls>
          <c:showLegendKey val="0"/>
          <c:showVal val="0"/>
          <c:showCatName val="0"/>
          <c:showSerName val="0"/>
          <c:showPercent val="0"/>
          <c:showBubbleSize val="0"/>
        </c:dLbls>
        <c:gapWidth val="150"/>
        <c:axId val="147265024"/>
        <c:axId val="147266560"/>
      </c:barChart>
      <c:catAx>
        <c:axId val="147265024"/>
        <c:scaling>
          <c:orientation val="minMax"/>
        </c:scaling>
        <c:delete val="0"/>
        <c:axPos val="b"/>
        <c:numFmt formatCode="General" sourceLinked="0"/>
        <c:majorTickMark val="out"/>
        <c:minorTickMark val="none"/>
        <c:tickLblPos val="nextTo"/>
        <c:crossAx val="147266560"/>
        <c:crosses val="autoZero"/>
        <c:auto val="1"/>
        <c:lblAlgn val="ctr"/>
        <c:lblOffset val="100"/>
        <c:noMultiLvlLbl val="0"/>
      </c:catAx>
      <c:valAx>
        <c:axId val="147266560"/>
        <c:scaling>
          <c:orientation val="minMax"/>
          <c:max val="5"/>
        </c:scaling>
        <c:delete val="0"/>
        <c:axPos val="l"/>
        <c:majorGridlines/>
        <c:numFmt formatCode="General" sourceLinked="1"/>
        <c:majorTickMark val="out"/>
        <c:minorTickMark val="none"/>
        <c:tickLblPos val="nextTo"/>
        <c:crossAx val="14726502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Difference in score</c:v>
          </c:tx>
          <c:invertIfNegative val="0"/>
          <c:cat>
            <c:strRef>
              <c:f>'Grafieken interviews'!$A$38:$A$40</c:f>
              <c:strCache>
                <c:ptCount val="3"/>
                <c:pt idx="0">
                  <c:v>Red rating</c:v>
                </c:pt>
                <c:pt idx="1">
                  <c:v>Green rating</c:v>
                </c:pt>
                <c:pt idx="2">
                  <c:v>Blue rating</c:v>
                </c:pt>
              </c:strCache>
            </c:strRef>
          </c:cat>
          <c:val>
            <c:numRef>
              <c:f>'Grafieken interviews'!$AK$38:$AK$40</c:f>
              <c:numCache>
                <c:formatCode>General</c:formatCode>
                <c:ptCount val="3"/>
                <c:pt idx="0">
                  <c:v>-8.8235294117647065E-2</c:v>
                </c:pt>
                <c:pt idx="1">
                  <c:v>0.13235294117647059</c:v>
                </c:pt>
                <c:pt idx="2">
                  <c:v>-1.4705882352941176E-2</c:v>
                </c:pt>
              </c:numCache>
            </c:numRef>
          </c:val>
        </c:ser>
        <c:dLbls>
          <c:showLegendKey val="0"/>
          <c:showVal val="0"/>
          <c:showCatName val="0"/>
          <c:showSerName val="0"/>
          <c:showPercent val="0"/>
          <c:showBubbleSize val="0"/>
        </c:dLbls>
        <c:gapWidth val="150"/>
        <c:axId val="147278848"/>
        <c:axId val="147309312"/>
      </c:barChart>
      <c:catAx>
        <c:axId val="147278848"/>
        <c:scaling>
          <c:orientation val="minMax"/>
        </c:scaling>
        <c:delete val="0"/>
        <c:axPos val="b"/>
        <c:numFmt formatCode="General" sourceLinked="1"/>
        <c:majorTickMark val="out"/>
        <c:minorTickMark val="none"/>
        <c:tickLblPos val="nextTo"/>
        <c:crossAx val="147309312"/>
        <c:crosses val="autoZero"/>
        <c:auto val="1"/>
        <c:lblAlgn val="ctr"/>
        <c:lblOffset val="100"/>
        <c:noMultiLvlLbl val="0"/>
      </c:catAx>
      <c:valAx>
        <c:axId val="147309312"/>
        <c:scaling>
          <c:orientation val="minMax"/>
        </c:scaling>
        <c:delete val="0"/>
        <c:axPos val="l"/>
        <c:majorGridlines/>
        <c:numFmt formatCode="General" sourceLinked="1"/>
        <c:majorTickMark val="out"/>
        <c:minorTickMark val="none"/>
        <c:tickLblPos val="nextTo"/>
        <c:crossAx val="1472788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Liked style after</a:t>
            </a:r>
            <a:r>
              <a:rPr lang="en-US" baseline="0"/>
              <a:t> part 1</a:t>
            </a:r>
          </a:p>
        </c:rich>
      </c:tx>
      <c:layout/>
      <c:overlay val="0"/>
      <c:spPr>
        <a:noFill/>
        <a:ln>
          <a:noFill/>
        </a:ln>
        <a:effectLst/>
      </c:spPr>
    </c:title>
    <c:autoTitleDeleted val="0"/>
    <c:plotArea>
      <c:layout/>
      <c:barChart>
        <c:barDir val="col"/>
        <c:grouping val="clustered"/>
        <c:varyColors val="0"/>
        <c:ser>
          <c:idx val="0"/>
          <c:order val="0"/>
          <c:tx>
            <c:strRef>
              <c:f>'Interview 1'!$AM$5</c:f>
              <c:strCache>
                <c:ptCount val="1"/>
                <c:pt idx="0">
                  <c:v>red</c:v>
                </c:pt>
              </c:strCache>
            </c:strRef>
          </c:tx>
          <c:spPr>
            <a:solidFill>
              <a:srgbClr val="F44336"/>
            </a:solidFill>
            <a:ln>
              <a:noFill/>
            </a:ln>
            <a:effectLst/>
          </c:spPr>
          <c:invertIfNegative val="0"/>
          <c:cat>
            <c:strRef>
              <c:f>'Interview 1'!$AN$4:$AO$4</c:f>
              <c:strCache>
                <c:ptCount val="2"/>
                <c:pt idx="0">
                  <c:v>like most</c:v>
                </c:pt>
                <c:pt idx="1">
                  <c:v>like least</c:v>
                </c:pt>
              </c:strCache>
            </c:strRef>
          </c:cat>
          <c:val>
            <c:numRef>
              <c:f>'Interview 1'!$AN$5:$AO$5</c:f>
              <c:numCache>
                <c:formatCode>General</c:formatCode>
                <c:ptCount val="2"/>
                <c:pt idx="0">
                  <c:v>1</c:v>
                </c:pt>
                <c:pt idx="1">
                  <c:v>23</c:v>
                </c:pt>
              </c:numCache>
            </c:numRef>
          </c:val>
        </c:ser>
        <c:ser>
          <c:idx val="1"/>
          <c:order val="1"/>
          <c:tx>
            <c:strRef>
              <c:f>'Interview 1'!$AM$6</c:f>
              <c:strCache>
                <c:ptCount val="1"/>
                <c:pt idx="0">
                  <c:v>green</c:v>
                </c:pt>
              </c:strCache>
            </c:strRef>
          </c:tx>
          <c:spPr>
            <a:solidFill>
              <a:srgbClr val="64DD17"/>
            </a:solidFill>
            <a:ln>
              <a:noFill/>
            </a:ln>
            <a:effectLst/>
          </c:spPr>
          <c:invertIfNegative val="0"/>
          <c:cat>
            <c:strRef>
              <c:f>'Interview 1'!$AN$4:$AO$4</c:f>
              <c:strCache>
                <c:ptCount val="2"/>
                <c:pt idx="0">
                  <c:v>like most</c:v>
                </c:pt>
                <c:pt idx="1">
                  <c:v>like least</c:v>
                </c:pt>
              </c:strCache>
            </c:strRef>
          </c:cat>
          <c:val>
            <c:numRef>
              <c:f>'Interview 1'!$AN$6:$AO$6</c:f>
              <c:numCache>
                <c:formatCode>General</c:formatCode>
                <c:ptCount val="2"/>
                <c:pt idx="0">
                  <c:v>21</c:v>
                </c:pt>
                <c:pt idx="1">
                  <c:v>3</c:v>
                </c:pt>
              </c:numCache>
            </c:numRef>
          </c:val>
        </c:ser>
        <c:ser>
          <c:idx val="2"/>
          <c:order val="2"/>
          <c:tx>
            <c:strRef>
              <c:f>'Interview 1'!$AM$7</c:f>
              <c:strCache>
                <c:ptCount val="1"/>
                <c:pt idx="0">
                  <c:v>blue</c:v>
                </c:pt>
              </c:strCache>
            </c:strRef>
          </c:tx>
          <c:spPr>
            <a:solidFill>
              <a:srgbClr val="03A9F4"/>
            </a:solidFill>
            <a:ln>
              <a:noFill/>
            </a:ln>
            <a:effectLst/>
          </c:spPr>
          <c:invertIfNegative val="0"/>
          <c:cat>
            <c:strRef>
              <c:f>'Interview 1'!$AN$4:$AO$4</c:f>
              <c:strCache>
                <c:ptCount val="2"/>
                <c:pt idx="0">
                  <c:v>like most</c:v>
                </c:pt>
                <c:pt idx="1">
                  <c:v>like least</c:v>
                </c:pt>
              </c:strCache>
            </c:strRef>
          </c:cat>
          <c:val>
            <c:numRef>
              <c:f>'Interview 1'!$AN$7:$AO$7</c:f>
              <c:numCache>
                <c:formatCode>General</c:formatCode>
                <c:ptCount val="2"/>
                <c:pt idx="0">
                  <c:v>12</c:v>
                </c:pt>
                <c:pt idx="1">
                  <c:v>7</c:v>
                </c:pt>
              </c:numCache>
            </c:numRef>
          </c:val>
        </c:ser>
        <c:dLbls>
          <c:showLegendKey val="0"/>
          <c:showVal val="0"/>
          <c:showCatName val="0"/>
          <c:showSerName val="0"/>
          <c:showPercent val="0"/>
          <c:showBubbleSize val="0"/>
        </c:dLbls>
        <c:gapWidth val="219"/>
        <c:overlap val="-27"/>
        <c:axId val="149367040"/>
        <c:axId val="149372928"/>
      </c:barChart>
      <c:catAx>
        <c:axId val="149367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9372928"/>
        <c:crosses val="autoZero"/>
        <c:auto val="1"/>
        <c:lblAlgn val="ctr"/>
        <c:lblOffset val="100"/>
        <c:noMultiLvlLbl val="0"/>
      </c:catAx>
      <c:valAx>
        <c:axId val="149372928"/>
        <c:scaling>
          <c:orientation val="minMax"/>
          <c:max val="35"/>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936704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Liked</a:t>
            </a:r>
            <a:r>
              <a:rPr lang="en-US" baseline="0"/>
              <a:t> style after part 2</a:t>
            </a:r>
          </a:p>
        </c:rich>
      </c:tx>
      <c:layout/>
      <c:overlay val="0"/>
      <c:spPr>
        <a:noFill/>
        <a:ln>
          <a:noFill/>
        </a:ln>
        <a:effectLst/>
      </c:spPr>
    </c:title>
    <c:autoTitleDeleted val="0"/>
    <c:plotArea>
      <c:layout/>
      <c:barChart>
        <c:barDir val="col"/>
        <c:grouping val="clustered"/>
        <c:varyColors val="0"/>
        <c:ser>
          <c:idx val="0"/>
          <c:order val="0"/>
          <c:tx>
            <c:strRef>
              <c:f>'Interview 2'!$AM$5</c:f>
              <c:strCache>
                <c:ptCount val="1"/>
                <c:pt idx="0">
                  <c:v>red</c:v>
                </c:pt>
              </c:strCache>
            </c:strRef>
          </c:tx>
          <c:spPr>
            <a:solidFill>
              <a:srgbClr val="F44336"/>
            </a:solidFill>
            <a:ln>
              <a:noFill/>
            </a:ln>
            <a:effectLst/>
          </c:spPr>
          <c:invertIfNegative val="0"/>
          <c:cat>
            <c:strRef>
              <c:f>'Interview 2'!$AN$4:$AO$4</c:f>
              <c:strCache>
                <c:ptCount val="2"/>
                <c:pt idx="0">
                  <c:v>like most</c:v>
                </c:pt>
                <c:pt idx="1">
                  <c:v>like least</c:v>
                </c:pt>
              </c:strCache>
            </c:strRef>
          </c:cat>
          <c:val>
            <c:numRef>
              <c:f>'Interview 2'!$AN$5:$AO$5</c:f>
              <c:numCache>
                <c:formatCode>General</c:formatCode>
                <c:ptCount val="2"/>
                <c:pt idx="0">
                  <c:v>0</c:v>
                </c:pt>
                <c:pt idx="1">
                  <c:v>25</c:v>
                </c:pt>
              </c:numCache>
            </c:numRef>
          </c:val>
        </c:ser>
        <c:ser>
          <c:idx val="1"/>
          <c:order val="1"/>
          <c:tx>
            <c:strRef>
              <c:f>'Interview 2'!$AM$6</c:f>
              <c:strCache>
                <c:ptCount val="1"/>
                <c:pt idx="0">
                  <c:v>green</c:v>
                </c:pt>
              </c:strCache>
            </c:strRef>
          </c:tx>
          <c:spPr>
            <a:solidFill>
              <a:srgbClr val="64DD17"/>
            </a:solidFill>
            <a:ln>
              <a:noFill/>
            </a:ln>
            <a:effectLst/>
          </c:spPr>
          <c:invertIfNegative val="0"/>
          <c:cat>
            <c:strRef>
              <c:f>'Interview 2'!$AN$4:$AO$4</c:f>
              <c:strCache>
                <c:ptCount val="2"/>
                <c:pt idx="0">
                  <c:v>like most</c:v>
                </c:pt>
                <c:pt idx="1">
                  <c:v>like least</c:v>
                </c:pt>
              </c:strCache>
            </c:strRef>
          </c:cat>
          <c:val>
            <c:numRef>
              <c:f>'Interview 2'!$AN$6:$AO$6</c:f>
              <c:numCache>
                <c:formatCode>General</c:formatCode>
                <c:ptCount val="2"/>
                <c:pt idx="0">
                  <c:v>22</c:v>
                </c:pt>
                <c:pt idx="1">
                  <c:v>1</c:v>
                </c:pt>
              </c:numCache>
            </c:numRef>
          </c:val>
        </c:ser>
        <c:ser>
          <c:idx val="2"/>
          <c:order val="2"/>
          <c:tx>
            <c:strRef>
              <c:f>'Interview 2'!$AM$7</c:f>
              <c:strCache>
                <c:ptCount val="1"/>
                <c:pt idx="0">
                  <c:v>blue</c:v>
                </c:pt>
              </c:strCache>
            </c:strRef>
          </c:tx>
          <c:spPr>
            <a:solidFill>
              <a:srgbClr val="03A9F4"/>
            </a:solidFill>
            <a:ln>
              <a:noFill/>
            </a:ln>
            <a:effectLst/>
          </c:spPr>
          <c:invertIfNegative val="0"/>
          <c:cat>
            <c:strRef>
              <c:f>'Interview 2'!$AN$4:$AO$4</c:f>
              <c:strCache>
                <c:ptCount val="2"/>
                <c:pt idx="0">
                  <c:v>like most</c:v>
                </c:pt>
                <c:pt idx="1">
                  <c:v>like least</c:v>
                </c:pt>
              </c:strCache>
            </c:strRef>
          </c:cat>
          <c:val>
            <c:numRef>
              <c:f>'Interview 2'!$AN$7:$AO$7</c:f>
              <c:numCache>
                <c:formatCode>General</c:formatCode>
                <c:ptCount val="2"/>
                <c:pt idx="0">
                  <c:v>14</c:v>
                </c:pt>
                <c:pt idx="1">
                  <c:v>5</c:v>
                </c:pt>
              </c:numCache>
            </c:numRef>
          </c:val>
        </c:ser>
        <c:dLbls>
          <c:showLegendKey val="0"/>
          <c:showVal val="0"/>
          <c:showCatName val="0"/>
          <c:showSerName val="0"/>
          <c:showPercent val="0"/>
          <c:showBubbleSize val="0"/>
        </c:dLbls>
        <c:gapWidth val="219"/>
        <c:overlap val="-27"/>
        <c:axId val="149415424"/>
        <c:axId val="149416960"/>
      </c:barChart>
      <c:catAx>
        <c:axId val="14941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9416960"/>
        <c:crosses val="autoZero"/>
        <c:auto val="1"/>
        <c:lblAlgn val="ctr"/>
        <c:lblOffset val="100"/>
        <c:noMultiLvlLbl val="0"/>
      </c:catAx>
      <c:valAx>
        <c:axId val="149416960"/>
        <c:scaling>
          <c:orientation val="minMax"/>
          <c:max val="3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4941542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xdr:col>
      <xdr:colOff>0</xdr:colOff>
      <xdr:row>43</xdr:row>
      <xdr:rowOff>0</xdr:rowOff>
    </xdr:from>
    <xdr:to>
      <xdr:col>9</xdr:col>
      <xdr:colOff>0</xdr:colOff>
      <xdr:row>58</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43</xdr:row>
      <xdr:rowOff>0</xdr:rowOff>
    </xdr:from>
    <xdr:to>
      <xdr:col>9</xdr:col>
      <xdr:colOff>0</xdr:colOff>
      <xdr:row>58</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43</xdr:row>
      <xdr:rowOff>0</xdr:rowOff>
    </xdr:from>
    <xdr:to>
      <xdr:col>10</xdr:col>
      <xdr:colOff>0</xdr:colOff>
      <xdr:row>58</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43</xdr:row>
      <xdr:rowOff>0</xdr:rowOff>
    </xdr:from>
    <xdr:to>
      <xdr:col>19</xdr:col>
      <xdr:colOff>0</xdr:colOff>
      <xdr:row>58</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43</xdr:row>
      <xdr:rowOff>0</xdr:rowOff>
    </xdr:from>
    <xdr:to>
      <xdr:col>28</xdr:col>
      <xdr:colOff>0</xdr:colOff>
      <xdr:row>58</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58</xdr:row>
      <xdr:rowOff>0</xdr:rowOff>
    </xdr:from>
    <xdr:to>
      <xdr:col>10</xdr:col>
      <xdr:colOff>0</xdr:colOff>
      <xdr:row>73</xdr:row>
      <xdr:rowOff>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0</xdr:colOff>
      <xdr:row>58</xdr:row>
      <xdr:rowOff>0</xdr:rowOff>
    </xdr:from>
    <xdr:to>
      <xdr:col>19</xdr:col>
      <xdr:colOff>0</xdr:colOff>
      <xdr:row>73</xdr:row>
      <xdr:rowOff>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58</xdr:row>
      <xdr:rowOff>0</xdr:rowOff>
    </xdr:from>
    <xdr:to>
      <xdr:col>28</xdr:col>
      <xdr:colOff>0</xdr:colOff>
      <xdr:row>73</xdr:row>
      <xdr:rowOff>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228600</xdr:colOff>
      <xdr:row>0</xdr:row>
      <xdr:rowOff>142875</xdr:rowOff>
    </xdr:from>
    <xdr:to>
      <xdr:col>7</xdr:col>
      <xdr:colOff>533400</xdr:colOff>
      <xdr:row>15</xdr:row>
      <xdr:rowOff>28575</xdr:rowOff>
    </xdr:to>
    <xdr:graphicFrame macro="">
      <xdr:nvGraphicFramePr>
        <xdr:cNvPr id="2" name="Grafiek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133350</xdr:colOff>
      <xdr:row>0</xdr:row>
      <xdr:rowOff>142875</xdr:rowOff>
    </xdr:from>
    <xdr:to>
      <xdr:col>15</xdr:col>
      <xdr:colOff>438150</xdr:colOff>
      <xdr:row>15</xdr:row>
      <xdr:rowOff>28575</xdr:rowOff>
    </xdr:to>
    <xdr:graphicFrame macro="">
      <xdr:nvGraphicFramePr>
        <xdr:cNvPr id="3" name="Grafiek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590550</xdr:colOff>
      <xdr:row>1</xdr:row>
      <xdr:rowOff>19050</xdr:rowOff>
    </xdr:from>
    <xdr:to>
      <xdr:col>23</xdr:col>
      <xdr:colOff>285750</xdr:colOff>
      <xdr:row>15</xdr:row>
      <xdr:rowOff>95250</xdr:rowOff>
    </xdr:to>
    <xdr:graphicFrame macro="">
      <xdr:nvGraphicFramePr>
        <xdr:cNvPr id="4" name="Grafiek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219075</xdr:colOff>
      <xdr:row>15</xdr:row>
      <xdr:rowOff>128587</xdr:rowOff>
    </xdr:from>
    <xdr:to>
      <xdr:col>7</xdr:col>
      <xdr:colOff>523875</xdr:colOff>
      <xdr:row>30</xdr:row>
      <xdr:rowOff>14287</xdr:rowOff>
    </xdr:to>
    <xdr:graphicFrame macro="">
      <xdr:nvGraphicFramePr>
        <xdr:cNvPr id="5"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147637</xdr:colOff>
      <xdr:row>15</xdr:row>
      <xdr:rowOff>138112</xdr:rowOff>
    </xdr:from>
    <xdr:to>
      <xdr:col>15</xdr:col>
      <xdr:colOff>452437</xdr:colOff>
      <xdr:row>30</xdr:row>
      <xdr:rowOff>23812</xdr:rowOff>
    </xdr:to>
    <xdr:graphicFrame macro="">
      <xdr:nvGraphicFramePr>
        <xdr:cNvPr id="6"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F3" sqref="F3"/>
    </sheetView>
  </sheetViews>
  <sheetFormatPr defaultColWidth="8.7109375" defaultRowHeight="15" x14ac:dyDescent="0.25"/>
  <sheetData>
    <row r="1" spans="1:9" x14ac:dyDescent="0.25">
      <c r="A1" s="1" t="s">
        <v>2</v>
      </c>
    </row>
    <row r="3" spans="1:9" s="1" customFormat="1" x14ac:dyDescent="0.25">
      <c r="A3" s="1" t="s">
        <v>0</v>
      </c>
      <c r="B3" s="1" t="s">
        <v>1</v>
      </c>
      <c r="C3" s="1" t="s">
        <v>3</v>
      </c>
      <c r="D3" s="1" t="s">
        <v>4</v>
      </c>
      <c r="E3" s="1" t="s">
        <v>5</v>
      </c>
      <c r="F3" s="1" t="s">
        <v>6</v>
      </c>
      <c r="G3" s="1" t="s">
        <v>7</v>
      </c>
      <c r="H3" s="1" t="s">
        <v>8</v>
      </c>
      <c r="I3" s="1" t="s">
        <v>9</v>
      </c>
    </row>
    <row r="4" spans="1:9" x14ac:dyDescent="0.25">
      <c r="A4">
        <v>1</v>
      </c>
      <c r="B4">
        <v>1</v>
      </c>
      <c r="C4">
        <v>23</v>
      </c>
      <c r="D4" t="s">
        <v>10</v>
      </c>
      <c r="E4">
        <v>1</v>
      </c>
      <c r="F4">
        <v>0</v>
      </c>
      <c r="G4">
        <v>2</v>
      </c>
      <c r="H4">
        <v>2</v>
      </c>
      <c r="I4">
        <v>0</v>
      </c>
    </row>
    <row r="5" spans="1:9" x14ac:dyDescent="0.25">
      <c r="A5">
        <v>2</v>
      </c>
      <c r="B5">
        <v>1</v>
      </c>
      <c r="C5">
        <v>24</v>
      </c>
      <c r="D5" t="s">
        <v>10</v>
      </c>
      <c r="E5">
        <v>2</v>
      </c>
      <c r="F5">
        <v>2</v>
      </c>
      <c r="G5">
        <v>4</v>
      </c>
      <c r="H5">
        <v>3</v>
      </c>
      <c r="I5">
        <v>0</v>
      </c>
    </row>
    <row r="6" spans="1:9" x14ac:dyDescent="0.25">
      <c r="A6">
        <v>3</v>
      </c>
      <c r="B6">
        <v>2</v>
      </c>
      <c r="C6">
        <v>23</v>
      </c>
      <c r="D6" t="s">
        <v>10</v>
      </c>
      <c r="E6">
        <v>1</v>
      </c>
      <c r="F6">
        <v>0</v>
      </c>
      <c r="G6">
        <v>2</v>
      </c>
      <c r="H6">
        <v>2</v>
      </c>
      <c r="I6">
        <v>0</v>
      </c>
    </row>
    <row r="7" spans="1:9" x14ac:dyDescent="0.25">
      <c r="A7">
        <v>4</v>
      </c>
      <c r="B7">
        <v>3</v>
      </c>
      <c r="C7">
        <v>21</v>
      </c>
      <c r="D7" t="s">
        <v>10</v>
      </c>
      <c r="E7">
        <v>2</v>
      </c>
      <c r="F7">
        <v>0</v>
      </c>
      <c r="G7">
        <v>3</v>
      </c>
      <c r="H7">
        <v>3</v>
      </c>
      <c r="I7">
        <v>0</v>
      </c>
    </row>
    <row r="8" spans="1:9" x14ac:dyDescent="0.25">
      <c r="A8">
        <v>5</v>
      </c>
      <c r="B8">
        <v>4</v>
      </c>
      <c r="C8">
        <v>24</v>
      </c>
      <c r="D8" t="s">
        <v>10</v>
      </c>
      <c r="E8">
        <v>1</v>
      </c>
      <c r="F8">
        <v>0</v>
      </c>
      <c r="G8">
        <v>2</v>
      </c>
      <c r="H8">
        <v>3</v>
      </c>
      <c r="I8">
        <v>0</v>
      </c>
    </row>
    <row r="9" spans="1:9" x14ac:dyDescent="0.25">
      <c r="A9">
        <v>6</v>
      </c>
      <c r="B9">
        <v>5</v>
      </c>
      <c r="C9">
        <v>22</v>
      </c>
      <c r="D9" t="s">
        <v>11</v>
      </c>
      <c r="E9">
        <v>2</v>
      </c>
      <c r="F9">
        <v>1</v>
      </c>
      <c r="G9">
        <v>3</v>
      </c>
      <c r="H9">
        <v>3</v>
      </c>
      <c r="I9">
        <v>0</v>
      </c>
    </row>
    <row r="10" spans="1:9" x14ac:dyDescent="0.25">
      <c r="A10">
        <v>7</v>
      </c>
      <c r="B10">
        <v>6</v>
      </c>
      <c r="C10">
        <v>24</v>
      </c>
      <c r="D10" t="s">
        <v>10</v>
      </c>
      <c r="E10">
        <v>4</v>
      </c>
      <c r="F10">
        <v>1</v>
      </c>
      <c r="G10">
        <v>2</v>
      </c>
      <c r="H10">
        <v>2</v>
      </c>
      <c r="I10">
        <v>0</v>
      </c>
    </row>
    <row r="11" spans="1:9" x14ac:dyDescent="0.25">
      <c r="A11">
        <v>8</v>
      </c>
      <c r="B11">
        <v>2</v>
      </c>
      <c r="C11">
        <v>26</v>
      </c>
      <c r="D11" t="s">
        <v>10</v>
      </c>
      <c r="E11">
        <v>2</v>
      </c>
      <c r="F11">
        <v>3</v>
      </c>
      <c r="G11">
        <v>3</v>
      </c>
      <c r="H11">
        <v>2</v>
      </c>
      <c r="I11">
        <v>0</v>
      </c>
    </row>
    <row r="12" spans="1:9" x14ac:dyDescent="0.25">
      <c r="A12">
        <v>9</v>
      </c>
      <c r="B12">
        <v>3</v>
      </c>
      <c r="C12">
        <v>22</v>
      </c>
      <c r="D12" t="s">
        <v>10</v>
      </c>
      <c r="E12">
        <v>2</v>
      </c>
      <c r="F12">
        <v>0</v>
      </c>
      <c r="G12">
        <v>2</v>
      </c>
      <c r="H12">
        <v>2</v>
      </c>
      <c r="I12">
        <v>0</v>
      </c>
    </row>
    <row r="13" spans="1:9" x14ac:dyDescent="0.25">
      <c r="A13">
        <v>10</v>
      </c>
      <c r="B13">
        <v>4</v>
      </c>
      <c r="C13">
        <v>23</v>
      </c>
      <c r="D13" t="s">
        <v>10</v>
      </c>
      <c r="E13">
        <v>2</v>
      </c>
      <c r="F13">
        <v>3</v>
      </c>
      <c r="G13">
        <v>3</v>
      </c>
      <c r="H13">
        <v>4</v>
      </c>
      <c r="I13">
        <v>0</v>
      </c>
    </row>
    <row r="14" spans="1:9" x14ac:dyDescent="0.25">
      <c r="A14">
        <v>11</v>
      </c>
      <c r="B14">
        <v>5</v>
      </c>
      <c r="C14">
        <v>21</v>
      </c>
      <c r="D14" t="s">
        <v>10</v>
      </c>
      <c r="E14">
        <v>1</v>
      </c>
      <c r="F14">
        <v>1.5</v>
      </c>
      <c r="G14">
        <v>4</v>
      </c>
      <c r="H14">
        <v>4</v>
      </c>
      <c r="I14">
        <v>0</v>
      </c>
    </row>
    <row r="15" spans="1:9" x14ac:dyDescent="0.25">
      <c r="A15">
        <v>12</v>
      </c>
      <c r="B15">
        <v>6</v>
      </c>
      <c r="C15">
        <v>24</v>
      </c>
      <c r="D15" t="s">
        <v>10</v>
      </c>
      <c r="E15">
        <v>1</v>
      </c>
      <c r="F15">
        <v>2</v>
      </c>
      <c r="G15">
        <v>4</v>
      </c>
      <c r="H15">
        <v>3</v>
      </c>
      <c r="I15">
        <v>0</v>
      </c>
    </row>
    <row r="16" spans="1:9" x14ac:dyDescent="0.25">
      <c r="A16">
        <v>13</v>
      </c>
      <c r="B16">
        <v>1</v>
      </c>
      <c r="C16">
        <v>23</v>
      </c>
      <c r="D16" t="s">
        <v>10</v>
      </c>
      <c r="E16">
        <v>3</v>
      </c>
      <c r="F16">
        <v>3</v>
      </c>
      <c r="G16">
        <v>4</v>
      </c>
      <c r="H16">
        <v>3</v>
      </c>
      <c r="I16">
        <v>0</v>
      </c>
    </row>
    <row r="17" spans="1:9" x14ac:dyDescent="0.25">
      <c r="A17">
        <v>14</v>
      </c>
      <c r="B17">
        <v>2</v>
      </c>
      <c r="C17">
        <v>22</v>
      </c>
      <c r="D17" t="s">
        <v>11</v>
      </c>
      <c r="E17">
        <v>1</v>
      </c>
      <c r="F17">
        <v>0</v>
      </c>
      <c r="G17">
        <v>5</v>
      </c>
      <c r="H17">
        <v>5</v>
      </c>
      <c r="I17">
        <v>0</v>
      </c>
    </row>
    <row r="18" spans="1:9" x14ac:dyDescent="0.25">
      <c r="A18">
        <v>15</v>
      </c>
      <c r="B18">
        <v>3</v>
      </c>
      <c r="C18">
        <v>21</v>
      </c>
      <c r="D18" t="s">
        <v>10</v>
      </c>
      <c r="E18">
        <v>1</v>
      </c>
      <c r="F18">
        <v>0</v>
      </c>
      <c r="G18">
        <v>1</v>
      </c>
      <c r="H18">
        <v>1</v>
      </c>
      <c r="I18">
        <v>0</v>
      </c>
    </row>
    <row r="19" spans="1:9" x14ac:dyDescent="0.25">
      <c r="A19">
        <v>16</v>
      </c>
      <c r="B19">
        <v>4</v>
      </c>
      <c r="C19">
        <v>21</v>
      </c>
      <c r="D19" t="s">
        <v>10</v>
      </c>
      <c r="E19">
        <v>2</v>
      </c>
      <c r="F19">
        <v>0</v>
      </c>
      <c r="G19">
        <v>2</v>
      </c>
      <c r="H19">
        <v>2</v>
      </c>
      <c r="I19">
        <v>0</v>
      </c>
    </row>
    <row r="20" spans="1:9" x14ac:dyDescent="0.25">
      <c r="A20">
        <v>17</v>
      </c>
      <c r="B20">
        <v>5</v>
      </c>
      <c r="C20">
        <v>29</v>
      </c>
      <c r="D20" t="s">
        <v>10</v>
      </c>
      <c r="E20">
        <v>4</v>
      </c>
      <c r="F20">
        <v>1</v>
      </c>
      <c r="G20">
        <v>4</v>
      </c>
      <c r="H20">
        <v>4</v>
      </c>
      <c r="I20">
        <v>0</v>
      </c>
    </row>
    <row r="21" spans="1:9" x14ac:dyDescent="0.25">
      <c r="A21">
        <v>18</v>
      </c>
      <c r="B21">
        <v>6</v>
      </c>
      <c r="C21">
        <v>26</v>
      </c>
      <c r="D21" t="s">
        <v>10</v>
      </c>
      <c r="E21">
        <v>5</v>
      </c>
      <c r="F21">
        <v>0</v>
      </c>
      <c r="G21">
        <v>3</v>
      </c>
      <c r="H21">
        <v>2</v>
      </c>
      <c r="I21">
        <v>1</v>
      </c>
    </row>
    <row r="22" spans="1:9" x14ac:dyDescent="0.25">
      <c r="A22">
        <v>19</v>
      </c>
      <c r="B22">
        <v>1</v>
      </c>
      <c r="C22">
        <v>24</v>
      </c>
      <c r="D22" t="s">
        <v>10</v>
      </c>
      <c r="E22">
        <v>3</v>
      </c>
      <c r="F22">
        <v>1</v>
      </c>
      <c r="G22">
        <v>3</v>
      </c>
      <c r="H22">
        <v>3</v>
      </c>
      <c r="I22">
        <v>0</v>
      </c>
    </row>
    <row r="23" spans="1:9" x14ac:dyDescent="0.25">
      <c r="A23">
        <v>20</v>
      </c>
      <c r="B23">
        <v>2</v>
      </c>
      <c r="C23">
        <v>24</v>
      </c>
      <c r="D23" t="s">
        <v>10</v>
      </c>
      <c r="E23">
        <v>2</v>
      </c>
      <c r="F23">
        <v>1</v>
      </c>
      <c r="G23">
        <v>3</v>
      </c>
      <c r="H23">
        <v>3</v>
      </c>
      <c r="I23">
        <v>0</v>
      </c>
    </row>
    <row r="24" spans="1:9" x14ac:dyDescent="0.25">
      <c r="A24">
        <v>21</v>
      </c>
      <c r="B24">
        <v>3</v>
      </c>
      <c r="C24">
        <v>23</v>
      </c>
      <c r="D24" t="s">
        <v>10</v>
      </c>
      <c r="E24">
        <v>1</v>
      </c>
      <c r="F24">
        <v>0</v>
      </c>
      <c r="G24">
        <v>3</v>
      </c>
      <c r="H24">
        <v>2</v>
      </c>
      <c r="I24">
        <v>0</v>
      </c>
    </row>
    <row r="25" spans="1:9" x14ac:dyDescent="0.25">
      <c r="A25">
        <v>22</v>
      </c>
      <c r="B25">
        <v>4</v>
      </c>
      <c r="C25">
        <v>22</v>
      </c>
      <c r="D25" t="s">
        <v>10</v>
      </c>
      <c r="E25">
        <v>2</v>
      </c>
      <c r="F25">
        <v>0</v>
      </c>
      <c r="G25">
        <v>2</v>
      </c>
      <c r="H25">
        <v>2</v>
      </c>
      <c r="I25">
        <v>0</v>
      </c>
    </row>
    <row r="26" spans="1:9" x14ac:dyDescent="0.25">
      <c r="A26">
        <v>23</v>
      </c>
      <c r="B26">
        <v>5</v>
      </c>
      <c r="C26">
        <v>22</v>
      </c>
      <c r="D26" t="s">
        <v>10</v>
      </c>
      <c r="E26">
        <v>4</v>
      </c>
      <c r="F26">
        <v>0</v>
      </c>
      <c r="G26">
        <v>3</v>
      </c>
      <c r="H26">
        <v>2</v>
      </c>
      <c r="I26">
        <v>0</v>
      </c>
    </row>
    <row r="27" spans="1:9" x14ac:dyDescent="0.25">
      <c r="A27">
        <v>24</v>
      </c>
      <c r="B27">
        <v>6</v>
      </c>
      <c r="C27">
        <v>23</v>
      </c>
      <c r="D27" t="s">
        <v>11</v>
      </c>
      <c r="E27">
        <v>5</v>
      </c>
      <c r="F27">
        <v>0</v>
      </c>
      <c r="G27">
        <v>2</v>
      </c>
      <c r="H27">
        <v>2</v>
      </c>
      <c r="I27">
        <v>1</v>
      </c>
    </row>
    <row r="28" spans="1:9" x14ac:dyDescent="0.25">
      <c r="A28">
        <v>25</v>
      </c>
      <c r="B28">
        <v>1</v>
      </c>
      <c r="C28">
        <v>25</v>
      </c>
      <c r="D28" t="s">
        <v>10</v>
      </c>
      <c r="E28">
        <v>1</v>
      </c>
      <c r="F28">
        <v>0</v>
      </c>
      <c r="G28">
        <v>3</v>
      </c>
      <c r="H28">
        <v>2</v>
      </c>
      <c r="I28">
        <v>0</v>
      </c>
    </row>
    <row r="29" spans="1:9" x14ac:dyDescent="0.25">
      <c r="A29">
        <v>26</v>
      </c>
      <c r="B29">
        <v>2</v>
      </c>
      <c r="C29">
        <v>25</v>
      </c>
      <c r="D29" t="s">
        <v>11</v>
      </c>
      <c r="E29">
        <v>4</v>
      </c>
      <c r="F29">
        <v>3</v>
      </c>
      <c r="G29">
        <v>3</v>
      </c>
      <c r="H29">
        <v>3</v>
      </c>
      <c r="I29">
        <v>0</v>
      </c>
    </row>
    <row r="30" spans="1:9" x14ac:dyDescent="0.25">
      <c r="A30">
        <v>27</v>
      </c>
      <c r="B30">
        <v>3</v>
      </c>
      <c r="C30">
        <v>21</v>
      </c>
      <c r="D30" t="s">
        <v>11</v>
      </c>
      <c r="E30">
        <v>5</v>
      </c>
      <c r="F30">
        <v>2</v>
      </c>
      <c r="G30">
        <v>3</v>
      </c>
      <c r="H30">
        <v>3</v>
      </c>
      <c r="I30">
        <v>0</v>
      </c>
    </row>
    <row r="31" spans="1:9" x14ac:dyDescent="0.25">
      <c r="A31">
        <v>28</v>
      </c>
      <c r="B31">
        <v>4</v>
      </c>
      <c r="C31">
        <v>26</v>
      </c>
      <c r="D31" t="s">
        <v>10</v>
      </c>
      <c r="E31">
        <v>1</v>
      </c>
      <c r="F31">
        <v>0</v>
      </c>
      <c r="G31">
        <v>2</v>
      </c>
      <c r="H31">
        <v>2</v>
      </c>
      <c r="I31">
        <v>0</v>
      </c>
    </row>
    <row r="32" spans="1:9" x14ac:dyDescent="0.25">
      <c r="A32">
        <v>29</v>
      </c>
      <c r="B32">
        <v>5</v>
      </c>
      <c r="C32">
        <v>24</v>
      </c>
      <c r="D32" t="s">
        <v>11</v>
      </c>
      <c r="E32">
        <v>2</v>
      </c>
      <c r="F32">
        <v>0</v>
      </c>
      <c r="G32">
        <v>3</v>
      </c>
      <c r="H32">
        <v>2</v>
      </c>
      <c r="I32">
        <v>0</v>
      </c>
    </row>
    <row r="33" spans="1:9" x14ac:dyDescent="0.25">
      <c r="A33">
        <v>30</v>
      </c>
      <c r="B33">
        <v>6</v>
      </c>
      <c r="C33">
        <v>22</v>
      </c>
      <c r="D33" t="s">
        <v>10</v>
      </c>
      <c r="E33">
        <v>2</v>
      </c>
      <c r="F33">
        <v>2</v>
      </c>
      <c r="G33">
        <v>3</v>
      </c>
      <c r="H33">
        <v>2</v>
      </c>
      <c r="I33">
        <v>0</v>
      </c>
    </row>
    <row r="34" spans="1:9" x14ac:dyDescent="0.25">
      <c r="A34">
        <v>31</v>
      </c>
      <c r="B34">
        <v>1</v>
      </c>
      <c r="C34">
        <v>23</v>
      </c>
      <c r="D34" t="s">
        <v>11</v>
      </c>
      <c r="E34">
        <v>1</v>
      </c>
      <c r="F34">
        <v>2</v>
      </c>
      <c r="G34">
        <v>1</v>
      </c>
      <c r="H34">
        <v>2</v>
      </c>
      <c r="I34">
        <v>0</v>
      </c>
    </row>
    <row r="35" spans="1:9" x14ac:dyDescent="0.25">
      <c r="A35">
        <v>32</v>
      </c>
      <c r="B35">
        <v>2</v>
      </c>
      <c r="C35">
        <v>20</v>
      </c>
      <c r="D35" t="s">
        <v>10</v>
      </c>
      <c r="E35">
        <v>2</v>
      </c>
      <c r="F35">
        <v>0</v>
      </c>
      <c r="G35">
        <v>4</v>
      </c>
      <c r="H35">
        <v>1</v>
      </c>
      <c r="I35">
        <v>0</v>
      </c>
    </row>
    <row r="36" spans="1:9" x14ac:dyDescent="0.25">
      <c r="A36">
        <v>33</v>
      </c>
      <c r="B36">
        <v>3</v>
      </c>
      <c r="C36">
        <v>22</v>
      </c>
      <c r="D36" t="s">
        <v>10</v>
      </c>
      <c r="E36">
        <v>2</v>
      </c>
      <c r="F36">
        <v>2</v>
      </c>
      <c r="G36">
        <v>2</v>
      </c>
      <c r="H36">
        <v>2</v>
      </c>
      <c r="I36">
        <v>0</v>
      </c>
    </row>
    <row r="37" spans="1:9" x14ac:dyDescent="0.25">
      <c r="A37">
        <v>34</v>
      </c>
      <c r="B37">
        <v>4</v>
      </c>
      <c r="C37">
        <v>22</v>
      </c>
      <c r="D37" t="s">
        <v>11</v>
      </c>
      <c r="E37">
        <v>1</v>
      </c>
      <c r="F37">
        <v>0</v>
      </c>
      <c r="G37">
        <v>3</v>
      </c>
      <c r="H37">
        <v>2</v>
      </c>
      <c r="I37">
        <v>0</v>
      </c>
    </row>
    <row r="39" spans="1:9" x14ac:dyDescent="0.25">
      <c r="A39" s="1" t="s">
        <v>12</v>
      </c>
      <c r="B39" s="1"/>
      <c r="C39" s="1" t="s">
        <v>3</v>
      </c>
      <c r="D39" s="1" t="s">
        <v>4</v>
      </c>
      <c r="E39" s="1" t="s">
        <v>5</v>
      </c>
      <c r="F39" s="1" t="s">
        <v>6</v>
      </c>
      <c r="G39" s="1" t="s">
        <v>7</v>
      </c>
      <c r="H39" s="1" t="s">
        <v>8</v>
      </c>
      <c r="I39" s="1" t="s">
        <v>9</v>
      </c>
    </row>
    <row r="40" spans="1:9" x14ac:dyDescent="0.25">
      <c r="A40" t="s">
        <v>13</v>
      </c>
      <c r="C40">
        <f>AVERAGE(C$4:C$37)</f>
        <v>23.147058823529413</v>
      </c>
      <c r="D40" s="3" t="str">
        <f>ROUND(COUNTIF(D$4:D$37,"m")/COUNTIF(D$4:D$37,"*")*100,0)&amp;"% m"</f>
        <v>76% m</v>
      </c>
      <c r="E40">
        <f>AVERAGE(E$4:E$37)</f>
        <v>2.2058823529411766</v>
      </c>
      <c r="F40">
        <f>AVERAGE(F$4:F$37)</f>
        <v>0.8970588235294118</v>
      </c>
      <c r="G40">
        <f>AVERAGE(G$4:G$37)</f>
        <v>2.8235294117647061</v>
      </c>
      <c r="H40">
        <f>AVERAGE(H$4:H$37)</f>
        <v>2.5</v>
      </c>
      <c r="I40" s="2">
        <f>AVERAGE(I$4:I$37)</f>
        <v>5.8823529411764705E-2</v>
      </c>
    </row>
    <row r="41" spans="1:9" x14ac:dyDescent="0.25">
      <c r="A41" t="s">
        <v>14</v>
      </c>
      <c r="C41">
        <f>_xlfn.STDEV.S(C$4:C$37)/SQRT(COUNT(C$4:C$37))</f>
        <v>0.31912411585646444</v>
      </c>
      <c r="E41">
        <f>_xlfn.STDEV.S(E$4:E$37)/SQRT(COUNT(E$4:E$37))</f>
        <v>0.22252565701459856</v>
      </c>
      <c r="F41">
        <f>_xlfn.STDEV.S(F$4:F$37)/SQRT(COUNT(F$4:F$37))</f>
        <v>0.18855323527664911</v>
      </c>
      <c r="G41">
        <f>_xlfn.STDEV.S(G$4:G$37)/SQRT(COUNT(G$4:G$37))</f>
        <v>0.15495723195426253</v>
      </c>
      <c r="H41">
        <f>_xlfn.STDEV.S(H$4:H$37)/SQRT(COUNT(H$4:H$37))</f>
        <v>0.14777011582226215</v>
      </c>
    </row>
    <row r="42" spans="1:9" x14ac:dyDescent="0.25">
      <c r="A42" t="s">
        <v>15</v>
      </c>
      <c r="C42">
        <f>_xlfn.STDEV.S(C$4:C$37)</f>
        <v>1.8607973680440826</v>
      </c>
      <c r="E42">
        <f>_xlfn.STDEV.S(E$4:E$37)</f>
        <v>1.2975364014209689</v>
      </c>
      <c r="F42">
        <f>_xlfn.STDEV.S(F$4:F$37)</f>
        <v>1.0994448445155889</v>
      </c>
      <c r="G42">
        <f>_xlfn.STDEV.S(G$4:G$37)</f>
        <v>0.90354816528368986</v>
      </c>
      <c r="H42">
        <f>_xlfn.STDEV.S(H$4:H$37)</f>
        <v>0.86164043685532909</v>
      </c>
    </row>
  </sheetData>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5"/>
  <sheetViews>
    <sheetView topLeftCell="A83" workbookViewId="0">
      <selection activeCell="E14" sqref="E14"/>
    </sheetView>
  </sheetViews>
  <sheetFormatPr defaultRowHeight="15" x14ac:dyDescent="0.25"/>
  <sheetData>
    <row r="1" spans="1:1" x14ac:dyDescent="0.25">
      <c r="A1">
        <v>1</v>
      </c>
    </row>
    <row r="2" spans="1:1" x14ac:dyDescent="0.25">
      <c r="A2" t="s">
        <v>26</v>
      </c>
    </row>
    <row r="3" spans="1:1" x14ac:dyDescent="0.25">
      <c r="A3" t="s">
        <v>26</v>
      </c>
    </row>
    <row r="5" spans="1:1" x14ac:dyDescent="0.25">
      <c r="A5">
        <v>2</v>
      </c>
    </row>
    <row r="6" spans="1:1" x14ac:dyDescent="0.25">
      <c r="A6" t="s">
        <v>27</v>
      </c>
    </row>
    <row r="7" spans="1:1" x14ac:dyDescent="0.25">
      <c r="A7" t="s">
        <v>28</v>
      </c>
    </row>
    <row r="9" spans="1:1" x14ac:dyDescent="0.25">
      <c r="A9">
        <v>3</v>
      </c>
    </row>
    <row r="10" spans="1:1" x14ac:dyDescent="0.25">
      <c r="A10" t="s">
        <v>26</v>
      </c>
    </row>
    <row r="11" spans="1:1" x14ac:dyDescent="0.25">
      <c r="A11" t="s">
        <v>26</v>
      </c>
    </row>
    <row r="13" spans="1:1" x14ac:dyDescent="0.25">
      <c r="A13">
        <v>4</v>
      </c>
    </row>
    <row r="14" spans="1:1" x14ac:dyDescent="0.25">
      <c r="A14" t="s">
        <v>29</v>
      </c>
    </row>
    <row r="15" spans="1:1" x14ac:dyDescent="0.25">
      <c r="A15" t="s">
        <v>30</v>
      </c>
    </row>
    <row r="17" spans="1:1" x14ac:dyDescent="0.25">
      <c r="A17">
        <v>5</v>
      </c>
    </row>
    <row r="18" spans="1:1" x14ac:dyDescent="0.25">
      <c r="A18" t="s">
        <v>26</v>
      </c>
    </row>
    <row r="19" spans="1:1" x14ac:dyDescent="0.25">
      <c r="A19" t="s">
        <v>31</v>
      </c>
    </row>
    <row r="21" spans="1:1" x14ac:dyDescent="0.25">
      <c r="A21">
        <v>6</v>
      </c>
    </row>
    <row r="22" spans="1:1" x14ac:dyDescent="0.25">
      <c r="A22" t="s">
        <v>32</v>
      </c>
    </row>
    <row r="23" spans="1:1" x14ac:dyDescent="0.25">
      <c r="A23" t="s">
        <v>33</v>
      </c>
    </row>
    <row r="25" spans="1:1" x14ac:dyDescent="0.25">
      <c r="A25">
        <v>7</v>
      </c>
    </row>
    <row r="26" spans="1:1" x14ac:dyDescent="0.25">
      <c r="A26" t="s">
        <v>34</v>
      </c>
    </row>
    <row r="27" spans="1:1" x14ac:dyDescent="0.25">
      <c r="A27" t="s">
        <v>26</v>
      </c>
    </row>
    <row r="29" spans="1:1" x14ac:dyDescent="0.25">
      <c r="A29">
        <v>8</v>
      </c>
    </row>
    <row r="30" spans="1:1" x14ac:dyDescent="0.25">
      <c r="A30" t="s">
        <v>35</v>
      </c>
    </row>
    <row r="31" spans="1:1" x14ac:dyDescent="0.25">
      <c r="A31" t="s">
        <v>36</v>
      </c>
    </row>
    <row r="33" spans="1:1" x14ac:dyDescent="0.25">
      <c r="A33">
        <v>9</v>
      </c>
    </row>
    <row r="34" spans="1:1" x14ac:dyDescent="0.25">
      <c r="A34" t="s">
        <v>37</v>
      </c>
    </row>
    <row r="35" spans="1:1" x14ac:dyDescent="0.25">
      <c r="A35" t="s">
        <v>38</v>
      </c>
    </row>
    <row r="37" spans="1:1" x14ac:dyDescent="0.25">
      <c r="A37">
        <v>10</v>
      </c>
    </row>
    <row r="38" spans="1:1" x14ac:dyDescent="0.25">
      <c r="A38" t="s">
        <v>39</v>
      </c>
    </row>
    <row r="39" spans="1:1" x14ac:dyDescent="0.25">
      <c r="A39" t="s">
        <v>26</v>
      </c>
    </row>
    <row r="41" spans="1:1" x14ac:dyDescent="0.25">
      <c r="A41">
        <v>11</v>
      </c>
    </row>
    <row r="42" spans="1:1" x14ac:dyDescent="0.25">
      <c r="A42" t="s">
        <v>26</v>
      </c>
    </row>
    <row r="43" spans="1:1" x14ac:dyDescent="0.25">
      <c r="A43" t="s">
        <v>26</v>
      </c>
    </row>
    <row r="45" spans="1:1" x14ac:dyDescent="0.25">
      <c r="A45">
        <v>12</v>
      </c>
    </row>
    <row r="46" spans="1:1" x14ac:dyDescent="0.25">
      <c r="A46" t="s">
        <v>26</v>
      </c>
    </row>
    <row r="47" spans="1:1" x14ac:dyDescent="0.25">
      <c r="A47" t="s">
        <v>26</v>
      </c>
    </row>
    <row r="49" spans="1:1" x14ac:dyDescent="0.25">
      <c r="A49">
        <v>13</v>
      </c>
    </row>
    <row r="50" spans="1:1" x14ac:dyDescent="0.25">
      <c r="A50" t="s">
        <v>32</v>
      </c>
    </row>
    <row r="51" spans="1:1" x14ac:dyDescent="0.25">
      <c r="A51" t="s">
        <v>40</v>
      </c>
    </row>
    <row r="53" spans="1:1" x14ac:dyDescent="0.25">
      <c r="A53">
        <v>14</v>
      </c>
    </row>
    <row r="54" spans="1:1" x14ac:dyDescent="0.25">
      <c r="A54" t="s">
        <v>26</v>
      </c>
    </row>
    <row r="55" spans="1:1" x14ac:dyDescent="0.25">
      <c r="A55" t="s">
        <v>41</v>
      </c>
    </row>
    <row r="57" spans="1:1" x14ac:dyDescent="0.25">
      <c r="A57">
        <v>15</v>
      </c>
    </row>
    <row r="58" spans="1:1" x14ac:dyDescent="0.25">
      <c r="A58" t="s">
        <v>26</v>
      </c>
    </row>
    <row r="59" spans="1:1" x14ac:dyDescent="0.25">
      <c r="A59" t="s">
        <v>26</v>
      </c>
    </row>
    <row r="61" spans="1:1" x14ac:dyDescent="0.25">
      <c r="A61">
        <v>16</v>
      </c>
    </row>
    <row r="62" spans="1:1" x14ac:dyDescent="0.25">
      <c r="A62" t="s">
        <v>42</v>
      </c>
    </row>
    <row r="63" spans="1:1" x14ac:dyDescent="0.25">
      <c r="A63" t="s">
        <v>26</v>
      </c>
    </row>
    <row r="65" spans="1:1" x14ac:dyDescent="0.25">
      <c r="A65">
        <v>17</v>
      </c>
    </row>
    <row r="66" spans="1:1" x14ac:dyDescent="0.25">
      <c r="A66" t="s">
        <v>43</v>
      </c>
    </row>
    <row r="67" spans="1:1" x14ac:dyDescent="0.25">
      <c r="A67" t="s">
        <v>44</v>
      </c>
    </row>
    <row r="69" spans="1:1" x14ac:dyDescent="0.25">
      <c r="A69">
        <v>18</v>
      </c>
    </row>
    <row r="70" spans="1:1" x14ac:dyDescent="0.25">
      <c r="A70" t="s">
        <v>45</v>
      </c>
    </row>
    <row r="71" spans="1:1" x14ac:dyDescent="0.25">
      <c r="A71" t="s">
        <v>26</v>
      </c>
    </row>
    <row r="73" spans="1:1" x14ac:dyDescent="0.25">
      <c r="A73">
        <v>19</v>
      </c>
    </row>
    <row r="74" spans="1:1" x14ac:dyDescent="0.25">
      <c r="A74" t="s">
        <v>46</v>
      </c>
    </row>
    <row r="75" spans="1:1" x14ac:dyDescent="0.25">
      <c r="A75" t="s">
        <v>47</v>
      </c>
    </row>
    <row r="77" spans="1:1" x14ac:dyDescent="0.25">
      <c r="A77">
        <v>20</v>
      </c>
    </row>
    <row r="78" spans="1:1" x14ac:dyDescent="0.25">
      <c r="A78" t="s">
        <v>48</v>
      </c>
    </row>
    <row r="79" spans="1:1" x14ac:dyDescent="0.25">
      <c r="A79" t="s">
        <v>49</v>
      </c>
    </row>
    <row r="81" spans="1:1" x14ac:dyDescent="0.25">
      <c r="A81">
        <v>21</v>
      </c>
    </row>
    <row r="82" spans="1:1" x14ac:dyDescent="0.25">
      <c r="A82" t="s">
        <v>26</v>
      </c>
    </row>
    <row r="83" spans="1:1" x14ac:dyDescent="0.25">
      <c r="A83" t="s">
        <v>50</v>
      </c>
    </row>
    <row r="85" spans="1:1" x14ac:dyDescent="0.25">
      <c r="A85">
        <v>22</v>
      </c>
    </row>
    <row r="86" spans="1:1" x14ac:dyDescent="0.25">
      <c r="A86" t="s">
        <v>51</v>
      </c>
    </row>
    <row r="87" spans="1:1" x14ac:dyDescent="0.25">
      <c r="A87" t="s">
        <v>52</v>
      </c>
    </row>
    <row r="89" spans="1:1" x14ac:dyDescent="0.25">
      <c r="A89">
        <v>23</v>
      </c>
    </row>
    <row r="90" spans="1:1" x14ac:dyDescent="0.25">
      <c r="A90" t="s">
        <v>53</v>
      </c>
    </row>
    <row r="91" spans="1:1" x14ac:dyDescent="0.25">
      <c r="A91" t="s">
        <v>26</v>
      </c>
    </row>
    <row r="93" spans="1:1" x14ac:dyDescent="0.25">
      <c r="A93">
        <v>24</v>
      </c>
    </row>
    <row r="94" spans="1:1" x14ac:dyDescent="0.25">
      <c r="A94" t="s">
        <v>54</v>
      </c>
    </row>
    <row r="95" spans="1:1" x14ac:dyDescent="0.25">
      <c r="A95" t="s">
        <v>26</v>
      </c>
    </row>
    <row r="97" spans="1:1" x14ac:dyDescent="0.25">
      <c r="A97">
        <v>25</v>
      </c>
    </row>
    <row r="98" spans="1:1" x14ac:dyDescent="0.25">
      <c r="A98" t="s">
        <v>26</v>
      </c>
    </row>
    <row r="99" spans="1:1" x14ac:dyDescent="0.25">
      <c r="A99" t="s">
        <v>55</v>
      </c>
    </row>
    <row r="101" spans="1:1" x14ac:dyDescent="0.25">
      <c r="A101">
        <v>26</v>
      </c>
    </row>
    <row r="102" spans="1:1" x14ac:dyDescent="0.25">
      <c r="A102" t="s">
        <v>56</v>
      </c>
    </row>
    <row r="103" spans="1:1" x14ac:dyDescent="0.25">
      <c r="A103" t="s">
        <v>57</v>
      </c>
    </row>
    <row r="105" spans="1:1" x14ac:dyDescent="0.25">
      <c r="A105">
        <v>27</v>
      </c>
    </row>
    <row r="106" spans="1:1" x14ac:dyDescent="0.25">
      <c r="A106" t="s">
        <v>58</v>
      </c>
    </row>
    <row r="107" spans="1:1" x14ac:dyDescent="0.25">
      <c r="A107" t="s">
        <v>59</v>
      </c>
    </row>
    <row r="109" spans="1:1" x14ac:dyDescent="0.25">
      <c r="A109">
        <v>28</v>
      </c>
    </row>
    <row r="110" spans="1:1" x14ac:dyDescent="0.25">
      <c r="A110" t="s">
        <v>26</v>
      </c>
    </row>
    <row r="111" spans="1:1" x14ac:dyDescent="0.25">
      <c r="A111" t="s">
        <v>60</v>
      </c>
    </row>
    <row r="113" spans="1:1" x14ac:dyDescent="0.25">
      <c r="A113">
        <v>29</v>
      </c>
    </row>
    <row r="114" spans="1:1" x14ac:dyDescent="0.25">
      <c r="A114" t="s">
        <v>61</v>
      </c>
    </row>
    <row r="115" spans="1:1" x14ac:dyDescent="0.25">
      <c r="A115" t="s">
        <v>62</v>
      </c>
    </row>
    <row r="117" spans="1:1" x14ac:dyDescent="0.25">
      <c r="A117">
        <v>30</v>
      </c>
    </row>
    <row r="118" spans="1:1" x14ac:dyDescent="0.25">
      <c r="A118" t="s">
        <v>63</v>
      </c>
    </row>
    <row r="119" spans="1:1" x14ac:dyDescent="0.25">
      <c r="A119" t="s">
        <v>64</v>
      </c>
    </row>
    <row r="121" spans="1:1" x14ac:dyDescent="0.25">
      <c r="A121">
        <v>31</v>
      </c>
    </row>
    <row r="122" spans="1:1" x14ac:dyDescent="0.25">
      <c r="A122" t="s">
        <v>26</v>
      </c>
    </row>
    <row r="123" spans="1:1" x14ac:dyDescent="0.25">
      <c r="A123" t="s">
        <v>65</v>
      </c>
    </row>
    <row r="125" spans="1:1" x14ac:dyDescent="0.25">
      <c r="A125">
        <v>32</v>
      </c>
    </row>
    <row r="126" spans="1:1" x14ac:dyDescent="0.25">
      <c r="A126" t="s">
        <v>66</v>
      </c>
    </row>
    <row r="127" spans="1:1" x14ac:dyDescent="0.25">
      <c r="A127" t="s">
        <v>67</v>
      </c>
    </row>
    <row r="129" spans="1:1" x14ac:dyDescent="0.25">
      <c r="A129">
        <v>33</v>
      </c>
    </row>
    <row r="130" spans="1:1" x14ac:dyDescent="0.25">
      <c r="A130" t="s">
        <v>48</v>
      </c>
    </row>
    <row r="131" spans="1:1" x14ac:dyDescent="0.25">
      <c r="A131" t="s">
        <v>26</v>
      </c>
    </row>
    <row r="133" spans="1:1" x14ac:dyDescent="0.25">
      <c r="A133">
        <v>34</v>
      </c>
    </row>
    <row r="134" spans="1:1" x14ac:dyDescent="0.25">
      <c r="A134" t="s">
        <v>26</v>
      </c>
    </row>
    <row r="135" spans="1:1" x14ac:dyDescent="0.25">
      <c r="A135"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D42" sqref="D42"/>
    </sheetView>
  </sheetViews>
  <sheetFormatPr defaultColWidth="8.7109375" defaultRowHeight="15" x14ac:dyDescent="0.25"/>
  <sheetData>
    <row r="1" spans="1:6" x14ac:dyDescent="0.25">
      <c r="A1" s="1" t="s">
        <v>16</v>
      </c>
    </row>
    <row r="3" spans="1:6" x14ac:dyDescent="0.25">
      <c r="A3" s="1" t="s">
        <v>0</v>
      </c>
      <c r="B3" s="1">
        <v>1</v>
      </c>
      <c r="C3" s="1">
        <v>2</v>
      </c>
      <c r="D3" s="1">
        <v>3</v>
      </c>
      <c r="E3" s="1">
        <v>4</v>
      </c>
      <c r="F3" s="1">
        <v>5</v>
      </c>
    </row>
    <row r="4" spans="1:6" x14ac:dyDescent="0.25">
      <c r="A4">
        <v>1</v>
      </c>
      <c r="B4">
        <v>4</v>
      </c>
      <c r="C4">
        <v>5</v>
      </c>
      <c r="D4">
        <v>1</v>
      </c>
      <c r="E4">
        <v>2</v>
      </c>
      <c r="F4">
        <v>4</v>
      </c>
    </row>
    <row r="5" spans="1:6" x14ac:dyDescent="0.25">
      <c r="A5">
        <v>2</v>
      </c>
      <c r="B5">
        <v>4</v>
      </c>
      <c r="C5">
        <v>4</v>
      </c>
      <c r="D5">
        <v>2</v>
      </c>
      <c r="E5">
        <v>1</v>
      </c>
      <c r="F5">
        <v>4</v>
      </c>
    </row>
    <row r="6" spans="1:6" x14ac:dyDescent="0.25">
      <c r="A6">
        <v>3</v>
      </c>
      <c r="B6">
        <v>3</v>
      </c>
      <c r="C6">
        <v>5</v>
      </c>
      <c r="D6">
        <v>3</v>
      </c>
      <c r="E6">
        <v>2</v>
      </c>
      <c r="F6">
        <v>4</v>
      </c>
    </row>
    <row r="7" spans="1:6" x14ac:dyDescent="0.25">
      <c r="A7">
        <v>4</v>
      </c>
      <c r="B7">
        <v>5</v>
      </c>
      <c r="C7">
        <v>4</v>
      </c>
      <c r="D7">
        <v>1</v>
      </c>
      <c r="E7">
        <v>1</v>
      </c>
      <c r="F7">
        <v>5</v>
      </c>
    </row>
    <row r="8" spans="1:6" x14ac:dyDescent="0.25">
      <c r="A8">
        <v>5</v>
      </c>
      <c r="B8">
        <v>4</v>
      </c>
      <c r="C8">
        <v>4</v>
      </c>
      <c r="D8">
        <v>3</v>
      </c>
      <c r="E8">
        <v>1</v>
      </c>
      <c r="F8">
        <v>4</v>
      </c>
    </row>
    <row r="9" spans="1:6" x14ac:dyDescent="0.25">
      <c r="A9">
        <v>6</v>
      </c>
      <c r="B9">
        <v>4</v>
      </c>
      <c r="C9">
        <v>4</v>
      </c>
      <c r="D9">
        <v>2</v>
      </c>
      <c r="E9">
        <v>1</v>
      </c>
      <c r="F9">
        <v>4</v>
      </c>
    </row>
    <row r="10" spans="1:6" x14ac:dyDescent="0.25">
      <c r="A10">
        <v>7</v>
      </c>
      <c r="B10">
        <v>4</v>
      </c>
      <c r="C10">
        <v>4</v>
      </c>
      <c r="D10">
        <v>3</v>
      </c>
      <c r="E10">
        <v>2</v>
      </c>
      <c r="F10">
        <v>4</v>
      </c>
    </row>
    <row r="11" spans="1:6" x14ac:dyDescent="0.25">
      <c r="A11">
        <v>8</v>
      </c>
      <c r="B11">
        <v>5</v>
      </c>
      <c r="C11">
        <v>4</v>
      </c>
      <c r="D11">
        <v>2</v>
      </c>
      <c r="E11">
        <v>1</v>
      </c>
      <c r="F11">
        <v>4</v>
      </c>
    </row>
    <row r="12" spans="1:6" x14ac:dyDescent="0.25">
      <c r="A12">
        <v>9</v>
      </c>
      <c r="B12">
        <v>4</v>
      </c>
      <c r="C12">
        <v>5</v>
      </c>
      <c r="D12">
        <v>3</v>
      </c>
      <c r="E12">
        <v>1</v>
      </c>
      <c r="F12">
        <v>4</v>
      </c>
    </row>
    <row r="13" spans="1:6" x14ac:dyDescent="0.25">
      <c r="A13">
        <v>10</v>
      </c>
      <c r="B13">
        <v>5</v>
      </c>
      <c r="C13">
        <v>4</v>
      </c>
      <c r="D13">
        <v>2</v>
      </c>
      <c r="E13">
        <v>1</v>
      </c>
      <c r="F13">
        <v>5</v>
      </c>
    </row>
    <row r="14" spans="1:6" x14ac:dyDescent="0.25">
      <c r="A14">
        <v>11</v>
      </c>
      <c r="B14">
        <v>4</v>
      </c>
      <c r="C14">
        <v>4</v>
      </c>
      <c r="D14">
        <v>3</v>
      </c>
      <c r="E14">
        <v>1</v>
      </c>
      <c r="F14">
        <v>4</v>
      </c>
    </row>
    <row r="15" spans="1:6" x14ac:dyDescent="0.25">
      <c r="A15">
        <v>12</v>
      </c>
      <c r="B15">
        <v>4</v>
      </c>
      <c r="C15">
        <v>3</v>
      </c>
      <c r="D15">
        <v>2</v>
      </c>
      <c r="E15">
        <v>2</v>
      </c>
      <c r="F15">
        <v>4</v>
      </c>
    </row>
    <row r="16" spans="1:6" x14ac:dyDescent="0.25">
      <c r="A16">
        <v>13</v>
      </c>
      <c r="B16">
        <v>4</v>
      </c>
      <c r="C16">
        <v>3</v>
      </c>
      <c r="D16">
        <v>1</v>
      </c>
      <c r="E16">
        <v>1</v>
      </c>
      <c r="F16">
        <v>4</v>
      </c>
    </row>
    <row r="17" spans="1:6" x14ac:dyDescent="0.25">
      <c r="A17">
        <v>14</v>
      </c>
      <c r="B17">
        <v>4</v>
      </c>
      <c r="C17">
        <v>3</v>
      </c>
      <c r="D17">
        <v>1</v>
      </c>
      <c r="E17">
        <v>1</v>
      </c>
      <c r="F17">
        <v>4</v>
      </c>
    </row>
    <row r="18" spans="1:6" x14ac:dyDescent="0.25">
      <c r="A18">
        <v>15</v>
      </c>
      <c r="B18">
        <v>3</v>
      </c>
      <c r="C18">
        <v>2</v>
      </c>
      <c r="D18">
        <v>4</v>
      </c>
      <c r="E18">
        <v>3</v>
      </c>
      <c r="F18">
        <v>3</v>
      </c>
    </row>
    <row r="19" spans="1:6" x14ac:dyDescent="0.25">
      <c r="A19">
        <v>16</v>
      </c>
      <c r="B19">
        <v>4</v>
      </c>
      <c r="C19">
        <v>4</v>
      </c>
      <c r="D19">
        <v>3</v>
      </c>
      <c r="E19">
        <v>1</v>
      </c>
      <c r="F19">
        <v>4</v>
      </c>
    </row>
    <row r="20" spans="1:6" x14ac:dyDescent="0.25">
      <c r="A20">
        <v>17</v>
      </c>
      <c r="B20">
        <v>4</v>
      </c>
      <c r="C20">
        <v>3</v>
      </c>
      <c r="D20">
        <v>2</v>
      </c>
      <c r="E20">
        <v>1</v>
      </c>
      <c r="F20">
        <v>4</v>
      </c>
    </row>
    <row r="21" spans="1:6" x14ac:dyDescent="0.25">
      <c r="A21">
        <v>18</v>
      </c>
      <c r="B21">
        <v>4</v>
      </c>
      <c r="C21">
        <v>4</v>
      </c>
      <c r="D21">
        <v>2</v>
      </c>
      <c r="E21">
        <v>1</v>
      </c>
      <c r="F21">
        <v>4</v>
      </c>
    </row>
    <row r="22" spans="1:6" x14ac:dyDescent="0.25">
      <c r="A22">
        <v>19</v>
      </c>
      <c r="B22">
        <v>4</v>
      </c>
      <c r="C22">
        <v>4</v>
      </c>
      <c r="D22">
        <v>1</v>
      </c>
      <c r="E22">
        <v>2</v>
      </c>
      <c r="F22">
        <v>4</v>
      </c>
    </row>
    <row r="23" spans="1:6" x14ac:dyDescent="0.25">
      <c r="A23">
        <v>20</v>
      </c>
      <c r="B23">
        <v>4</v>
      </c>
      <c r="C23">
        <v>5</v>
      </c>
      <c r="D23">
        <v>2</v>
      </c>
      <c r="E23">
        <v>2</v>
      </c>
      <c r="F23">
        <v>4</v>
      </c>
    </row>
    <row r="24" spans="1:6" x14ac:dyDescent="0.25">
      <c r="A24">
        <v>21</v>
      </c>
      <c r="B24">
        <v>5</v>
      </c>
      <c r="C24">
        <v>4</v>
      </c>
      <c r="D24">
        <v>1</v>
      </c>
      <c r="E24">
        <v>1</v>
      </c>
      <c r="F24">
        <v>4</v>
      </c>
    </row>
    <row r="25" spans="1:6" x14ac:dyDescent="0.25">
      <c r="A25">
        <v>22</v>
      </c>
      <c r="B25">
        <v>4</v>
      </c>
      <c r="C25">
        <v>4</v>
      </c>
      <c r="D25">
        <v>2</v>
      </c>
      <c r="E25">
        <v>1</v>
      </c>
      <c r="F25">
        <v>3</v>
      </c>
    </row>
    <row r="26" spans="1:6" x14ac:dyDescent="0.25">
      <c r="A26">
        <v>23</v>
      </c>
      <c r="B26">
        <v>4</v>
      </c>
      <c r="C26">
        <v>5</v>
      </c>
      <c r="D26">
        <v>1</v>
      </c>
      <c r="E26">
        <v>1</v>
      </c>
      <c r="F26">
        <v>4</v>
      </c>
    </row>
    <row r="27" spans="1:6" x14ac:dyDescent="0.25">
      <c r="A27">
        <v>24</v>
      </c>
      <c r="B27">
        <v>3</v>
      </c>
      <c r="C27">
        <v>5</v>
      </c>
      <c r="D27">
        <v>3</v>
      </c>
      <c r="E27">
        <v>1</v>
      </c>
      <c r="F27">
        <v>4</v>
      </c>
    </row>
    <row r="28" spans="1:6" x14ac:dyDescent="0.25">
      <c r="A28">
        <v>25</v>
      </c>
      <c r="B28">
        <v>4</v>
      </c>
      <c r="C28">
        <v>4</v>
      </c>
      <c r="D28">
        <v>2</v>
      </c>
      <c r="E28">
        <v>1</v>
      </c>
      <c r="F28">
        <v>4</v>
      </c>
    </row>
    <row r="29" spans="1:6" x14ac:dyDescent="0.25">
      <c r="A29">
        <v>26</v>
      </c>
      <c r="B29">
        <v>5</v>
      </c>
      <c r="C29">
        <v>4</v>
      </c>
      <c r="D29">
        <v>1</v>
      </c>
      <c r="E29">
        <v>3</v>
      </c>
      <c r="F29">
        <v>4</v>
      </c>
    </row>
    <row r="30" spans="1:6" x14ac:dyDescent="0.25">
      <c r="A30">
        <v>27</v>
      </c>
      <c r="B30">
        <v>4</v>
      </c>
      <c r="C30">
        <v>4</v>
      </c>
      <c r="D30">
        <v>2</v>
      </c>
      <c r="E30">
        <v>1</v>
      </c>
      <c r="F30">
        <v>4</v>
      </c>
    </row>
    <row r="31" spans="1:6" x14ac:dyDescent="0.25">
      <c r="A31">
        <v>28</v>
      </c>
      <c r="B31">
        <v>4</v>
      </c>
      <c r="C31">
        <v>4</v>
      </c>
      <c r="D31">
        <v>1</v>
      </c>
      <c r="E31">
        <v>1</v>
      </c>
      <c r="F31">
        <v>4</v>
      </c>
    </row>
    <row r="32" spans="1:6" x14ac:dyDescent="0.25">
      <c r="A32">
        <v>29</v>
      </c>
      <c r="B32">
        <v>4</v>
      </c>
      <c r="C32">
        <v>2</v>
      </c>
      <c r="D32">
        <v>3</v>
      </c>
      <c r="E32">
        <v>1</v>
      </c>
      <c r="F32">
        <v>3</v>
      </c>
    </row>
    <row r="33" spans="1:6" x14ac:dyDescent="0.25">
      <c r="A33">
        <v>30</v>
      </c>
      <c r="B33">
        <v>4</v>
      </c>
      <c r="C33">
        <v>3</v>
      </c>
      <c r="D33">
        <v>2</v>
      </c>
      <c r="E33">
        <v>1</v>
      </c>
      <c r="F33">
        <v>4</v>
      </c>
    </row>
    <row r="34" spans="1:6" x14ac:dyDescent="0.25">
      <c r="A34">
        <v>31</v>
      </c>
      <c r="B34">
        <v>4</v>
      </c>
      <c r="C34">
        <v>3</v>
      </c>
      <c r="D34">
        <v>2</v>
      </c>
      <c r="E34">
        <v>1</v>
      </c>
      <c r="F34">
        <v>5</v>
      </c>
    </row>
    <row r="35" spans="1:6" x14ac:dyDescent="0.25">
      <c r="A35">
        <v>32</v>
      </c>
      <c r="B35">
        <v>3</v>
      </c>
      <c r="C35">
        <v>2</v>
      </c>
      <c r="D35">
        <v>4</v>
      </c>
      <c r="E35">
        <v>4</v>
      </c>
      <c r="F35">
        <v>3</v>
      </c>
    </row>
    <row r="36" spans="1:6" x14ac:dyDescent="0.25">
      <c r="A36">
        <v>33</v>
      </c>
      <c r="B36">
        <v>4</v>
      </c>
      <c r="C36">
        <v>3</v>
      </c>
      <c r="D36">
        <v>2</v>
      </c>
      <c r="E36">
        <v>5</v>
      </c>
      <c r="F36">
        <v>4</v>
      </c>
    </row>
    <row r="37" spans="1:6" x14ac:dyDescent="0.25">
      <c r="A37">
        <v>34</v>
      </c>
      <c r="B37">
        <v>4</v>
      </c>
      <c r="C37">
        <v>4</v>
      </c>
      <c r="D37">
        <v>2</v>
      </c>
      <c r="E37">
        <v>2</v>
      </c>
      <c r="F37">
        <v>4</v>
      </c>
    </row>
    <row r="39" spans="1:6" x14ac:dyDescent="0.25">
      <c r="A39" s="1" t="s">
        <v>12</v>
      </c>
      <c r="B39" s="1">
        <v>1</v>
      </c>
      <c r="C39" s="1">
        <v>2</v>
      </c>
      <c r="D39" s="1">
        <v>3</v>
      </c>
      <c r="E39" s="1">
        <v>4</v>
      </c>
      <c r="F39" s="1">
        <v>5</v>
      </c>
    </row>
    <row r="40" spans="1:6" x14ac:dyDescent="0.25">
      <c r="A40" t="s">
        <v>13</v>
      </c>
      <c r="B40">
        <f>AVERAGE(B$4:B$37)</f>
        <v>4.0294117647058822</v>
      </c>
      <c r="C40">
        <f>AVERAGE(C$4:C$37)</f>
        <v>3.7941176470588234</v>
      </c>
      <c r="D40">
        <f>AVERAGE(D$4:D$37)</f>
        <v>2.0882352941176472</v>
      </c>
      <c r="E40">
        <f>AVERAGE(E$4:E$37)</f>
        <v>1.5294117647058822</v>
      </c>
      <c r="F40">
        <f>AVERAGE(F$4:F$37)</f>
        <v>3.9705882352941178</v>
      </c>
    </row>
    <row r="41" spans="1:6" x14ac:dyDescent="0.25">
      <c r="A41" t="s">
        <v>14</v>
      </c>
      <c r="B41">
        <f>_xlfn.STDEV.S(B$4:B$37)/SQRT(COUNT(B$4:B$37))</f>
        <v>8.9415751857812004E-2</v>
      </c>
      <c r="C41">
        <f>_xlfn.STDEV.S(C$4:C$37)/SQRT(COUNT(C$4:C$37))</f>
        <v>0.14490399898223771</v>
      </c>
      <c r="D41">
        <f>_xlfn.STDEV.S(D$4:D$37)/SQRT(COUNT(D$4:D$37))</f>
        <v>0.14847800066809524</v>
      </c>
      <c r="E41">
        <f>_xlfn.STDEV.S(E$4:E$37)/SQRT(COUNT(E$4:E$37))</f>
        <v>0.16479498481136709</v>
      </c>
      <c r="F41">
        <f>_xlfn.STDEV.S(F$4:F$37)/SQRT(COUNT(F$4:F$37))</f>
        <v>7.8820336753923553E-2</v>
      </c>
    </row>
    <row r="42" spans="1:6" x14ac:dyDescent="0.25">
      <c r="A42" t="s">
        <v>15</v>
      </c>
      <c r="B42">
        <f>_xlfn.STDEV.S(B$4:B$37)</f>
        <v>0.52137894772432614</v>
      </c>
      <c r="C42">
        <f>_xlfn.STDEV.S(C$4:C$37)</f>
        <v>0.84492824743614059</v>
      </c>
      <c r="D42">
        <f>_xlfn.STDEV.S(D$4:D$37)</f>
        <v>0.86576807933847177</v>
      </c>
      <c r="E42">
        <f>_xlfn.STDEV.S(E$4:E$37)</f>
        <v>0.96091162894684357</v>
      </c>
      <c r="F42">
        <f>_xlfn.STDEV.S(F$4:F$37)</f>
        <v>0.45959759194763522</v>
      </c>
    </row>
  </sheetData>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6"/>
  <sheetViews>
    <sheetView topLeftCell="A25" zoomScaleNormal="100" workbookViewId="0">
      <selection activeCell="A43" sqref="A43"/>
    </sheetView>
  </sheetViews>
  <sheetFormatPr defaultColWidth="8.7109375" defaultRowHeight="15" x14ac:dyDescent="0.25"/>
  <cols>
    <col min="12" max="19" width="8.7109375" customWidth="1"/>
  </cols>
  <sheetData>
    <row r="1" spans="1:28" x14ac:dyDescent="0.25">
      <c r="A1" s="1" t="s">
        <v>25</v>
      </c>
    </row>
    <row r="3" spans="1:28" s="1" customFormat="1" x14ac:dyDescent="0.25">
      <c r="A3" s="1" t="s">
        <v>0</v>
      </c>
      <c r="C3" s="7" t="s">
        <v>24</v>
      </c>
      <c r="D3" s="7" t="s">
        <v>23</v>
      </c>
      <c r="E3" s="7" t="s">
        <v>22</v>
      </c>
      <c r="F3" s="7" t="s">
        <v>21</v>
      </c>
      <c r="G3" s="7" t="s">
        <v>20</v>
      </c>
      <c r="H3" s="7" t="s">
        <v>19</v>
      </c>
      <c r="I3" s="7" t="s">
        <v>18</v>
      </c>
      <c r="J3" s="7" t="s">
        <v>17</v>
      </c>
      <c r="L3" s="6" t="s">
        <v>24</v>
      </c>
      <c r="M3" s="6" t="s">
        <v>23</v>
      </c>
      <c r="N3" s="6" t="s">
        <v>22</v>
      </c>
      <c r="O3" s="6" t="s">
        <v>21</v>
      </c>
      <c r="P3" s="6" t="s">
        <v>20</v>
      </c>
      <c r="Q3" s="6" t="s">
        <v>19</v>
      </c>
      <c r="R3" s="6" t="s">
        <v>18</v>
      </c>
      <c r="S3" s="6" t="s">
        <v>17</v>
      </c>
      <c r="U3" s="5" t="s">
        <v>24</v>
      </c>
      <c r="V3" s="5" t="s">
        <v>23</v>
      </c>
      <c r="W3" s="5" t="s">
        <v>22</v>
      </c>
      <c r="X3" s="5" t="s">
        <v>21</v>
      </c>
      <c r="Y3" s="5" t="s">
        <v>20</v>
      </c>
      <c r="Z3" s="5" t="s">
        <v>19</v>
      </c>
      <c r="AA3" s="5" t="s">
        <v>18</v>
      </c>
      <c r="AB3" s="5" t="s">
        <v>17</v>
      </c>
    </row>
    <row r="4" spans="1:28" x14ac:dyDescent="0.25">
      <c r="A4">
        <v>1</v>
      </c>
      <c r="C4">
        <v>1</v>
      </c>
      <c r="D4">
        <v>1</v>
      </c>
      <c r="E4">
        <v>4</v>
      </c>
      <c r="F4">
        <v>4</v>
      </c>
      <c r="G4">
        <v>1</v>
      </c>
      <c r="H4">
        <v>2</v>
      </c>
      <c r="I4">
        <v>2</v>
      </c>
      <c r="J4">
        <v>1</v>
      </c>
      <c r="L4">
        <v>3</v>
      </c>
      <c r="M4">
        <v>1</v>
      </c>
      <c r="N4">
        <v>2</v>
      </c>
      <c r="O4">
        <v>5</v>
      </c>
      <c r="P4">
        <v>1</v>
      </c>
      <c r="Q4">
        <v>3</v>
      </c>
      <c r="R4">
        <v>1</v>
      </c>
      <c r="S4">
        <v>4</v>
      </c>
      <c r="U4">
        <v>4</v>
      </c>
      <c r="V4">
        <v>1</v>
      </c>
      <c r="W4">
        <v>1</v>
      </c>
      <c r="X4">
        <v>5</v>
      </c>
      <c r="Y4">
        <v>1</v>
      </c>
      <c r="Z4">
        <v>4</v>
      </c>
      <c r="AA4">
        <v>1</v>
      </c>
      <c r="AB4">
        <v>4</v>
      </c>
    </row>
    <row r="5" spans="1:28" x14ac:dyDescent="0.25">
      <c r="A5">
        <v>2</v>
      </c>
      <c r="C5">
        <v>3</v>
      </c>
      <c r="D5">
        <v>1</v>
      </c>
      <c r="E5">
        <v>3</v>
      </c>
      <c r="F5">
        <v>4</v>
      </c>
      <c r="G5">
        <v>1</v>
      </c>
      <c r="H5">
        <v>3</v>
      </c>
      <c r="I5">
        <v>2</v>
      </c>
      <c r="J5">
        <v>4</v>
      </c>
      <c r="L5">
        <v>5</v>
      </c>
      <c r="M5">
        <v>1</v>
      </c>
      <c r="N5">
        <v>2</v>
      </c>
      <c r="O5">
        <v>4</v>
      </c>
      <c r="P5">
        <v>1</v>
      </c>
      <c r="Q5">
        <v>4</v>
      </c>
      <c r="R5">
        <v>1</v>
      </c>
      <c r="S5">
        <v>5</v>
      </c>
      <c r="U5">
        <v>4</v>
      </c>
      <c r="V5">
        <v>1</v>
      </c>
      <c r="W5">
        <v>1</v>
      </c>
      <c r="X5">
        <v>4</v>
      </c>
      <c r="Y5">
        <v>1</v>
      </c>
      <c r="Z5">
        <v>4</v>
      </c>
      <c r="AA5">
        <v>2</v>
      </c>
      <c r="AB5">
        <v>4</v>
      </c>
    </row>
    <row r="6" spans="1:28" x14ac:dyDescent="0.25">
      <c r="A6">
        <v>3</v>
      </c>
      <c r="C6">
        <v>2</v>
      </c>
      <c r="D6">
        <v>1</v>
      </c>
      <c r="E6">
        <v>4</v>
      </c>
      <c r="F6">
        <v>5</v>
      </c>
      <c r="G6">
        <v>2</v>
      </c>
      <c r="H6">
        <v>2</v>
      </c>
      <c r="I6">
        <v>3</v>
      </c>
      <c r="J6">
        <v>2</v>
      </c>
      <c r="L6">
        <v>2</v>
      </c>
      <c r="M6">
        <v>1</v>
      </c>
      <c r="N6">
        <v>2</v>
      </c>
      <c r="O6">
        <v>5</v>
      </c>
      <c r="P6">
        <v>1</v>
      </c>
      <c r="Q6">
        <v>2</v>
      </c>
      <c r="R6">
        <v>3</v>
      </c>
      <c r="S6">
        <v>3</v>
      </c>
      <c r="U6">
        <v>4</v>
      </c>
      <c r="V6">
        <v>1</v>
      </c>
      <c r="W6">
        <v>2</v>
      </c>
      <c r="X6">
        <v>5</v>
      </c>
      <c r="Y6">
        <v>1</v>
      </c>
      <c r="Z6">
        <v>4</v>
      </c>
      <c r="AA6">
        <v>3</v>
      </c>
      <c r="AB6">
        <v>4</v>
      </c>
    </row>
    <row r="7" spans="1:28" x14ac:dyDescent="0.25">
      <c r="A7">
        <v>4</v>
      </c>
      <c r="C7">
        <v>3</v>
      </c>
      <c r="D7">
        <v>1</v>
      </c>
      <c r="E7">
        <v>2</v>
      </c>
      <c r="F7">
        <v>4</v>
      </c>
      <c r="G7">
        <v>1</v>
      </c>
      <c r="H7">
        <v>4</v>
      </c>
      <c r="I7">
        <v>1</v>
      </c>
      <c r="J7">
        <v>2</v>
      </c>
      <c r="L7">
        <v>4</v>
      </c>
      <c r="M7">
        <v>1</v>
      </c>
      <c r="N7">
        <v>1</v>
      </c>
      <c r="O7">
        <v>4</v>
      </c>
      <c r="P7">
        <v>1</v>
      </c>
      <c r="Q7">
        <v>4</v>
      </c>
      <c r="R7">
        <v>1</v>
      </c>
      <c r="S7">
        <v>5</v>
      </c>
      <c r="U7">
        <v>4</v>
      </c>
      <c r="V7">
        <v>1</v>
      </c>
      <c r="W7">
        <v>1</v>
      </c>
      <c r="X7">
        <v>4</v>
      </c>
      <c r="Y7">
        <v>1</v>
      </c>
      <c r="Z7">
        <v>4</v>
      </c>
      <c r="AA7">
        <v>1</v>
      </c>
      <c r="AB7">
        <v>5</v>
      </c>
    </row>
    <row r="8" spans="1:28" x14ac:dyDescent="0.25">
      <c r="A8">
        <v>5</v>
      </c>
      <c r="C8">
        <v>2</v>
      </c>
      <c r="D8">
        <v>1</v>
      </c>
      <c r="E8">
        <v>2</v>
      </c>
      <c r="F8">
        <v>5</v>
      </c>
      <c r="G8">
        <v>1</v>
      </c>
      <c r="H8">
        <v>2</v>
      </c>
      <c r="I8">
        <v>1</v>
      </c>
      <c r="J8">
        <v>3</v>
      </c>
      <c r="L8">
        <v>4</v>
      </c>
      <c r="M8">
        <v>1</v>
      </c>
      <c r="N8">
        <v>1</v>
      </c>
      <c r="O8">
        <v>5</v>
      </c>
      <c r="P8">
        <v>1</v>
      </c>
      <c r="Q8">
        <v>3</v>
      </c>
      <c r="R8">
        <v>1</v>
      </c>
      <c r="S8">
        <v>4</v>
      </c>
      <c r="U8">
        <v>2</v>
      </c>
      <c r="V8">
        <v>1</v>
      </c>
      <c r="W8">
        <v>1</v>
      </c>
      <c r="X8">
        <v>5</v>
      </c>
      <c r="Y8">
        <v>1</v>
      </c>
      <c r="Z8">
        <v>3</v>
      </c>
      <c r="AA8">
        <v>1</v>
      </c>
      <c r="AB8">
        <v>3</v>
      </c>
    </row>
    <row r="9" spans="1:28" x14ac:dyDescent="0.25">
      <c r="A9">
        <v>6</v>
      </c>
      <c r="C9">
        <v>2</v>
      </c>
      <c r="D9">
        <v>1</v>
      </c>
      <c r="E9">
        <v>3</v>
      </c>
      <c r="F9">
        <v>5</v>
      </c>
      <c r="G9">
        <v>1</v>
      </c>
      <c r="H9">
        <v>3</v>
      </c>
      <c r="I9">
        <v>1</v>
      </c>
      <c r="J9">
        <v>3</v>
      </c>
      <c r="L9">
        <v>4</v>
      </c>
      <c r="M9">
        <v>2</v>
      </c>
      <c r="N9">
        <v>1</v>
      </c>
      <c r="O9">
        <v>4</v>
      </c>
      <c r="P9">
        <v>2</v>
      </c>
      <c r="Q9">
        <v>4</v>
      </c>
      <c r="R9">
        <v>1</v>
      </c>
      <c r="S9">
        <v>4</v>
      </c>
      <c r="U9">
        <v>4</v>
      </c>
      <c r="V9">
        <v>1</v>
      </c>
      <c r="W9">
        <v>1</v>
      </c>
      <c r="X9">
        <v>4</v>
      </c>
      <c r="Y9">
        <v>2</v>
      </c>
      <c r="Z9">
        <v>4</v>
      </c>
      <c r="AA9">
        <v>1</v>
      </c>
      <c r="AB9">
        <v>4</v>
      </c>
    </row>
    <row r="10" spans="1:28" x14ac:dyDescent="0.25">
      <c r="A10">
        <v>7</v>
      </c>
      <c r="C10">
        <v>1</v>
      </c>
      <c r="D10">
        <v>1</v>
      </c>
      <c r="E10">
        <v>4</v>
      </c>
      <c r="F10">
        <v>3</v>
      </c>
      <c r="G10">
        <v>2</v>
      </c>
      <c r="H10">
        <v>2</v>
      </c>
      <c r="I10">
        <v>1</v>
      </c>
      <c r="J10">
        <v>1</v>
      </c>
      <c r="L10">
        <v>5</v>
      </c>
      <c r="M10">
        <v>1</v>
      </c>
      <c r="N10">
        <v>1</v>
      </c>
      <c r="O10">
        <v>3</v>
      </c>
      <c r="P10">
        <v>1</v>
      </c>
      <c r="Q10">
        <v>5</v>
      </c>
      <c r="R10">
        <v>1</v>
      </c>
      <c r="S10">
        <v>5</v>
      </c>
      <c r="U10">
        <v>4</v>
      </c>
      <c r="V10">
        <v>1</v>
      </c>
      <c r="W10">
        <v>1</v>
      </c>
      <c r="X10">
        <v>2</v>
      </c>
      <c r="Y10">
        <v>1</v>
      </c>
      <c r="Z10">
        <v>4</v>
      </c>
      <c r="AA10">
        <v>1</v>
      </c>
      <c r="AB10">
        <v>5</v>
      </c>
    </row>
    <row r="11" spans="1:28" x14ac:dyDescent="0.25">
      <c r="A11">
        <v>8</v>
      </c>
      <c r="C11">
        <v>2</v>
      </c>
      <c r="D11">
        <v>3</v>
      </c>
      <c r="E11">
        <v>4</v>
      </c>
      <c r="F11">
        <v>3</v>
      </c>
      <c r="G11">
        <v>3</v>
      </c>
      <c r="H11">
        <v>2</v>
      </c>
      <c r="I11">
        <v>4</v>
      </c>
      <c r="J11">
        <v>2</v>
      </c>
      <c r="L11">
        <v>5</v>
      </c>
      <c r="M11">
        <v>4</v>
      </c>
      <c r="N11">
        <v>1</v>
      </c>
      <c r="O11">
        <v>3</v>
      </c>
      <c r="P11">
        <v>1</v>
      </c>
      <c r="Q11">
        <v>5</v>
      </c>
      <c r="R11">
        <v>1</v>
      </c>
      <c r="S11">
        <v>5</v>
      </c>
      <c r="U11">
        <v>4</v>
      </c>
      <c r="V11">
        <v>2</v>
      </c>
      <c r="W11">
        <v>1</v>
      </c>
      <c r="X11">
        <v>3</v>
      </c>
      <c r="Y11">
        <v>1</v>
      </c>
      <c r="Z11">
        <v>4</v>
      </c>
      <c r="AA11">
        <v>1</v>
      </c>
      <c r="AB11">
        <v>4</v>
      </c>
    </row>
    <row r="12" spans="1:28" x14ac:dyDescent="0.25">
      <c r="A12">
        <v>9</v>
      </c>
      <c r="C12">
        <v>2</v>
      </c>
      <c r="D12">
        <v>1</v>
      </c>
      <c r="E12">
        <v>3</v>
      </c>
      <c r="F12">
        <v>4</v>
      </c>
      <c r="G12">
        <v>1</v>
      </c>
      <c r="H12">
        <v>3</v>
      </c>
      <c r="I12">
        <v>2</v>
      </c>
      <c r="J12">
        <v>3</v>
      </c>
      <c r="L12">
        <v>4</v>
      </c>
      <c r="M12">
        <v>1</v>
      </c>
      <c r="N12">
        <v>2</v>
      </c>
      <c r="O12">
        <v>3</v>
      </c>
      <c r="P12">
        <v>1</v>
      </c>
      <c r="Q12">
        <v>3</v>
      </c>
      <c r="R12">
        <v>1</v>
      </c>
      <c r="S12">
        <v>4</v>
      </c>
      <c r="U12">
        <v>4</v>
      </c>
      <c r="V12">
        <v>1</v>
      </c>
      <c r="W12">
        <v>2</v>
      </c>
      <c r="X12">
        <v>3</v>
      </c>
      <c r="Y12">
        <v>1</v>
      </c>
      <c r="Z12">
        <v>3</v>
      </c>
      <c r="AA12">
        <v>1</v>
      </c>
      <c r="AB12">
        <v>4</v>
      </c>
    </row>
    <row r="13" spans="1:28" x14ac:dyDescent="0.25">
      <c r="A13">
        <v>10</v>
      </c>
      <c r="C13">
        <v>1</v>
      </c>
      <c r="D13">
        <v>1</v>
      </c>
      <c r="E13">
        <v>3</v>
      </c>
      <c r="F13">
        <v>4</v>
      </c>
      <c r="G13">
        <v>1</v>
      </c>
      <c r="H13">
        <v>1</v>
      </c>
      <c r="I13">
        <v>1</v>
      </c>
      <c r="J13">
        <v>1</v>
      </c>
      <c r="L13">
        <v>4</v>
      </c>
      <c r="M13">
        <v>1</v>
      </c>
      <c r="N13">
        <v>1</v>
      </c>
      <c r="O13">
        <v>4</v>
      </c>
      <c r="P13">
        <v>1</v>
      </c>
      <c r="Q13">
        <v>1</v>
      </c>
      <c r="R13">
        <v>1</v>
      </c>
      <c r="S13">
        <v>3</v>
      </c>
      <c r="U13">
        <v>4</v>
      </c>
      <c r="V13">
        <v>1</v>
      </c>
      <c r="W13">
        <v>1</v>
      </c>
      <c r="X13">
        <v>4</v>
      </c>
      <c r="Y13">
        <v>1</v>
      </c>
      <c r="Z13">
        <v>2</v>
      </c>
      <c r="AA13">
        <v>1</v>
      </c>
      <c r="AB13">
        <v>4</v>
      </c>
    </row>
    <row r="14" spans="1:28" x14ac:dyDescent="0.25">
      <c r="A14">
        <v>11</v>
      </c>
      <c r="C14">
        <v>1</v>
      </c>
      <c r="D14">
        <v>1</v>
      </c>
      <c r="E14">
        <v>3</v>
      </c>
      <c r="F14">
        <v>5</v>
      </c>
      <c r="G14">
        <v>1</v>
      </c>
      <c r="H14">
        <v>2</v>
      </c>
      <c r="I14">
        <v>1</v>
      </c>
      <c r="J14">
        <v>1</v>
      </c>
      <c r="L14">
        <v>5</v>
      </c>
      <c r="M14">
        <v>1</v>
      </c>
      <c r="N14">
        <v>1</v>
      </c>
      <c r="O14">
        <v>5</v>
      </c>
      <c r="P14">
        <v>1</v>
      </c>
      <c r="Q14">
        <v>4</v>
      </c>
      <c r="R14">
        <v>1</v>
      </c>
      <c r="S14">
        <v>4</v>
      </c>
      <c r="U14">
        <v>4</v>
      </c>
      <c r="V14">
        <v>1</v>
      </c>
      <c r="W14">
        <v>2</v>
      </c>
      <c r="X14">
        <v>3</v>
      </c>
      <c r="Y14">
        <v>2</v>
      </c>
      <c r="Z14">
        <v>4</v>
      </c>
      <c r="AA14">
        <v>1</v>
      </c>
      <c r="AB14">
        <v>3</v>
      </c>
    </row>
    <row r="15" spans="1:28" x14ac:dyDescent="0.25">
      <c r="A15">
        <v>12</v>
      </c>
      <c r="C15">
        <v>3</v>
      </c>
      <c r="D15">
        <v>4</v>
      </c>
      <c r="E15">
        <v>2</v>
      </c>
      <c r="F15">
        <v>4</v>
      </c>
      <c r="G15">
        <v>2</v>
      </c>
      <c r="H15">
        <v>2</v>
      </c>
      <c r="I15">
        <v>3</v>
      </c>
      <c r="J15">
        <v>2</v>
      </c>
      <c r="L15">
        <v>4</v>
      </c>
      <c r="M15">
        <v>3</v>
      </c>
      <c r="N15">
        <v>2</v>
      </c>
      <c r="O15">
        <v>4</v>
      </c>
      <c r="P15">
        <v>2</v>
      </c>
      <c r="Q15">
        <v>4</v>
      </c>
      <c r="R15">
        <v>2</v>
      </c>
      <c r="S15">
        <v>4</v>
      </c>
      <c r="U15">
        <v>3</v>
      </c>
      <c r="V15">
        <v>5</v>
      </c>
      <c r="W15">
        <v>3</v>
      </c>
      <c r="X15">
        <v>2</v>
      </c>
      <c r="Y15">
        <v>4</v>
      </c>
      <c r="Z15">
        <v>2</v>
      </c>
      <c r="AA15">
        <v>2</v>
      </c>
      <c r="AB15">
        <v>2</v>
      </c>
    </row>
    <row r="16" spans="1:28" x14ac:dyDescent="0.25">
      <c r="A16">
        <v>13</v>
      </c>
      <c r="C16">
        <v>1</v>
      </c>
      <c r="D16">
        <v>1</v>
      </c>
      <c r="E16">
        <v>1</v>
      </c>
      <c r="F16">
        <v>3</v>
      </c>
      <c r="G16">
        <v>1</v>
      </c>
      <c r="H16">
        <v>3</v>
      </c>
      <c r="I16">
        <v>1</v>
      </c>
      <c r="J16">
        <v>3</v>
      </c>
      <c r="L16">
        <v>4</v>
      </c>
      <c r="M16">
        <v>1</v>
      </c>
      <c r="N16">
        <v>1</v>
      </c>
      <c r="O16">
        <v>4</v>
      </c>
      <c r="P16">
        <v>1</v>
      </c>
      <c r="Q16">
        <v>3</v>
      </c>
      <c r="R16">
        <v>1</v>
      </c>
      <c r="S16">
        <v>5</v>
      </c>
      <c r="U16">
        <v>1</v>
      </c>
      <c r="V16">
        <v>2</v>
      </c>
      <c r="W16">
        <v>1</v>
      </c>
      <c r="X16">
        <v>1</v>
      </c>
      <c r="Y16">
        <v>4</v>
      </c>
      <c r="Z16">
        <v>2</v>
      </c>
      <c r="AA16">
        <v>1</v>
      </c>
      <c r="AB16">
        <v>1</v>
      </c>
    </row>
    <row r="17" spans="1:28" x14ac:dyDescent="0.25">
      <c r="A17">
        <v>14</v>
      </c>
      <c r="C17">
        <v>2</v>
      </c>
      <c r="D17">
        <v>1</v>
      </c>
      <c r="E17">
        <v>1</v>
      </c>
      <c r="F17">
        <v>4</v>
      </c>
      <c r="G17">
        <v>1</v>
      </c>
      <c r="H17">
        <v>3</v>
      </c>
      <c r="I17">
        <v>2</v>
      </c>
      <c r="J17">
        <v>3</v>
      </c>
      <c r="L17">
        <v>3</v>
      </c>
      <c r="M17">
        <v>1</v>
      </c>
      <c r="N17">
        <v>1</v>
      </c>
      <c r="O17">
        <v>3</v>
      </c>
      <c r="P17">
        <v>1</v>
      </c>
      <c r="Q17">
        <v>2</v>
      </c>
      <c r="R17">
        <v>1</v>
      </c>
      <c r="S17">
        <v>2</v>
      </c>
      <c r="U17">
        <v>3</v>
      </c>
      <c r="V17">
        <v>1</v>
      </c>
      <c r="W17">
        <v>1</v>
      </c>
      <c r="X17">
        <v>2</v>
      </c>
      <c r="Y17">
        <v>1</v>
      </c>
      <c r="Z17">
        <v>3</v>
      </c>
      <c r="AA17">
        <v>1</v>
      </c>
      <c r="AB17">
        <v>3</v>
      </c>
    </row>
    <row r="18" spans="1:28" x14ac:dyDescent="0.25">
      <c r="A18">
        <v>15</v>
      </c>
      <c r="C18">
        <v>3</v>
      </c>
      <c r="D18">
        <v>3</v>
      </c>
      <c r="E18">
        <v>4</v>
      </c>
      <c r="F18">
        <v>3</v>
      </c>
      <c r="G18">
        <v>3</v>
      </c>
      <c r="H18">
        <v>3</v>
      </c>
      <c r="I18">
        <v>3</v>
      </c>
      <c r="J18">
        <v>3</v>
      </c>
      <c r="L18">
        <v>3</v>
      </c>
      <c r="M18">
        <v>3</v>
      </c>
      <c r="N18">
        <v>3</v>
      </c>
      <c r="O18">
        <v>3</v>
      </c>
      <c r="P18">
        <v>2</v>
      </c>
      <c r="Q18">
        <v>3</v>
      </c>
      <c r="R18">
        <v>3</v>
      </c>
      <c r="S18">
        <v>3</v>
      </c>
      <c r="U18">
        <v>3</v>
      </c>
      <c r="V18">
        <v>3</v>
      </c>
      <c r="W18">
        <v>3</v>
      </c>
      <c r="X18">
        <v>3</v>
      </c>
      <c r="Y18">
        <v>2</v>
      </c>
      <c r="Z18">
        <v>3</v>
      </c>
      <c r="AA18">
        <v>3</v>
      </c>
      <c r="AB18">
        <v>3</v>
      </c>
    </row>
    <row r="19" spans="1:28" x14ac:dyDescent="0.25">
      <c r="A19">
        <v>16</v>
      </c>
      <c r="C19">
        <v>2</v>
      </c>
      <c r="D19">
        <v>1</v>
      </c>
      <c r="E19">
        <v>5</v>
      </c>
      <c r="F19">
        <v>3</v>
      </c>
      <c r="G19">
        <v>1</v>
      </c>
      <c r="H19">
        <v>3</v>
      </c>
      <c r="I19">
        <v>1</v>
      </c>
      <c r="J19">
        <v>2</v>
      </c>
      <c r="L19">
        <v>4</v>
      </c>
      <c r="M19">
        <v>1</v>
      </c>
      <c r="N19">
        <v>2</v>
      </c>
      <c r="O19">
        <v>3</v>
      </c>
      <c r="P19">
        <v>1</v>
      </c>
      <c r="Q19">
        <v>4</v>
      </c>
      <c r="R19">
        <v>1</v>
      </c>
      <c r="S19">
        <v>5</v>
      </c>
      <c r="U19">
        <v>4</v>
      </c>
      <c r="V19">
        <v>1</v>
      </c>
      <c r="W19">
        <v>2</v>
      </c>
      <c r="X19">
        <v>3</v>
      </c>
      <c r="Y19">
        <v>1</v>
      </c>
      <c r="Z19">
        <v>4</v>
      </c>
      <c r="AA19">
        <v>1</v>
      </c>
      <c r="AB19">
        <v>4</v>
      </c>
    </row>
    <row r="20" spans="1:28" x14ac:dyDescent="0.25">
      <c r="A20">
        <v>17</v>
      </c>
      <c r="C20">
        <v>3</v>
      </c>
      <c r="D20">
        <v>3</v>
      </c>
      <c r="E20">
        <v>2</v>
      </c>
      <c r="F20">
        <v>3</v>
      </c>
      <c r="G20">
        <v>1</v>
      </c>
      <c r="H20">
        <v>2</v>
      </c>
      <c r="I20">
        <v>1</v>
      </c>
      <c r="J20">
        <v>2</v>
      </c>
      <c r="L20">
        <v>4</v>
      </c>
      <c r="M20">
        <v>3</v>
      </c>
      <c r="N20">
        <v>3</v>
      </c>
      <c r="O20">
        <v>2</v>
      </c>
      <c r="P20">
        <v>1</v>
      </c>
      <c r="Q20">
        <v>3</v>
      </c>
      <c r="R20">
        <v>1</v>
      </c>
      <c r="S20">
        <v>3</v>
      </c>
      <c r="U20">
        <v>4</v>
      </c>
      <c r="V20">
        <v>3</v>
      </c>
      <c r="W20">
        <v>1</v>
      </c>
      <c r="X20">
        <v>3</v>
      </c>
      <c r="Y20">
        <v>1</v>
      </c>
      <c r="Z20">
        <v>3</v>
      </c>
      <c r="AA20">
        <v>1</v>
      </c>
      <c r="AB20">
        <v>4</v>
      </c>
    </row>
    <row r="21" spans="1:28" x14ac:dyDescent="0.25">
      <c r="A21">
        <v>18</v>
      </c>
      <c r="C21">
        <v>1</v>
      </c>
      <c r="D21">
        <v>1</v>
      </c>
      <c r="E21">
        <v>4</v>
      </c>
      <c r="F21">
        <v>4</v>
      </c>
      <c r="G21">
        <v>3</v>
      </c>
      <c r="H21">
        <v>1</v>
      </c>
      <c r="I21">
        <v>2</v>
      </c>
      <c r="J21">
        <v>1</v>
      </c>
      <c r="L21">
        <v>4</v>
      </c>
      <c r="M21">
        <v>1</v>
      </c>
      <c r="N21">
        <v>1</v>
      </c>
      <c r="O21">
        <v>3</v>
      </c>
      <c r="P21">
        <v>1</v>
      </c>
      <c r="Q21">
        <v>4</v>
      </c>
      <c r="R21">
        <v>1</v>
      </c>
      <c r="S21">
        <v>5</v>
      </c>
      <c r="U21">
        <v>4</v>
      </c>
      <c r="V21">
        <v>1</v>
      </c>
      <c r="W21">
        <v>1</v>
      </c>
      <c r="X21">
        <v>4</v>
      </c>
      <c r="Y21">
        <v>1</v>
      </c>
      <c r="Z21">
        <v>4</v>
      </c>
      <c r="AA21">
        <v>1</v>
      </c>
      <c r="AB21">
        <v>3</v>
      </c>
    </row>
    <row r="22" spans="1:28" x14ac:dyDescent="0.25">
      <c r="A22">
        <v>19</v>
      </c>
      <c r="C22">
        <v>3</v>
      </c>
      <c r="D22">
        <v>1</v>
      </c>
      <c r="E22">
        <v>1</v>
      </c>
      <c r="F22">
        <v>4</v>
      </c>
      <c r="G22">
        <v>1</v>
      </c>
      <c r="H22">
        <v>4</v>
      </c>
      <c r="I22">
        <v>1</v>
      </c>
      <c r="J22">
        <v>4</v>
      </c>
      <c r="L22">
        <v>3</v>
      </c>
      <c r="M22">
        <v>1</v>
      </c>
      <c r="N22">
        <v>1</v>
      </c>
      <c r="O22">
        <v>4</v>
      </c>
      <c r="P22">
        <v>1</v>
      </c>
      <c r="Q22">
        <v>4</v>
      </c>
      <c r="R22">
        <v>1</v>
      </c>
      <c r="S22">
        <v>3</v>
      </c>
      <c r="U22">
        <v>3</v>
      </c>
      <c r="V22">
        <v>1</v>
      </c>
      <c r="W22">
        <v>1</v>
      </c>
      <c r="X22">
        <v>4</v>
      </c>
      <c r="Y22">
        <v>1</v>
      </c>
      <c r="Z22">
        <v>4</v>
      </c>
      <c r="AA22">
        <v>1</v>
      </c>
      <c r="AB22">
        <v>4</v>
      </c>
    </row>
    <row r="23" spans="1:28" x14ac:dyDescent="0.25">
      <c r="A23">
        <v>20</v>
      </c>
      <c r="C23">
        <v>2</v>
      </c>
      <c r="D23">
        <v>2</v>
      </c>
      <c r="E23">
        <v>1</v>
      </c>
      <c r="F23">
        <v>4</v>
      </c>
      <c r="G23">
        <v>2</v>
      </c>
      <c r="H23">
        <v>3</v>
      </c>
      <c r="I23">
        <v>1</v>
      </c>
      <c r="J23">
        <v>3</v>
      </c>
      <c r="L23">
        <v>3</v>
      </c>
      <c r="M23">
        <v>2</v>
      </c>
      <c r="N23">
        <v>1</v>
      </c>
      <c r="O23">
        <v>4</v>
      </c>
      <c r="P23">
        <v>2</v>
      </c>
      <c r="Q23">
        <v>3</v>
      </c>
      <c r="R23">
        <v>2</v>
      </c>
      <c r="S23">
        <v>3</v>
      </c>
      <c r="U23">
        <v>4</v>
      </c>
      <c r="V23">
        <v>2</v>
      </c>
      <c r="W23">
        <v>1</v>
      </c>
      <c r="X23">
        <v>3</v>
      </c>
      <c r="Y23">
        <v>1</v>
      </c>
      <c r="Z23">
        <v>4</v>
      </c>
      <c r="AA23">
        <v>1</v>
      </c>
      <c r="AB23">
        <v>3</v>
      </c>
    </row>
    <row r="24" spans="1:28" x14ac:dyDescent="0.25">
      <c r="A24">
        <v>21</v>
      </c>
      <c r="C24">
        <v>1</v>
      </c>
      <c r="D24">
        <v>1</v>
      </c>
      <c r="E24">
        <v>3</v>
      </c>
      <c r="F24">
        <v>3</v>
      </c>
      <c r="G24">
        <v>1</v>
      </c>
      <c r="H24">
        <v>2</v>
      </c>
      <c r="I24">
        <v>1</v>
      </c>
      <c r="J24">
        <v>2</v>
      </c>
      <c r="L24">
        <v>3</v>
      </c>
      <c r="M24">
        <v>1</v>
      </c>
      <c r="N24">
        <v>1</v>
      </c>
      <c r="O24">
        <v>4</v>
      </c>
      <c r="P24">
        <v>1</v>
      </c>
      <c r="Q24">
        <v>2</v>
      </c>
      <c r="R24">
        <v>1</v>
      </c>
      <c r="S24">
        <v>3</v>
      </c>
      <c r="U24">
        <v>2</v>
      </c>
      <c r="V24">
        <v>1</v>
      </c>
      <c r="W24">
        <v>1</v>
      </c>
      <c r="X24">
        <v>2</v>
      </c>
      <c r="Y24">
        <v>1</v>
      </c>
      <c r="Z24">
        <v>1</v>
      </c>
      <c r="AA24">
        <v>1</v>
      </c>
      <c r="AB24">
        <v>2</v>
      </c>
    </row>
    <row r="25" spans="1:28" x14ac:dyDescent="0.25">
      <c r="A25">
        <v>22</v>
      </c>
      <c r="C25">
        <v>1</v>
      </c>
      <c r="D25">
        <v>3</v>
      </c>
      <c r="E25">
        <v>3</v>
      </c>
      <c r="F25">
        <v>4</v>
      </c>
      <c r="G25">
        <v>1</v>
      </c>
      <c r="H25">
        <v>2</v>
      </c>
      <c r="I25">
        <v>1</v>
      </c>
      <c r="J25">
        <v>1</v>
      </c>
      <c r="L25">
        <v>3</v>
      </c>
      <c r="M25">
        <v>3</v>
      </c>
      <c r="N25">
        <v>2</v>
      </c>
      <c r="O25">
        <v>4</v>
      </c>
      <c r="P25">
        <v>1</v>
      </c>
      <c r="Q25">
        <v>3</v>
      </c>
      <c r="R25">
        <v>1</v>
      </c>
      <c r="S25">
        <v>3</v>
      </c>
      <c r="U25">
        <v>4</v>
      </c>
      <c r="V25">
        <v>4</v>
      </c>
      <c r="W25">
        <v>2</v>
      </c>
      <c r="X25">
        <v>3</v>
      </c>
      <c r="Y25">
        <v>1</v>
      </c>
      <c r="Z25">
        <v>3</v>
      </c>
      <c r="AA25">
        <v>1</v>
      </c>
      <c r="AB25">
        <v>4</v>
      </c>
    </row>
    <row r="26" spans="1:28" x14ac:dyDescent="0.25">
      <c r="A26">
        <v>23</v>
      </c>
      <c r="C26">
        <v>1</v>
      </c>
      <c r="D26">
        <v>1</v>
      </c>
      <c r="E26">
        <v>5</v>
      </c>
      <c r="F26">
        <v>5</v>
      </c>
      <c r="G26">
        <v>1</v>
      </c>
      <c r="H26">
        <v>1</v>
      </c>
      <c r="I26">
        <v>3</v>
      </c>
      <c r="J26">
        <v>1</v>
      </c>
      <c r="L26">
        <v>4</v>
      </c>
      <c r="M26">
        <v>1</v>
      </c>
      <c r="N26">
        <v>1</v>
      </c>
      <c r="O26">
        <v>3</v>
      </c>
      <c r="P26">
        <v>2</v>
      </c>
      <c r="Q26">
        <v>3</v>
      </c>
      <c r="R26">
        <v>1</v>
      </c>
      <c r="S26">
        <v>4</v>
      </c>
      <c r="U26">
        <v>2</v>
      </c>
      <c r="V26">
        <v>4</v>
      </c>
      <c r="W26">
        <v>4</v>
      </c>
      <c r="X26">
        <v>3</v>
      </c>
      <c r="Y26">
        <v>5</v>
      </c>
      <c r="Z26">
        <v>2</v>
      </c>
      <c r="AA26">
        <v>1</v>
      </c>
      <c r="AB26">
        <v>2</v>
      </c>
    </row>
    <row r="27" spans="1:28" x14ac:dyDescent="0.25">
      <c r="A27">
        <v>24</v>
      </c>
      <c r="C27">
        <v>1</v>
      </c>
      <c r="D27">
        <v>1</v>
      </c>
      <c r="E27">
        <v>4</v>
      </c>
      <c r="F27">
        <v>5</v>
      </c>
      <c r="G27">
        <v>1</v>
      </c>
      <c r="H27">
        <v>3</v>
      </c>
      <c r="I27">
        <v>3</v>
      </c>
      <c r="J27">
        <v>1</v>
      </c>
      <c r="L27">
        <v>3</v>
      </c>
      <c r="M27">
        <v>1</v>
      </c>
      <c r="N27">
        <v>2</v>
      </c>
      <c r="O27">
        <v>5</v>
      </c>
      <c r="P27">
        <v>1</v>
      </c>
      <c r="Q27">
        <v>4</v>
      </c>
      <c r="R27">
        <v>2</v>
      </c>
      <c r="S27">
        <v>4</v>
      </c>
      <c r="U27">
        <v>4</v>
      </c>
      <c r="V27">
        <v>1</v>
      </c>
      <c r="W27">
        <v>2</v>
      </c>
      <c r="X27">
        <v>5</v>
      </c>
      <c r="Y27">
        <v>1</v>
      </c>
      <c r="Z27">
        <v>4</v>
      </c>
      <c r="AA27">
        <v>1</v>
      </c>
      <c r="AB27">
        <v>3</v>
      </c>
    </row>
    <row r="28" spans="1:28" x14ac:dyDescent="0.25">
      <c r="A28">
        <v>25</v>
      </c>
      <c r="C28">
        <v>3</v>
      </c>
      <c r="D28">
        <v>2</v>
      </c>
      <c r="E28">
        <v>3</v>
      </c>
      <c r="F28">
        <v>4</v>
      </c>
      <c r="G28">
        <v>1</v>
      </c>
      <c r="H28">
        <v>2</v>
      </c>
      <c r="I28">
        <v>3</v>
      </c>
      <c r="J28">
        <v>2</v>
      </c>
      <c r="L28">
        <v>4</v>
      </c>
      <c r="M28">
        <v>2</v>
      </c>
      <c r="N28">
        <v>2</v>
      </c>
      <c r="O28">
        <v>4</v>
      </c>
      <c r="P28">
        <v>2</v>
      </c>
      <c r="Q28">
        <v>3</v>
      </c>
      <c r="R28">
        <v>3</v>
      </c>
      <c r="S28">
        <v>3</v>
      </c>
      <c r="U28">
        <v>3</v>
      </c>
      <c r="V28">
        <v>2</v>
      </c>
      <c r="W28">
        <v>1</v>
      </c>
      <c r="X28">
        <v>3</v>
      </c>
      <c r="Y28">
        <v>2</v>
      </c>
      <c r="Z28">
        <v>3</v>
      </c>
      <c r="AA28">
        <v>3</v>
      </c>
      <c r="AB28">
        <v>4</v>
      </c>
    </row>
    <row r="29" spans="1:28" x14ac:dyDescent="0.25">
      <c r="A29">
        <v>26</v>
      </c>
      <c r="C29">
        <v>3</v>
      </c>
      <c r="D29">
        <v>1</v>
      </c>
      <c r="E29">
        <v>2</v>
      </c>
      <c r="F29">
        <v>4</v>
      </c>
      <c r="G29">
        <v>1</v>
      </c>
      <c r="H29">
        <v>3</v>
      </c>
      <c r="I29">
        <v>1</v>
      </c>
      <c r="J29">
        <v>2</v>
      </c>
      <c r="L29">
        <v>3</v>
      </c>
      <c r="M29">
        <v>1</v>
      </c>
      <c r="N29">
        <v>2</v>
      </c>
      <c r="O29">
        <v>3</v>
      </c>
      <c r="P29">
        <v>1</v>
      </c>
      <c r="Q29">
        <v>2</v>
      </c>
      <c r="R29">
        <v>1</v>
      </c>
      <c r="S29">
        <v>3</v>
      </c>
      <c r="U29">
        <v>4</v>
      </c>
      <c r="V29">
        <v>1</v>
      </c>
      <c r="W29">
        <v>1</v>
      </c>
      <c r="X29">
        <v>4</v>
      </c>
      <c r="Y29">
        <v>1</v>
      </c>
      <c r="Z29">
        <v>3</v>
      </c>
      <c r="AA29">
        <v>1</v>
      </c>
      <c r="AB29">
        <v>4</v>
      </c>
    </row>
    <row r="30" spans="1:28" x14ac:dyDescent="0.25">
      <c r="A30">
        <v>27</v>
      </c>
      <c r="C30">
        <v>4</v>
      </c>
      <c r="D30">
        <v>1</v>
      </c>
      <c r="E30">
        <v>2</v>
      </c>
      <c r="F30">
        <v>4</v>
      </c>
      <c r="G30">
        <v>2</v>
      </c>
      <c r="H30">
        <v>4</v>
      </c>
      <c r="I30">
        <v>1</v>
      </c>
      <c r="J30">
        <v>2</v>
      </c>
      <c r="L30">
        <v>5</v>
      </c>
      <c r="M30">
        <v>1</v>
      </c>
      <c r="N30">
        <v>1</v>
      </c>
      <c r="O30">
        <v>4</v>
      </c>
      <c r="P30">
        <v>1</v>
      </c>
      <c r="Q30">
        <v>4</v>
      </c>
      <c r="R30">
        <v>1</v>
      </c>
      <c r="S30">
        <v>4</v>
      </c>
      <c r="U30">
        <v>3</v>
      </c>
      <c r="V30">
        <v>1</v>
      </c>
      <c r="W30">
        <v>1</v>
      </c>
      <c r="X30">
        <v>4</v>
      </c>
      <c r="Y30">
        <v>1</v>
      </c>
      <c r="Z30">
        <v>3</v>
      </c>
      <c r="AA30">
        <v>1</v>
      </c>
      <c r="AB30">
        <v>4</v>
      </c>
    </row>
    <row r="31" spans="1:28" x14ac:dyDescent="0.25">
      <c r="A31">
        <v>28</v>
      </c>
      <c r="C31">
        <v>2</v>
      </c>
      <c r="D31">
        <v>1</v>
      </c>
      <c r="E31">
        <v>2</v>
      </c>
      <c r="F31">
        <v>3</v>
      </c>
      <c r="G31">
        <v>1</v>
      </c>
      <c r="H31">
        <v>3</v>
      </c>
      <c r="I31">
        <v>1</v>
      </c>
      <c r="J31">
        <v>2</v>
      </c>
      <c r="L31">
        <v>4</v>
      </c>
      <c r="M31">
        <v>1</v>
      </c>
      <c r="N31">
        <v>2</v>
      </c>
      <c r="O31">
        <v>4</v>
      </c>
      <c r="P31">
        <v>1</v>
      </c>
      <c r="Q31">
        <v>4</v>
      </c>
      <c r="R31">
        <v>1</v>
      </c>
      <c r="S31">
        <v>4</v>
      </c>
      <c r="U31">
        <v>5</v>
      </c>
      <c r="V31">
        <v>1</v>
      </c>
      <c r="W31">
        <v>1</v>
      </c>
      <c r="X31">
        <v>4</v>
      </c>
      <c r="Y31">
        <v>1</v>
      </c>
      <c r="Z31">
        <v>4</v>
      </c>
      <c r="AA31">
        <v>1</v>
      </c>
      <c r="AB31">
        <v>5</v>
      </c>
    </row>
    <row r="32" spans="1:28" x14ac:dyDescent="0.25">
      <c r="A32">
        <v>29</v>
      </c>
      <c r="C32">
        <v>3</v>
      </c>
      <c r="D32">
        <v>1</v>
      </c>
      <c r="E32">
        <v>4</v>
      </c>
      <c r="F32">
        <v>3</v>
      </c>
      <c r="G32">
        <v>2</v>
      </c>
      <c r="H32">
        <v>3</v>
      </c>
      <c r="I32">
        <v>2</v>
      </c>
      <c r="J32">
        <v>1</v>
      </c>
      <c r="L32">
        <v>5</v>
      </c>
      <c r="M32">
        <v>1</v>
      </c>
      <c r="N32">
        <v>2</v>
      </c>
      <c r="O32">
        <v>5</v>
      </c>
      <c r="P32">
        <v>3</v>
      </c>
      <c r="Q32">
        <v>4</v>
      </c>
      <c r="R32">
        <v>1</v>
      </c>
      <c r="S32">
        <v>4</v>
      </c>
      <c r="U32">
        <v>2</v>
      </c>
      <c r="V32">
        <v>2</v>
      </c>
      <c r="W32">
        <v>3</v>
      </c>
      <c r="X32">
        <v>3</v>
      </c>
      <c r="Y32">
        <v>4</v>
      </c>
      <c r="Z32">
        <v>2</v>
      </c>
      <c r="AA32">
        <v>2</v>
      </c>
      <c r="AB32">
        <v>3</v>
      </c>
    </row>
    <row r="33" spans="1:28" x14ac:dyDescent="0.25">
      <c r="A33">
        <v>30</v>
      </c>
      <c r="C33">
        <v>1</v>
      </c>
      <c r="D33">
        <v>1</v>
      </c>
      <c r="E33">
        <v>3</v>
      </c>
      <c r="F33">
        <v>3</v>
      </c>
      <c r="G33">
        <v>1</v>
      </c>
      <c r="H33">
        <v>2</v>
      </c>
      <c r="I33">
        <v>3</v>
      </c>
      <c r="J33">
        <v>1</v>
      </c>
      <c r="L33">
        <v>2</v>
      </c>
      <c r="M33">
        <v>1</v>
      </c>
      <c r="N33">
        <v>1</v>
      </c>
      <c r="O33">
        <v>3</v>
      </c>
      <c r="P33">
        <v>1</v>
      </c>
      <c r="Q33">
        <v>3</v>
      </c>
      <c r="R33">
        <v>3</v>
      </c>
      <c r="S33">
        <v>2</v>
      </c>
      <c r="U33">
        <v>2</v>
      </c>
      <c r="V33">
        <v>1</v>
      </c>
      <c r="W33">
        <v>1</v>
      </c>
      <c r="X33">
        <v>4</v>
      </c>
      <c r="Y33">
        <v>1</v>
      </c>
      <c r="Z33">
        <v>3</v>
      </c>
      <c r="AA33">
        <v>3</v>
      </c>
      <c r="AB33">
        <v>3</v>
      </c>
    </row>
    <row r="34" spans="1:28" x14ac:dyDescent="0.25">
      <c r="A34">
        <v>31</v>
      </c>
      <c r="C34">
        <v>1</v>
      </c>
      <c r="D34">
        <v>1</v>
      </c>
      <c r="E34">
        <v>4</v>
      </c>
      <c r="F34">
        <v>3</v>
      </c>
      <c r="G34">
        <v>1</v>
      </c>
      <c r="H34">
        <v>2</v>
      </c>
      <c r="I34">
        <v>2</v>
      </c>
      <c r="J34">
        <v>1</v>
      </c>
      <c r="L34">
        <v>4</v>
      </c>
      <c r="M34">
        <v>4</v>
      </c>
      <c r="N34">
        <v>2</v>
      </c>
      <c r="O34">
        <v>5</v>
      </c>
      <c r="P34">
        <v>1</v>
      </c>
      <c r="Q34">
        <v>4</v>
      </c>
      <c r="R34">
        <v>3</v>
      </c>
      <c r="S34">
        <v>3</v>
      </c>
      <c r="U34">
        <v>3</v>
      </c>
      <c r="V34">
        <v>4</v>
      </c>
      <c r="W34">
        <v>3</v>
      </c>
      <c r="X34">
        <v>3</v>
      </c>
      <c r="Y34">
        <v>1</v>
      </c>
      <c r="Z34">
        <v>2</v>
      </c>
      <c r="AA34">
        <v>3</v>
      </c>
      <c r="AB34">
        <v>2</v>
      </c>
    </row>
    <row r="35" spans="1:28" x14ac:dyDescent="0.25">
      <c r="A35">
        <v>32</v>
      </c>
      <c r="C35">
        <v>1</v>
      </c>
      <c r="D35">
        <v>1</v>
      </c>
      <c r="E35">
        <v>5</v>
      </c>
      <c r="F35">
        <v>4</v>
      </c>
      <c r="G35">
        <v>3</v>
      </c>
      <c r="H35">
        <v>3</v>
      </c>
      <c r="I35">
        <v>3</v>
      </c>
      <c r="J35">
        <v>1</v>
      </c>
      <c r="L35">
        <v>2</v>
      </c>
      <c r="M35">
        <v>1</v>
      </c>
      <c r="N35">
        <v>4</v>
      </c>
      <c r="O35">
        <v>4</v>
      </c>
      <c r="P35">
        <v>3</v>
      </c>
      <c r="Q35">
        <v>3</v>
      </c>
      <c r="R35">
        <v>3</v>
      </c>
      <c r="S35">
        <v>3</v>
      </c>
      <c r="U35">
        <v>1</v>
      </c>
      <c r="V35">
        <v>1</v>
      </c>
      <c r="W35">
        <v>5</v>
      </c>
      <c r="X35">
        <v>4</v>
      </c>
      <c r="Y35">
        <v>3</v>
      </c>
      <c r="Z35">
        <v>3</v>
      </c>
      <c r="AA35">
        <v>3</v>
      </c>
      <c r="AB35">
        <v>2</v>
      </c>
    </row>
    <row r="36" spans="1:28" x14ac:dyDescent="0.25">
      <c r="A36">
        <v>33</v>
      </c>
      <c r="C36">
        <v>2</v>
      </c>
      <c r="D36">
        <v>1</v>
      </c>
      <c r="E36">
        <v>2</v>
      </c>
      <c r="F36">
        <v>3</v>
      </c>
      <c r="G36">
        <v>1</v>
      </c>
      <c r="H36">
        <v>3</v>
      </c>
      <c r="I36">
        <v>2</v>
      </c>
      <c r="J36">
        <v>1</v>
      </c>
      <c r="L36">
        <v>3</v>
      </c>
      <c r="M36">
        <v>2</v>
      </c>
      <c r="N36">
        <v>1</v>
      </c>
      <c r="O36">
        <v>3</v>
      </c>
      <c r="P36">
        <v>2</v>
      </c>
      <c r="Q36">
        <v>3</v>
      </c>
      <c r="R36">
        <v>1</v>
      </c>
      <c r="S36">
        <v>2</v>
      </c>
      <c r="U36">
        <v>4</v>
      </c>
      <c r="V36">
        <v>2</v>
      </c>
      <c r="W36">
        <v>1</v>
      </c>
      <c r="X36">
        <v>4</v>
      </c>
      <c r="Y36">
        <v>2</v>
      </c>
      <c r="Z36">
        <v>4</v>
      </c>
      <c r="AA36">
        <v>1</v>
      </c>
      <c r="AB36">
        <v>3</v>
      </c>
    </row>
    <row r="37" spans="1:28" x14ac:dyDescent="0.25">
      <c r="A37">
        <v>34</v>
      </c>
      <c r="C37">
        <v>3</v>
      </c>
      <c r="D37">
        <v>2</v>
      </c>
      <c r="E37">
        <v>2</v>
      </c>
      <c r="F37">
        <v>4</v>
      </c>
      <c r="G37">
        <v>1</v>
      </c>
      <c r="H37">
        <v>3</v>
      </c>
      <c r="I37">
        <v>2</v>
      </c>
      <c r="J37">
        <v>2</v>
      </c>
      <c r="L37">
        <v>3</v>
      </c>
      <c r="M37">
        <v>1</v>
      </c>
      <c r="N37">
        <v>2</v>
      </c>
      <c r="O37">
        <v>4</v>
      </c>
      <c r="P37">
        <v>1</v>
      </c>
      <c r="Q37">
        <v>3</v>
      </c>
      <c r="R37">
        <v>2</v>
      </c>
      <c r="S37">
        <v>4</v>
      </c>
      <c r="U37">
        <v>3</v>
      </c>
      <c r="V37">
        <v>2</v>
      </c>
      <c r="W37">
        <v>2</v>
      </c>
      <c r="X37">
        <v>4</v>
      </c>
      <c r="Y37">
        <v>1</v>
      </c>
      <c r="Z37">
        <v>3</v>
      </c>
      <c r="AA37">
        <v>2</v>
      </c>
      <c r="AB37">
        <v>4</v>
      </c>
    </row>
    <row r="39" spans="1:28" x14ac:dyDescent="0.25">
      <c r="A39" s="1" t="s">
        <v>12</v>
      </c>
      <c r="C39" s="7" t="s">
        <v>24</v>
      </c>
      <c r="D39" s="7" t="s">
        <v>23</v>
      </c>
      <c r="E39" s="7" t="s">
        <v>22</v>
      </c>
      <c r="F39" s="7" t="s">
        <v>21</v>
      </c>
      <c r="G39" s="7" t="s">
        <v>20</v>
      </c>
      <c r="H39" s="7" t="s">
        <v>19</v>
      </c>
      <c r="I39" s="7" t="s">
        <v>18</v>
      </c>
      <c r="J39" s="7" t="s">
        <v>17</v>
      </c>
      <c r="K39" s="1"/>
      <c r="L39" s="6" t="s">
        <v>24</v>
      </c>
      <c r="M39" s="6" t="s">
        <v>23</v>
      </c>
      <c r="N39" s="6" t="s">
        <v>22</v>
      </c>
      <c r="O39" s="6" t="s">
        <v>21</v>
      </c>
      <c r="P39" s="6" t="s">
        <v>20</v>
      </c>
      <c r="Q39" s="6" t="s">
        <v>19</v>
      </c>
      <c r="R39" s="6" t="s">
        <v>18</v>
      </c>
      <c r="S39" s="6" t="s">
        <v>17</v>
      </c>
      <c r="T39" s="1"/>
      <c r="U39" s="5" t="s">
        <v>24</v>
      </c>
      <c r="V39" s="5" t="s">
        <v>23</v>
      </c>
      <c r="W39" s="5" t="s">
        <v>22</v>
      </c>
      <c r="X39" s="5" t="s">
        <v>21</v>
      </c>
      <c r="Y39" s="5" t="s">
        <v>20</v>
      </c>
      <c r="Z39" s="5" t="s">
        <v>19</v>
      </c>
      <c r="AA39" s="5" t="s">
        <v>18</v>
      </c>
      <c r="AB39" s="5" t="s">
        <v>17</v>
      </c>
    </row>
    <row r="40" spans="1:28" x14ac:dyDescent="0.25">
      <c r="A40" t="s">
        <v>13</v>
      </c>
      <c r="C40">
        <f t="shared" ref="C40:J40" si="0">AVERAGE(C$4:C$37)</f>
        <v>1.9705882352941178</v>
      </c>
      <c r="D40">
        <f t="shared" si="0"/>
        <v>1.411764705882353</v>
      </c>
      <c r="E40">
        <f t="shared" si="0"/>
        <v>2.9411764705882355</v>
      </c>
      <c r="F40">
        <f t="shared" si="0"/>
        <v>3.8235294117647061</v>
      </c>
      <c r="G40">
        <f t="shared" si="0"/>
        <v>1.411764705882353</v>
      </c>
      <c r="H40">
        <f t="shared" si="0"/>
        <v>2.5294117647058822</v>
      </c>
      <c r="I40">
        <f t="shared" si="0"/>
        <v>1.8235294117647058</v>
      </c>
      <c r="J40">
        <f t="shared" si="0"/>
        <v>1.9411764705882353</v>
      </c>
      <c r="L40">
        <f t="shared" ref="L40:S40" si="1">AVERAGE(L$4:L$37)</f>
        <v>3.6764705882352939</v>
      </c>
      <c r="M40">
        <f t="shared" si="1"/>
        <v>1.5294117647058822</v>
      </c>
      <c r="N40">
        <f t="shared" si="1"/>
        <v>1.6176470588235294</v>
      </c>
      <c r="O40">
        <f t="shared" si="1"/>
        <v>3.8235294117647061</v>
      </c>
      <c r="P40">
        <f t="shared" si="1"/>
        <v>1.3235294117647058</v>
      </c>
      <c r="Q40">
        <f t="shared" si="1"/>
        <v>3.3235294117647061</v>
      </c>
      <c r="R40">
        <f t="shared" si="1"/>
        <v>1.4705882352941178</v>
      </c>
      <c r="S40">
        <f t="shared" si="1"/>
        <v>3.6764705882352939</v>
      </c>
      <c r="U40">
        <f t="shared" ref="U40:AB40" si="2">AVERAGE(U$4:U$37)</f>
        <v>3.3235294117647061</v>
      </c>
      <c r="V40">
        <f t="shared" si="2"/>
        <v>1.7058823529411764</v>
      </c>
      <c r="W40">
        <f t="shared" si="2"/>
        <v>1.6470588235294117</v>
      </c>
      <c r="X40">
        <f t="shared" si="2"/>
        <v>3.4411764705882355</v>
      </c>
      <c r="Y40">
        <f t="shared" si="2"/>
        <v>1.588235294117647</v>
      </c>
      <c r="Z40">
        <f t="shared" si="2"/>
        <v>3.2058823529411766</v>
      </c>
      <c r="AA40">
        <f t="shared" si="2"/>
        <v>1.4705882352941178</v>
      </c>
      <c r="AB40">
        <f t="shared" si="2"/>
        <v>3.4117647058823528</v>
      </c>
    </row>
    <row r="41" spans="1:28" x14ac:dyDescent="0.25">
      <c r="A41" t="s">
        <v>14</v>
      </c>
      <c r="C41">
        <f t="shared" ref="C41:J41" si="3">_xlfn.STDEV.S(C$4:C$37)/SQRT(COUNT(C$4:C$37))</f>
        <v>0.15504179252369629</v>
      </c>
      <c r="D41">
        <f t="shared" si="3"/>
        <v>0.14077482974425864</v>
      </c>
      <c r="E41">
        <f t="shared" si="3"/>
        <v>0.20222107380950841</v>
      </c>
      <c r="F41">
        <f t="shared" si="3"/>
        <v>0.12287834538049258</v>
      </c>
      <c r="G41">
        <f t="shared" si="3"/>
        <v>0.12029114309306943</v>
      </c>
      <c r="H41">
        <f t="shared" si="3"/>
        <v>0.13507305818518811</v>
      </c>
      <c r="I41">
        <f t="shared" si="3"/>
        <v>0.15495723195426253</v>
      </c>
      <c r="J41">
        <f t="shared" si="3"/>
        <v>0.15764067350784677</v>
      </c>
      <c r="L41">
        <f t="shared" ref="L41:S41" si="4">_xlfn.STDEV.S(L$4:L$37)/SQRT(COUNT(L$4:L$37))</f>
        <v>0.15058168992014001</v>
      </c>
      <c r="M41">
        <f t="shared" si="4"/>
        <v>0.15929487067913645</v>
      </c>
      <c r="N41">
        <f t="shared" si="4"/>
        <v>0.1267635375125547</v>
      </c>
      <c r="O41">
        <f t="shared" si="4"/>
        <v>0.13661680040185184</v>
      </c>
      <c r="P41">
        <f t="shared" si="4"/>
        <v>0.10098082480913838</v>
      </c>
      <c r="Q41">
        <f t="shared" si="4"/>
        <v>0.15058168992014001</v>
      </c>
      <c r="R41">
        <f t="shared" si="4"/>
        <v>0.13507305818518811</v>
      </c>
      <c r="S41">
        <f t="shared" si="4"/>
        <v>0.15638854348545195</v>
      </c>
      <c r="U41">
        <f t="shared" ref="U41:AB41" si="5">_xlfn.STDEV.S(U$4:U$37)/SQRT(COUNT(U$4:U$37))</f>
        <v>0.1673990409831935</v>
      </c>
      <c r="V41">
        <f t="shared" si="5"/>
        <v>0.19129641102522932</v>
      </c>
      <c r="W41">
        <f t="shared" si="5"/>
        <v>0.17347426538469676</v>
      </c>
      <c r="X41">
        <f t="shared" si="5"/>
        <v>0.1645562090499092</v>
      </c>
      <c r="Y41">
        <f t="shared" si="5"/>
        <v>0.18936824823129167</v>
      </c>
      <c r="Z41">
        <f t="shared" si="5"/>
        <v>0.14490399898223771</v>
      </c>
      <c r="AA41">
        <f t="shared" si="5"/>
        <v>0.13507305818518811</v>
      </c>
      <c r="AB41">
        <f t="shared" si="5"/>
        <v>0.16415747764481708</v>
      </c>
    </row>
    <row r="42" spans="1:28" x14ac:dyDescent="0.25">
      <c r="A42" t="s">
        <v>15</v>
      </c>
      <c r="C42">
        <f t="shared" ref="C42:J42" si="6">_xlfn.STDEV.S(C$4:C$37)</f>
        <v>0.9040412338962589</v>
      </c>
      <c r="D42">
        <f t="shared" si="6"/>
        <v>0.8208512602438095</v>
      </c>
      <c r="E42">
        <f t="shared" si="6"/>
        <v>1.1791413535072044</v>
      </c>
      <c r="F42">
        <f t="shared" si="6"/>
        <v>0.71649772083183849</v>
      </c>
      <c r="G42">
        <f t="shared" si="6"/>
        <v>0.70141186875164041</v>
      </c>
      <c r="H42">
        <f t="shared" si="6"/>
        <v>0.78760450456747211</v>
      </c>
      <c r="I42">
        <f t="shared" si="6"/>
        <v>0.90354816528368986</v>
      </c>
      <c r="J42">
        <f t="shared" si="6"/>
        <v>0.91919518389526855</v>
      </c>
      <c r="L42">
        <f t="shared" ref="L42:S42" si="7">_xlfn.STDEV.S(L$4:L$37)</f>
        <v>0.87803459016884799</v>
      </c>
      <c r="M42">
        <f t="shared" si="7"/>
        <v>0.92884072802564788</v>
      </c>
      <c r="N42">
        <f t="shared" si="7"/>
        <v>0.73915208925612419</v>
      </c>
      <c r="O42">
        <f t="shared" si="7"/>
        <v>0.79660599117088016</v>
      </c>
      <c r="P42">
        <f t="shared" si="7"/>
        <v>0.58881433176388676</v>
      </c>
      <c r="Q42">
        <f t="shared" si="7"/>
        <v>0.87803459016884799</v>
      </c>
      <c r="R42">
        <f t="shared" si="7"/>
        <v>0.78760450456747211</v>
      </c>
      <c r="S42">
        <f t="shared" si="7"/>
        <v>0.91189407396859279</v>
      </c>
      <c r="U42">
        <f t="shared" ref="U42:AB42" si="8">_xlfn.STDEV.S(U$4:U$37)</f>
        <v>0.97609575521623826</v>
      </c>
      <c r="V42">
        <f t="shared" si="8"/>
        <v>1.1154401703446664</v>
      </c>
      <c r="W42">
        <f t="shared" si="8"/>
        <v>1.0115200964517941</v>
      </c>
      <c r="X42">
        <f t="shared" si="8"/>
        <v>0.95951933896812747</v>
      </c>
      <c r="Y42">
        <f t="shared" si="8"/>
        <v>1.1041971458477855</v>
      </c>
      <c r="Z42">
        <f t="shared" si="8"/>
        <v>0.84492824743614059</v>
      </c>
      <c r="AA42">
        <f t="shared" si="8"/>
        <v>0.78760450456747211</v>
      </c>
      <c r="AB42">
        <f t="shared" si="8"/>
        <v>0.95719435532607122</v>
      </c>
    </row>
    <row r="59" spans="12:14" x14ac:dyDescent="0.25">
      <c r="L59" s="4"/>
      <c r="M59" s="4"/>
      <c r="N59" s="4"/>
    </row>
    <row r="60" spans="12:14" x14ac:dyDescent="0.25">
      <c r="L60" s="4"/>
      <c r="M60" s="4"/>
      <c r="N60" s="4"/>
    </row>
    <row r="61" spans="12:14" x14ac:dyDescent="0.25">
      <c r="L61" s="4"/>
      <c r="M61" s="4"/>
      <c r="N61" s="4"/>
    </row>
    <row r="62" spans="12:14" x14ac:dyDescent="0.25">
      <c r="L62" s="4"/>
      <c r="M62" s="4"/>
      <c r="N62" s="4"/>
    </row>
    <row r="63" spans="12:14" x14ac:dyDescent="0.25">
      <c r="L63" s="4"/>
      <c r="M63" s="4"/>
      <c r="N63" s="4"/>
    </row>
    <row r="64" spans="12:14" x14ac:dyDescent="0.25">
      <c r="L64" s="4"/>
      <c r="M64" s="4"/>
      <c r="N64" s="4"/>
    </row>
    <row r="65" spans="12:14" x14ac:dyDescent="0.25">
      <c r="L65" s="4"/>
      <c r="M65" s="4"/>
      <c r="N65" s="4"/>
    </row>
    <row r="66" spans="12:14" x14ac:dyDescent="0.25">
      <c r="L66" s="4"/>
      <c r="M66" s="4"/>
      <c r="N66" s="4"/>
    </row>
    <row r="67" spans="12:14" x14ac:dyDescent="0.25">
      <c r="L67" s="4"/>
      <c r="M67" s="4"/>
      <c r="N67" s="4"/>
    </row>
    <row r="68" spans="12:14" x14ac:dyDescent="0.25">
      <c r="L68" s="4"/>
      <c r="M68" s="4"/>
      <c r="N68" s="4"/>
    </row>
    <row r="69" spans="12:14" x14ac:dyDescent="0.25">
      <c r="L69" s="4"/>
      <c r="M69" s="4"/>
      <c r="N69" s="4"/>
    </row>
    <row r="70" spans="12:14" x14ac:dyDescent="0.25">
      <c r="L70" s="4"/>
      <c r="M70" s="4"/>
      <c r="N70" s="4"/>
    </row>
    <row r="71" spans="12:14" x14ac:dyDescent="0.25">
      <c r="L71" s="4"/>
      <c r="M71" s="4"/>
      <c r="N71" s="4"/>
    </row>
    <row r="72" spans="12:14" x14ac:dyDescent="0.25">
      <c r="L72" s="4"/>
      <c r="M72" s="4"/>
      <c r="N72" s="4"/>
    </row>
    <row r="73" spans="12:14" x14ac:dyDescent="0.25">
      <c r="L73" s="4"/>
      <c r="M73" s="4"/>
      <c r="N73" s="4"/>
    </row>
    <row r="74" spans="12:14" x14ac:dyDescent="0.25">
      <c r="L74" s="4"/>
      <c r="M74" s="4"/>
      <c r="N74" s="4"/>
    </row>
    <row r="75" spans="12:14" x14ac:dyDescent="0.25">
      <c r="L75" s="4"/>
      <c r="M75" s="4"/>
      <c r="N75" s="4"/>
    </row>
    <row r="76" spans="12:14" x14ac:dyDescent="0.25">
      <c r="L76" s="4"/>
      <c r="M76" s="4"/>
      <c r="N76" s="4"/>
    </row>
  </sheetData>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44"/>
  <sheetViews>
    <sheetView tabSelected="1" topLeftCell="A52" zoomScaleNormal="100" workbookViewId="0">
      <selection activeCell="N63" sqref="N63"/>
    </sheetView>
  </sheetViews>
  <sheetFormatPr defaultRowHeight="15" x14ac:dyDescent="0.25"/>
  <cols>
    <col min="2" max="25" width="5.7109375" customWidth="1"/>
    <col min="30" max="30" width="13.140625" customWidth="1"/>
    <col min="31" max="31" width="17.7109375" customWidth="1"/>
    <col min="32" max="32" width="21.140625" customWidth="1"/>
  </cols>
  <sheetData>
    <row r="1" spans="1:36" x14ac:dyDescent="0.25">
      <c r="A1" s="8" t="s">
        <v>0</v>
      </c>
      <c r="B1" s="9" t="s">
        <v>68</v>
      </c>
      <c r="C1" s="8"/>
      <c r="D1" s="8"/>
      <c r="E1" s="8"/>
      <c r="F1" s="9" t="s">
        <v>69</v>
      </c>
      <c r="G1" s="8"/>
      <c r="H1" s="8"/>
      <c r="I1" s="8"/>
      <c r="J1" s="9" t="s">
        <v>70</v>
      </c>
      <c r="K1" s="8"/>
      <c r="L1" s="8"/>
      <c r="M1" s="8"/>
      <c r="N1" s="9" t="s">
        <v>71</v>
      </c>
      <c r="O1" s="8"/>
      <c r="P1" s="8"/>
      <c r="Q1" s="8"/>
      <c r="R1" s="9" t="s">
        <v>72</v>
      </c>
      <c r="S1" s="8"/>
      <c r="T1" s="8"/>
      <c r="U1" s="8"/>
      <c r="V1" s="9" t="s">
        <v>73</v>
      </c>
      <c r="W1" s="8"/>
      <c r="X1" s="8"/>
      <c r="Y1" s="8"/>
      <c r="Z1" s="9" t="s">
        <v>0</v>
      </c>
      <c r="AA1" s="8" t="s">
        <v>1</v>
      </c>
      <c r="AB1" s="9" t="s">
        <v>123</v>
      </c>
      <c r="AC1" s="24" t="s">
        <v>110</v>
      </c>
      <c r="AD1" s="24" t="s">
        <v>111</v>
      </c>
      <c r="AE1" s="24" t="s">
        <v>124</v>
      </c>
      <c r="AF1" s="15" t="s">
        <v>74</v>
      </c>
      <c r="AG1" s="12"/>
      <c r="AH1" s="12"/>
      <c r="AI1" s="12"/>
      <c r="AJ1" s="12"/>
    </row>
    <row r="2" spans="1:36" x14ac:dyDescent="0.25">
      <c r="A2">
        <v>1</v>
      </c>
      <c r="B2" s="36">
        <v>1</v>
      </c>
      <c r="C2" s="10"/>
      <c r="E2" s="11"/>
      <c r="I2" s="11"/>
      <c r="L2" s="50">
        <v>1</v>
      </c>
      <c r="M2" s="11"/>
      <c r="Q2" s="58">
        <v>1</v>
      </c>
      <c r="U2" s="54"/>
      <c r="X2" s="29">
        <v>1</v>
      </c>
      <c r="Y2" s="11"/>
      <c r="Z2">
        <v>1</v>
      </c>
      <c r="AA2">
        <v>1</v>
      </c>
      <c r="AB2" s="25">
        <f t="shared" ref="AB2:AB7" si="0">SUM(B2,L2,Q2,U2,X2)</f>
        <v>4</v>
      </c>
      <c r="AC2" s="23">
        <f t="shared" ref="AC2:AC7" si="1">SUM(C2:K2,M2:P2,S2:T2,V2:W2,Y2)</f>
        <v>0</v>
      </c>
      <c r="AD2" s="23">
        <f t="shared" ref="AD2:AD7" si="2">5-AB2</f>
        <v>1</v>
      </c>
      <c r="AE2">
        <f>AC2+AD2</f>
        <v>1</v>
      </c>
    </row>
    <row r="3" spans="1:36" x14ac:dyDescent="0.25">
      <c r="A3">
        <v>2</v>
      </c>
      <c r="B3" s="36">
        <v>1</v>
      </c>
      <c r="C3" s="10">
        <v>1</v>
      </c>
      <c r="E3" s="11"/>
      <c r="I3" s="11"/>
      <c r="L3" s="50">
        <v>1</v>
      </c>
      <c r="M3" s="11"/>
      <c r="Q3" s="58"/>
      <c r="U3" s="54">
        <v>1</v>
      </c>
      <c r="X3" s="29">
        <v>1</v>
      </c>
      <c r="Y3" s="11"/>
      <c r="Z3">
        <v>2</v>
      </c>
      <c r="AA3">
        <v>1</v>
      </c>
      <c r="AB3" s="25">
        <f t="shared" si="0"/>
        <v>4</v>
      </c>
      <c r="AC3" s="23">
        <f t="shared" si="1"/>
        <v>1</v>
      </c>
      <c r="AD3" s="23">
        <f t="shared" si="2"/>
        <v>1</v>
      </c>
      <c r="AE3">
        <f t="shared" ref="AE3:AE35" si="3">AC3+AD3</f>
        <v>2</v>
      </c>
      <c r="AG3">
        <v>5</v>
      </c>
      <c r="AH3" s="1" t="s">
        <v>125</v>
      </c>
      <c r="AI3" s="1" t="s">
        <v>126</v>
      </c>
    </row>
    <row r="4" spans="1:36" x14ac:dyDescent="0.25">
      <c r="A4">
        <v>13</v>
      </c>
      <c r="B4" s="36">
        <v>1</v>
      </c>
      <c r="C4" s="10"/>
      <c r="E4" s="11"/>
      <c r="I4" s="11"/>
      <c r="L4" s="50">
        <v>1</v>
      </c>
      <c r="M4" s="11"/>
      <c r="Q4" s="58">
        <v>1</v>
      </c>
      <c r="U4" s="54">
        <v>1</v>
      </c>
      <c r="X4" s="29">
        <v>1</v>
      </c>
      <c r="Y4" s="11"/>
      <c r="Z4">
        <v>13</v>
      </c>
      <c r="AA4">
        <v>1</v>
      </c>
      <c r="AB4" s="25">
        <f t="shared" si="0"/>
        <v>5</v>
      </c>
      <c r="AC4" s="23">
        <f t="shared" si="1"/>
        <v>0</v>
      </c>
      <c r="AD4" s="23">
        <f t="shared" si="2"/>
        <v>0</v>
      </c>
      <c r="AE4">
        <f t="shared" si="3"/>
        <v>0</v>
      </c>
      <c r="AG4" s="1" t="s">
        <v>119</v>
      </c>
      <c r="AH4">
        <f>SUM(AB2:AB7)/ROWS(AB2:AB7)</f>
        <v>3.1666666666666665</v>
      </c>
      <c r="AI4">
        <f>SUM(AC2:AC7)/ROWS(AC2:AC7)</f>
        <v>0.83333333333333337</v>
      </c>
    </row>
    <row r="5" spans="1:36" x14ac:dyDescent="0.25">
      <c r="A5">
        <v>19</v>
      </c>
      <c r="B5" s="36">
        <v>1</v>
      </c>
      <c r="C5" s="10"/>
      <c r="E5" s="11"/>
      <c r="I5" s="11"/>
      <c r="L5" s="50"/>
      <c r="M5" s="11"/>
      <c r="Q5" s="58"/>
      <c r="U5" s="54">
        <v>1</v>
      </c>
      <c r="X5" s="29"/>
      <c r="Y5" s="11"/>
      <c r="Z5">
        <v>19</v>
      </c>
      <c r="AA5">
        <v>1</v>
      </c>
      <c r="AB5" s="25">
        <f t="shared" si="0"/>
        <v>2</v>
      </c>
      <c r="AC5" s="23">
        <f t="shared" si="1"/>
        <v>0</v>
      </c>
      <c r="AD5" s="23">
        <f t="shared" si="2"/>
        <v>3</v>
      </c>
      <c r="AE5">
        <f t="shared" si="3"/>
        <v>3</v>
      </c>
      <c r="AG5" s="1" t="s">
        <v>120</v>
      </c>
      <c r="AI5">
        <f>SUM(AD2:AD7)/ROWS(AD2:AD7)</f>
        <v>1.8333333333333333</v>
      </c>
    </row>
    <row r="6" spans="1:36" x14ac:dyDescent="0.25">
      <c r="A6">
        <v>25</v>
      </c>
      <c r="B6" s="36"/>
      <c r="C6" s="10">
        <v>1</v>
      </c>
      <c r="E6" s="11"/>
      <c r="F6">
        <v>1</v>
      </c>
      <c r="I6" s="11"/>
      <c r="L6" s="50">
        <v>1</v>
      </c>
      <c r="M6" s="11"/>
      <c r="N6">
        <v>1</v>
      </c>
      <c r="Q6" s="58"/>
      <c r="T6">
        <v>1</v>
      </c>
      <c r="U6" s="54">
        <v>1</v>
      </c>
      <c r="X6" s="29">
        <v>1</v>
      </c>
      <c r="Y6" s="11"/>
      <c r="Z6">
        <v>25</v>
      </c>
      <c r="AA6">
        <v>1</v>
      </c>
      <c r="AB6" s="25">
        <f t="shared" si="0"/>
        <v>3</v>
      </c>
      <c r="AC6" s="23">
        <f t="shared" si="1"/>
        <v>4</v>
      </c>
      <c r="AD6" s="23">
        <f t="shared" si="2"/>
        <v>2</v>
      </c>
      <c r="AE6">
        <f t="shared" si="3"/>
        <v>6</v>
      </c>
    </row>
    <row r="7" spans="1:36" x14ac:dyDescent="0.25">
      <c r="A7" s="12">
        <v>31</v>
      </c>
      <c r="B7" s="37"/>
      <c r="C7" s="13"/>
      <c r="D7" s="12"/>
      <c r="E7" s="14"/>
      <c r="F7" s="12"/>
      <c r="G7" s="12"/>
      <c r="H7" s="12"/>
      <c r="I7" s="14"/>
      <c r="J7" s="12"/>
      <c r="K7" s="12"/>
      <c r="L7" s="51">
        <v>1</v>
      </c>
      <c r="M7" s="14"/>
      <c r="N7" s="12"/>
      <c r="O7" s="12"/>
      <c r="P7" s="12"/>
      <c r="Q7" s="59"/>
      <c r="R7" s="12"/>
      <c r="S7" s="12"/>
      <c r="T7" s="12"/>
      <c r="U7" s="55"/>
      <c r="V7" s="12"/>
      <c r="W7" s="12"/>
      <c r="X7" s="30"/>
      <c r="Y7" s="14"/>
      <c r="Z7" s="12">
        <v>31</v>
      </c>
      <c r="AA7" s="12">
        <v>1</v>
      </c>
      <c r="AB7" s="26">
        <f t="shared" si="0"/>
        <v>1</v>
      </c>
      <c r="AC7" s="27">
        <f t="shared" si="1"/>
        <v>0</v>
      </c>
      <c r="AD7" s="27">
        <f t="shared" si="2"/>
        <v>4</v>
      </c>
      <c r="AE7" s="12">
        <f t="shared" si="3"/>
        <v>4</v>
      </c>
      <c r="AF7" s="12"/>
      <c r="AG7" s="12"/>
      <c r="AH7" s="12"/>
      <c r="AI7" s="12"/>
      <c r="AJ7" s="12"/>
    </row>
    <row r="8" spans="1:36" x14ac:dyDescent="0.25">
      <c r="A8">
        <v>3</v>
      </c>
      <c r="B8" s="36">
        <v>1</v>
      </c>
      <c r="E8" s="11"/>
      <c r="I8" s="11"/>
      <c r="K8" s="38"/>
      <c r="M8" s="11"/>
      <c r="Q8" s="56"/>
      <c r="S8">
        <v>1</v>
      </c>
      <c r="U8" s="56">
        <v>1</v>
      </c>
      <c r="Y8" s="11"/>
      <c r="Z8">
        <v>3</v>
      </c>
      <c r="AA8">
        <v>2</v>
      </c>
      <c r="AB8" s="25">
        <f t="shared" ref="AB8:AB13" si="4">SUM(B8,K8,Q8,U8)</f>
        <v>2</v>
      </c>
      <c r="AC8" s="23">
        <f t="shared" ref="AC8:AC13" si="5">SUM(C8:J8,L8:P8,R8:T8,V8:Y8)</f>
        <v>1</v>
      </c>
      <c r="AD8" s="23">
        <f t="shared" ref="AD8:AD13" si="6">4-AB8</f>
        <v>2</v>
      </c>
      <c r="AE8">
        <f t="shared" si="3"/>
        <v>3</v>
      </c>
    </row>
    <row r="9" spans="1:36" x14ac:dyDescent="0.25">
      <c r="A9">
        <v>8</v>
      </c>
      <c r="B9" s="36">
        <v>1</v>
      </c>
      <c r="C9">
        <v>1</v>
      </c>
      <c r="E9" s="11"/>
      <c r="I9" s="11"/>
      <c r="K9" s="38"/>
      <c r="M9" s="11"/>
      <c r="Q9" s="56">
        <v>1</v>
      </c>
      <c r="U9" s="56">
        <v>1</v>
      </c>
      <c r="Y9" s="11"/>
      <c r="Z9">
        <v>8</v>
      </c>
      <c r="AA9">
        <v>2</v>
      </c>
      <c r="AB9" s="25">
        <f t="shared" si="4"/>
        <v>3</v>
      </c>
      <c r="AC9" s="23">
        <f t="shared" si="5"/>
        <v>1</v>
      </c>
      <c r="AD9" s="23">
        <f t="shared" si="6"/>
        <v>1</v>
      </c>
      <c r="AE9">
        <f t="shared" si="3"/>
        <v>2</v>
      </c>
      <c r="AG9">
        <v>4</v>
      </c>
      <c r="AH9" s="1" t="s">
        <v>125</v>
      </c>
      <c r="AI9" s="1" t="s">
        <v>126</v>
      </c>
    </row>
    <row r="10" spans="1:36" x14ac:dyDescent="0.25">
      <c r="A10">
        <v>14</v>
      </c>
      <c r="B10" s="36">
        <v>1</v>
      </c>
      <c r="E10" s="11"/>
      <c r="I10" s="11"/>
      <c r="K10" s="38">
        <v>1</v>
      </c>
      <c r="M10" s="11"/>
      <c r="Q10" s="56"/>
      <c r="U10" s="56">
        <v>1</v>
      </c>
      <c r="Y10" s="11"/>
      <c r="Z10">
        <v>14</v>
      </c>
      <c r="AA10">
        <v>2</v>
      </c>
      <c r="AB10" s="25">
        <f t="shared" si="4"/>
        <v>3</v>
      </c>
      <c r="AC10" s="23">
        <f t="shared" si="5"/>
        <v>0</v>
      </c>
      <c r="AD10" s="23">
        <f t="shared" si="6"/>
        <v>1</v>
      </c>
      <c r="AE10">
        <f t="shared" si="3"/>
        <v>1</v>
      </c>
      <c r="AG10" s="1" t="s">
        <v>119</v>
      </c>
      <c r="AH10">
        <f>SUM(AB8:AB13)/ROWS(AB8:AB13)</f>
        <v>2.3333333333333335</v>
      </c>
      <c r="AI10">
        <f>SUM(AC8:AC13)/ROWS(AC8:AC13)</f>
        <v>1.1666666666666667</v>
      </c>
    </row>
    <row r="11" spans="1:36" x14ac:dyDescent="0.25">
      <c r="A11">
        <v>20</v>
      </c>
      <c r="B11" s="36">
        <v>1</v>
      </c>
      <c r="E11" s="11"/>
      <c r="F11">
        <v>1</v>
      </c>
      <c r="I11" s="11"/>
      <c r="K11" s="38"/>
      <c r="M11" s="11"/>
      <c r="P11">
        <v>1</v>
      </c>
      <c r="Q11" s="56"/>
      <c r="U11" s="56">
        <v>1</v>
      </c>
      <c r="Y11" s="11"/>
      <c r="Z11">
        <v>20</v>
      </c>
      <c r="AA11">
        <v>2</v>
      </c>
      <c r="AB11" s="25">
        <f t="shared" si="4"/>
        <v>2</v>
      </c>
      <c r="AC11" s="23">
        <f t="shared" si="5"/>
        <v>2</v>
      </c>
      <c r="AD11" s="23">
        <f t="shared" si="6"/>
        <v>2</v>
      </c>
      <c r="AE11">
        <f t="shared" si="3"/>
        <v>4</v>
      </c>
      <c r="AG11" s="1" t="s">
        <v>120</v>
      </c>
      <c r="AI11">
        <f>SUM(AD8:AD13)/ROWS(AD8:AD13)</f>
        <v>1.6666666666666667</v>
      </c>
    </row>
    <row r="12" spans="1:36" x14ac:dyDescent="0.25">
      <c r="A12">
        <v>26</v>
      </c>
      <c r="B12" s="36">
        <v>1</v>
      </c>
      <c r="E12" s="11"/>
      <c r="I12" s="11"/>
      <c r="K12" s="38"/>
      <c r="M12" s="11">
        <v>1</v>
      </c>
      <c r="Q12" s="56"/>
      <c r="U12" s="56">
        <v>1</v>
      </c>
      <c r="Y12" s="11"/>
      <c r="Z12">
        <v>26</v>
      </c>
      <c r="AA12">
        <v>2</v>
      </c>
      <c r="AB12" s="25">
        <f t="shared" si="4"/>
        <v>2</v>
      </c>
      <c r="AC12" s="23">
        <f t="shared" si="5"/>
        <v>1</v>
      </c>
      <c r="AD12" s="23">
        <f t="shared" si="6"/>
        <v>2</v>
      </c>
      <c r="AE12">
        <f t="shared" si="3"/>
        <v>3</v>
      </c>
    </row>
    <row r="13" spans="1:36" x14ac:dyDescent="0.25">
      <c r="A13" s="12">
        <v>32</v>
      </c>
      <c r="B13" s="37"/>
      <c r="C13" s="12">
        <v>1</v>
      </c>
      <c r="D13" s="12"/>
      <c r="E13" s="14"/>
      <c r="F13" s="12">
        <v>1</v>
      </c>
      <c r="G13" s="12"/>
      <c r="H13" s="12"/>
      <c r="I13" s="14"/>
      <c r="J13" s="12"/>
      <c r="K13" s="39"/>
      <c r="L13" s="12"/>
      <c r="M13" s="14"/>
      <c r="N13" s="12"/>
      <c r="O13" s="12"/>
      <c r="P13" s="12"/>
      <c r="Q13" s="57">
        <v>1</v>
      </c>
      <c r="R13" s="12"/>
      <c r="S13" s="12"/>
      <c r="T13" s="12"/>
      <c r="U13" s="57">
        <v>1</v>
      </c>
      <c r="V13" s="12"/>
      <c r="W13" s="12"/>
      <c r="X13" s="12"/>
      <c r="Y13" s="14"/>
      <c r="Z13" s="12">
        <v>32</v>
      </c>
      <c r="AA13" s="12">
        <v>2</v>
      </c>
      <c r="AB13" s="26">
        <f t="shared" si="4"/>
        <v>2</v>
      </c>
      <c r="AC13" s="27">
        <f t="shared" si="5"/>
        <v>2</v>
      </c>
      <c r="AD13" s="27">
        <f t="shared" si="6"/>
        <v>2</v>
      </c>
      <c r="AE13" s="12">
        <f t="shared" si="3"/>
        <v>4</v>
      </c>
      <c r="AF13" s="12"/>
      <c r="AG13" s="12"/>
      <c r="AH13" s="12"/>
      <c r="AI13" s="12"/>
      <c r="AJ13" s="12"/>
    </row>
    <row r="14" spans="1:36" x14ac:dyDescent="0.25">
      <c r="A14">
        <v>4</v>
      </c>
      <c r="B14" s="31">
        <v>1</v>
      </c>
      <c r="E14" s="11"/>
      <c r="F14" s="48"/>
      <c r="I14" s="11"/>
      <c r="K14" s="38">
        <v>1</v>
      </c>
      <c r="L14" s="48">
        <v>1</v>
      </c>
      <c r="M14" s="11"/>
      <c r="Q14" s="11"/>
      <c r="U14" s="58">
        <v>1</v>
      </c>
      <c r="X14" s="33"/>
      <c r="Y14" s="11"/>
      <c r="Z14">
        <v>4</v>
      </c>
      <c r="AA14">
        <v>3</v>
      </c>
      <c r="AB14" s="25">
        <f t="shared" ref="AB14:AB19" si="7">SUM(B14,F14,K14,L14,U14,X14)</f>
        <v>4</v>
      </c>
      <c r="AC14" s="23">
        <f t="shared" ref="AC14:AC19" si="8">SUM(C14:E14,G14:J14,M14:T14,V14:W14,Y14)</f>
        <v>0</v>
      </c>
      <c r="AD14" s="23">
        <f t="shared" ref="AD14:AD19" si="9">6-AB14</f>
        <v>2</v>
      </c>
      <c r="AE14">
        <f t="shared" si="3"/>
        <v>2</v>
      </c>
    </row>
    <row r="15" spans="1:36" x14ac:dyDescent="0.25">
      <c r="A15">
        <v>9</v>
      </c>
      <c r="B15" s="31">
        <v>1</v>
      </c>
      <c r="E15" s="11"/>
      <c r="F15" s="48">
        <v>1</v>
      </c>
      <c r="I15" s="11"/>
      <c r="K15" s="38">
        <v>1</v>
      </c>
      <c r="L15" s="48">
        <v>1</v>
      </c>
      <c r="M15" s="11"/>
      <c r="Q15" s="11"/>
      <c r="U15" s="58">
        <v>1</v>
      </c>
      <c r="X15" s="33"/>
      <c r="Y15" s="11"/>
      <c r="Z15">
        <v>9</v>
      </c>
      <c r="AA15">
        <v>3</v>
      </c>
      <c r="AB15" s="25">
        <f t="shared" si="7"/>
        <v>5</v>
      </c>
      <c r="AC15" s="23">
        <f t="shared" si="8"/>
        <v>0</v>
      </c>
      <c r="AD15" s="23">
        <f t="shared" si="9"/>
        <v>1</v>
      </c>
      <c r="AE15">
        <f t="shared" si="3"/>
        <v>1</v>
      </c>
      <c r="AG15">
        <v>6</v>
      </c>
      <c r="AH15" s="1" t="s">
        <v>125</v>
      </c>
      <c r="AI15" s="1" t="s">
        <v>126</v>
      </c>
    </row>
    <row r="16" spans="1:36" x14ac:dyDescent="0.25">
      <c r="A16">
        <v>15</v>
      </c>
      <c r="B16" s="31"/>
      <c r="E16" s="11"/>
      <c r="F16" s="48">
        <v>1</v>
      </c>
      <c r="I16" s="11"/>
      <c r="K16" s="38"/>
      <c r="L16" s="48">
        <v>1</v>
      </c>
      <c r="M16" s="11"/>
      <c r="Q16" s="11"/>
      <c r="U16" s="58">
        <v>1</v>
      </c>
      <c r="X16" s="33">
        <v>1</v>
      </c>
      <c r="Y16" s="11"/>
      <c r="Z16">
        <v>15</v>
      </c>
      <c r="AA16">
        <v>3</v>
      </c>
      <c r="AB16" s="25">
        <f t="shared" si="7"/>
        <v>4</v>
      </c>
      <c r="AC16" s="23">
        <f t="shared" si="8"/>
        <v>0</v>
      </c>
      <c r="AD16" s="23">
        <f t="shared" si="9"/>
        <v>2</v>
      </c>
      <c r="AE16">
        <f t="shared" si="3"/>
        <v>2</v>
      </c>
      <c r="AG16" s="1" t="s">
        <v>119</v>
      </c>
      <c r="AH16">
        <f>SUM(AB14:AB19)/ROWS(AB14:AB19)</f>
        <v>4</v>
      </c>
      <c r="AI16">
        <f>SUM(AC14:AC19)/ROWS(AC14:AC19)</f>
        <v>1.5</v>
      </c>
    </row>
    <row r="17" spans="1:36" x14ac:dyDescent="0.25">
      <c r="A17">
        <v>21</v>
      </c>
      <c r="B17" s="31"/>
      <c r="E17" s="11">
        <v>1</v>
      </c>
      <c r="F17" s="48">
        <v>1</v>
      </c>
      <c r="I17" s="11"/>
      <c r="K17" s="38">
        <v>1</v>
      </c>
      <c r="L17" s="48"/>
      <c r="M17" s="11"/>
      <c r="N17">
        <v>1</v>
      </c>
      <c r="O17">
        <v>1</v>
      </c>
      <c r="P17">
        <v>1</v>
      </c>
      <c r="Q17" s="11"/>
      <c r="S17">
        <v>1</v>
      </c>
      <c r="U17" s="58">
        <v>1</v>
      </c>
      <c r="X17" s="33">
        <v>1</v>
      </c>
      <c r="Y17" s="11"/>
      <c r="Z17">
        <v>21</v>
      </c>
      <c r="AA17">
        <v>3</v>
      </c>
      <c r="AB17" s="25">
        <f t="shared" si="7"/>
        <v>4</v>
      </c>
      <c r="AC17" s="23">
        <f t="shared" si="8"/>
        <v>5</v>
      </c>
      <c r="AD17" s="23">
        <f t="shared" si="9"/>
        <v>2</v>
      </c>
      <c r="AE17">
        <f t="shared" si="3"/>
        <v>7</v>
      </c>
      <c r="AG17" s="1" t="s">
        <v>120</v>
      </c>
      <c r="AI17">
        <f>SUM(AD14:AD19)/ROWS(AD14:AD19)</f>
        <v>2</v>
      </c>
    </row>
    <row r="18" spans="1:36" x14ac:dyDescent="0.25">
      <c r="A18">
        <v>27</v>
      </c>
      <c r="B18" s="31">
        <v>1</v>
      </c>
      <c r="E18" s="11"/>
      <c r="F18" s="48">
        <v>1</v>
      </c>
      <c r="I18" s="11"/>
      <c r="K18" s="38">
        <v>1</v>
      </c>
      <c r="L18" s="48"/>
      <c r="M18" s="11"/>
      <c r="Q18" s="11"/>
      <c r="U18" s="58">
        <v>1</v>
      </c>
      <c r="X18" s="33">
        <v>1</v>
      </c>
      <c r="Y18" s="11"/>
      <c r="Z18">
        <v>27</v>
      </c>
      <c r="AA18">
        <v>3</v>
      </c>
      <c r="AB18" s="25">
        <f t="shared" si="7"/>
        <v>5</v>
      </c>
      <c r="AC18" s="23">
        <f t="shared" si="8"/>
        <v>0</v>
      </c>
      <c r="AD18" s="23">
        <f t="shared" si="9"/>
        <v>1</v>
      </c>
      <c r="AE18">
        <f t="shared" si="3"/>
        <v>1</v>
      </c>
    </row>
    <row r="19" spans="1:36" x14ac:dyDescent="0.25">
      <c r="A19" s="12">
        <v>33</v>
      </c>
      <c r="B19" s="32"/>
      <c r="C19" s="12"/>
      <c r="D19" s="12">
        <v>1</v>
      </c>
      <c r="E19" s="14"/>
      <c r="F19" s="49">
        <v>1</v>
      </c>
      <c r="G19" s="12"/>
      <c r="H19" s="12"/>
      <c r="I19" s="14"/>
      <c r="J19" s="12"/>
      <c r="K19" s="39"/>
      <c r="L19" s="49"/>
      <c r="M19" s="14">
        <v>1</v>
      </c>
      <c r="N19" s="12"/>
      <c r="O19" s="12"/>
      <c r="P19" s="12">
        <v>1</v>
      </c>
      <c r="Q19" s="14"/>
      <c r="R19" s="12"/>
      <c r="S19" s="12"/>
      <c r="T19" s="12"/>
      <c r="U19" s="59">
        <v>1</v>
      </c>
      <c r="V19" s="12">
        <v>1</v>
      </c>
      <c r="W19" s="12"/>
      <c r="X19" s="34"/>
      <c r="Y19" s="14"/>
      <c r="Z19" s="12">
        <v>33</v>
      </c>
      <c r="AA19" s="12">
        <v>3</v>
      </c>
      <c r="AB19" s="26">
        <f t="shared" si="7"/>
        <v>2</v>
      </c>
      <c r="AC19" s="27">
        <f t="shared" si="8"/>
        <v>4</v>
      </c>
      <c r="AD19" s="27">
        <f t="shared" si="9"/>
        <v>4</v>
      </c>
      <c r="AE19" s="12">
        <f t="shared" si="3"/>
        <v>8</v>
      </c>
      <c r="AF19" s="8"/>
      <c r="AG19" s="12"/>
      <c r="AH19" s="12"/>
      <c r="AI19" s="12"/>
      <c r="AJ19" s="12"/>
    </row>
    <row r="20" spans="1:36" x14ac:dyDescent="0.25">
      <c r="A20">
        <v>5</v>
      </c>
      <c r="B20" s="40"/>
      <c r="E20" s="11"/>
      <c r="F20" s="50">
        <v>1</v>
      </c>
      <c r="I20" s="11"/>
      <c r="K20" s="29"/>
      <c r="L20" s="52">
        <v>1</v>
      </c>
      <c r="M20" s="11"/>
      <c r="Q20" s="54"/>
      <c r="U20" s="56">
        <v>1</v>
      </c>
      <c r="X20" s="29"/>
      <c r="Y20" s="11"/>
      <c r="Z20">
        <v>5</v>
      </c>
      <c r="AA20">
        <v>4</v>
      </c>
      <c r="AB20" s="25">
        <f t="shared" ref="AB20:AB25" si="10">SUM(B20,F20,K20,L20,Q20,U20,X20)</f>
        <v>3</v>
      </c>
      <c r="AC20" s="23">
        <f t="shared" ref="AC20:AC25" si="11">SUM(C20:E20,G20:J20,M20:P20,R20:T20,V20:W20,Y20)</f>
        <v>0</v>
      </c>
      <c r="AD20" s="23">
        <f t="shared" ref="AD20:AD25" si="12">7-AB20</f>
        <v>4</v>
      </c>
      <c r="AE20">
        <f t="shared" si="3"/>
        <v>4</v>
      </c>
      <c r="AF20" s="22"/>
    </row>
    <row r="21" spans="1:36" x14ac:dyDescent="0.25">
      <c r="A21">
        <v>10</v>
      </c>
      <c r="B21" s="40">
        <v>1</v>
      </c>
      <c r="E21" s="11"/>
      <c r="F21" s="50">
        <v>1</v>
      </c>
      <c r="I21" s="11"/>
      <c r="K21" s="29"/>
      <c r="L21" s="52">
        <v>1</v>
      </c>
      <c r="M21" s="11"/>
      <c r="Q21" s="54">
        <v>1</v>
      </c>
      <c r="U21" s="56">
        <v>1</v>
      </c>
      <c r="X21" s="29">
        <v>1</v>
      </c>
      <c r="Y21" s="11"/>
      <c r="Z21">
        <v>10</v>
      </c>
      <c r="AA21">
        <v>4</v>
      </c>
      <c r="AB21" s="25">
        <f t="shared" si="10"/>
        <v>6</v>
      </c>
      <c r="AC21" s="23">
        <f t="shared" si="11"/>
        <v>0</v>
      </c>
      <c r="AD21" s="23">
        <f t="shared" si="12"/>
        <v>1</v>
      </c>
      <c r="AE21">
        <f t="shared" si="3"/>
        <v>1</v>
      </c>
      <c r="AF21" s="22"/>
      <c r="AG21">
        <v>7</v>
      </c>
      <c r="AH21" s="1" t="s">
        <v>125</v>
      </c>
      <c r="AI21" s="1" t="s">
        <v>126</v>
      </c>
    </row>
    <row r="22" spans="1:36" x14ac:dyDescent="0.25">
      <c r="A22">
        <v>16</v>
      </c>
      <c r="B22" s="40">
        <v>1</v>
      </c>
      <c r="C22">
        <v>1</v>
      </c>
      <c r="E22" s="11"/>
      <c r="F22" s="50"/>
      <c r="I22" s="11">
        <v>1</v>
      </c>
      <c r="K22" s="29"/>
      <c r="L22" s="52">
        <v>1</v>
      </c>
      <c r="M22" s="11"/>
      <c r="Q22" s="54"/>
      <c r="U22" s="56"/>
      <c r="X22" s="29">
        <v>1</v>
      </c>
      <c r="Y22" s="11"/>
      <c r="Z22">
        <v>16</v>
      </c>
      <c r="AA22">
        <v>4</v>
      </c>
      <c r="AB22" s="25">
        <f t="shared" si="10"/>
        <v>3</v>
      </c>
      <c r="AC22" s="23">
        <f t="shared" si="11"/>
        <v>2</v>
      </c>
      <c r="AD22" s="23">
        <f t="shared" si="12"/>
        <v>4</v>
      </c>
      <c r="AE22">
        <f t="shared" si="3"/>
        <v>6</v>
      </c>
      <c r="AG22" s="1" t="s">
        <v>119</v>
      </c>
      <c r="AH22">
        <f>SUM(AB20:AB25)/ROWS(AB20:AB25)</f>
        <v>4</v>
      </c>
      <c r="AI22">
        <f>SUM(AC20:AC25)/ROWS(AC20:AC25)</f>
        <v>0.83333333333333337</v>
      </c>
    </row>
    <row r="23" spans="1:36" x14ac:dyDescent="0.25">
      <c r="A23">
        <v>22</v>
      </c>
      <c r="B23" s="40">
        <v>1</v>
      </c>
      <c r="E23" s="11"/>
      <c r="F23" s="50">
        <v>1</v>
      </c>
      <c r="I23" s="11"/>
      <c r="K23" s="29"/>
      <c r="L23" s="52">
        <v>1</v>
      </c>
      <c r="M23" s="11"/>
      <c r="Q23" s="54"/>
      <c r="U23" s="56">
        <v>1</v>
      </c>
      <c r="V23">
        <v>1</v>
      </c>
      <c r="X23" s="29"/>
      <c r="Y23" s="11"/>
      <c r="Z23">
        <v>22</v>
      </c>
      <c r="AA23">
        <v>4</v>
      </c>
      <c r="AB23" s="25">
        <f t="shared" si="10"/>
        <v>4</v>
      </c>
      <c r="AC23" s="23">
        <f t="shared" si="11"/>
        <v>1</v>
      </c>
      <c r="AD23" s="23">
        <f t="shared" si="12"/>
        <v>3</v>
      </c>
      <c r="AE23">
        <f t="shared" si="3"/>
        <v>4</v>
      </c>
      <c r="AF23" s="1"/>
      <c r="AG23" s="1" t="s">
        <v>120</v>
      </c>
      <c r="AI23">
        <f>SUM(AD20:AD25)/ROWS(AD20:AD25)</f>
        <v>3</v>
      </c>
    </row>
    <row r="24" spans="1:36" x14ac:dyDescent="0.25">
      <c r="A24">
        <v>28</v>
      </c>
      <c r="B24" s="40">
        <v>1</v>
      </c>
      <c r="E24" s="11"/>
      <c r="F24" s="50">
        <v>1</v>
      </c>
      <c r="I24" s="11"/>
      <c r="K24" s="29">
        <v>1</v>
      </c>
      <c r="L24" s="52"/>
      <c r="M24" s="11"/>
      <c r="Q24" s="54"/>
      <c r="U24" s="56"/>
      <c r="W24">
        <v>1</v>
      </c>
      <c r="X24" s="29">
        <v>1</v>
      </c>
      <c r="Y24" s="11"/>
      <c r="Z24">
        <v>28</v>
      </c>
      <c r="AA24">
        <v>4</v>
      </c>
      <c r="AB24" s="25">
        <f t="shared" si="10"/>
        <v>4</v>
      </c>
      <c r="AC24" s="23">
        <f t="shared" si="11"/>
        <v>1</v>
      </c>
      <c r="AD24" s="23">
        <f t="shared" si="12"/>
        <v>3</v>
      </c>
      <c r="AE24">
        <f t="shared" si="3"/>
        <v>4</v>
      </c>
      <c r="AF24" s="1"/>
    </row>
    <row r="25" spans="1:36" x14ac:dyDescent="0.25">
      <c r="A25" s="12">
        <v>34</v>
      </c>
      <c r="B25" s="41"/>
      <c r="C25" s="12">
        <v>1</v>
      </c>
      <c r="D25" s="12"/>
      <c r="E25" s="14"/>
      <c r="F25" s="51">
        <v>1</v>
      </c>
      <c r="G25" s="12"/>
      <c r="H25" s="12"/>
      <c r="I25" s="14"/>
      <c r="J25" s="12"/>
      <c r="K25" s="30">
        <v>1</v>
      </c>
      <c r="L25" s="53">
        <v>1</v>
      </c>
      <c r="M25" s="14"/>
      <c r="N25" s="12"/>
      <c r="O25" s="12"/>
      <c r="P25" s="12"/>
      <c r="Q25" s="55"/>
      <c r="R25" s="12"/>
      <c r="S25" s="12"/>
      <c r="T25" s="12"/>
      <c r="U25" s="57">
        <v>1</v>
      </c>
      <c r="V25" s="12"/>
      <c r="W25" s="12"/>
      <c r="X25" s="30"/>
      <c r="Y25" s="14"/>
      <c r="Z25" s="12">
        <v>34</v>
      </c>
      <c r="AA25" s="12">
        <v>4</v>
      </c>
      <c r="AB25" s="26">
        <f t="shared" si="10"/>
        <v>4</v>
      </c>
      <c r="AC25" s="27">
        <f t="shared" si="11"/>
        <v>1</v>
      </c>
      <c r="AD25" s="27">
        <f t="shared" si="12"/>
        <v>3</v>
      </c>
      <c r="AE25" s="12">
        <f t="shared" si="3"/>
        <v>4</v>
      </c>
      <c r="AF25" s="28"/>
      <c r="AG25" s="12"/>
      <c r="AH25" s="12"/>
      <c r="AI25" s="12"/>
      <c r="AJ25" s="12"/>
    </row>
    <row r="26" spans="1:36" x14ac:dyDescent="0.25">
      <c r="A26">
        <v>6</v>
      </c>
      <c r="B26" s="16"/>
      <c r="D26">
        <v>1</v>
      </c>
      <c r="E26" s="11"/>
      <c r="F26" s="48">
        <v>1</v>
      </c>
      <c r="I26" s="11"/>
      <c r="K26" s="29">
        <v>1</v>
      </c>
      <c r="M26" s="11"/>
      <c r="Q26" s="56"/>
      <c r="U26" s="54">
        <v>1</v>
      </c>
      <c r="X26" s="38">
        <v>1</v>
      </c>
      <c r="Y26" s="11"/>
      <c r="Z26">
        <v>6</v>
      </c>
      <c r="AA26">
        <v>5</v>
      </c>
      <c r="AB26" s="25">
        <f>SUM(F26,K26,Q26,U26,X26)</f>
        <v>4</v>
      </c>
      <c r="AC26" s="23">
        <f>SUM(B26:E26,G26:J26,L26:P26,R26:T26,V26:W26,Y26)</f>
        <v>1</v>
      </c>
      <c r="AD26" s="23">
        <f>5-AB26</f>
        <v>1</v>
      </c>
      <c r="AE26">
        <f t="shared" si="3"/>
        <v>2</v>
      </c>
      <c r="AF26" s="22"/>
    </row>
    <row r="27" spans="1:36" x14ac:dyDescent="0.25">
      <c r="A27">
        <v>11</v>
      </c>
      <c r="B27" s="16"/>
      <c r="E27" s="11"/>
      <c r="F27" s="48">
        <v>1</v>
      </c>
      <c r="I27" s="11"/>
      <c r="K27" s="29">
        <v>1</v>
      </c>
      <c r="M27" s="11"/>
      <c r="Q27" s="56"/>
      <c r="U27" s="54">
        <v>1</v>
      </c>
      <c r="X27" s="38">
        <v>1</v>
      </c>
      <c r="Y27" s="11"/>
      <c r="Z27">
        <v>11</v>
      </c>
      <c r="AA27">
        <v>5</v>
      </c>
      <c r="AB27" s="25">
        <f>SUM(F27,K27,Q27,U27,X27)</f>
        <v>4</v>
      </c>
      <c r="AC27" s="23">
        <f>SUM(B27:E27,G27:J27,L27:P27,R27:T27,V27:W27,Y27)</f>
        <v>0</v>
      </c>
      <c r="AD27" s="23">
        <f t="shared" ref="AD27:AD35" si="13">5-AB27</f>
        <v>1</v>
      </c>
      <c r="AE27">
        <f t="shared" si="3"/>
        <v>1</v>
      </c>
      <c r="AG27">
        <v>5</v>
      </c>
      <c r="AH27" s="1" t="s">
        <v>125</v>
      </c>
      <c r="AI27" s="1" t="s">
        <v>126</v>
      </c>
    </row>
    <row r="28" spans="1:36" x14ac:dyDescent="0.25">
      <c r="A28">
        <v>17</v>
      </c>
      <c r="B28" s="16"/>
      <c r="E28" s="11"/>
      <c r="F28" s="48">
        <v>1</v>
      </c>
      <c r="I28" s="11"/>
      <c r="K28" s="29">
        <v>1</v>
      </c>
      <c r="M28" s="11"/>
      <c r="Q28" s="56">
        <v>1</v>
      </c>
      <c r="U28" s="54">
        <v>1</v>
      </c>
      <c r="X28" s="38">
        <v>1</v>
      </c>
      <c r="Y28" s="11"/>
      <c r="Z28">
        <v>17</v>
      </c>
      <c r="AA28">
        <v>5</v>
      </c>
      <c r="AB28" s="25">
        <f>SUM(F28,K28,Q28,U28,X28)</f>
        <v>5</v>
      </c>
      <c r="AC28" s="23">
        <f>SUM(B28:E28,G28:J28,L28:P28,R28:T28,V28:W28,Y28)</f>
        <v>0</v>
      </c>
      <c r="AD28" s="23">
        <f t="shared" si="13"/>
        <v>0</v>
      </c>
      <c r="AE28">
        <f t="shared" si="3"/>
        <v>0</v>
      </c>
      <c r="AG28" s="1" t="s">
        <v>119</v>
      </c>
      <c r="AH28">
        <f>SUM(AB26:AB30)/ROWS(AB26:AB30)</f>
        <v>4</v>
      </c>
      <c r="AI28">
        <f>SUM(AC26:AC30)/ROWS(AC26:AC30)</f>
        <v>0.6</v>
      </c>
    </row>
    <row r="29" spans="1:36" x14ac:dyDescent="0.25">
      <c r="A29">
        <v>23</v>
      </c>
      <c r="B29" s="16"/>
      <c r="E29" s="11"/>
      <c r="F29" s="48">
        <v>1</v>
      </c>
      <c r="I29" s="11">
        <v>1</v>
      </c>
      <c r="K29" s="29"/>
      <c r="M29" s="11"/>
      <c r="N29">
        <v>1</v>
      </c>
      <c r="Q29" s="56">
        <v>1</v>
      </c>
      <c r="U29" s="54">
        <v>1</v>
      </c>
      <c r="X29" s="38"/>
      <c r="Y29" s="11"/>
      <c r="Z29">
        <v>23</v>
      </c>
      <c r="AA29">
        <v>5</v>
      </c>
      <c r="AB29" s="25">
        <f>SUM(F29,K29,Q29,U29,X29)</f>
        <v>3</v>
      </c>
      <c r="AC29" s="23">
        <f>SUM(B29:E29,G29:J29,L29:P29,R29:T29,V29:W29,Y29)</f>
        <v>2</v>
      </c>
      <c r="AD29" s="23">
        <f t="shared" si="13"/>
        <v>2</v>
      </c>
      <c r="AE29">
        <f t="shared" si="3"/>
        <v>4</v>
      </c>
      <c r="AG29" s="1" t="s">
        <v>120</v>
      </c>
      <c r="AI29">
        <f>SUM(AD26:AD30)/ROWS(AD26:AD30)</f>
        <v>1</v>
      </c>
    </row>
    <row r="30" spans="1:36" x14ac:dyDescent="0.25">
      <c r="A30" s="12">
        <v>29</v>
      </c>
      <c r="B30" s="17"/>
      <c r="C30" s="12"/>
      <c r="D30" s="12"/>
      <c r="E30" s="14"/>
      <c r="F30" s="49">
        <v>1</v>
      </c>
      <c r="G30" s="12"/>
      <c r="H30" s="12"/>
      <c r="I30" s="14"/>
      <c r="J30" s="12"/>
      <c r="K30" s="30"/>
      <c r="L30" s="12"/>
      <c r="M30" s="14"/>
      <c r="N30" s="12"/>
      <c r="O30" s="12"/>
      <c r="P30" s="12"/>
      <c r="Q30" s="57">
        <v>1</v>
      </c>
      <c r="R30" s="12"/>
      <c r="S30" s="12"/>
      <c r="T30" s="12"/>
      <c r="U30" s="55">
        <v>1</v>
      </c>
      <c r="V30" s="12"/>
      <c r="W30" s="12"/>
      <c r="X30" s="39">
        <v>1</v>
      </c>
      <c r="Y30" s="14"/>
      <c r="Z30" s="12">
        <v>29</v>
      </c>
      <c r="AA30" s="12">
        <v>5</v>
      </c>
      <c r="AB30" s="26">
        <f>SUM(F30,K30,Q30,U30,X30)</f>
        <v>4</v>
      </c>
      <c r="AC30" s="27">
        <f>SUM(B30:E30,G30:J30,L30:P30,R30:T30,V30:W30,Y30)</f>
        <v>0</v>
      </c>
      <c r="AD30" s="27">
        <f t="shared" si="13"/>
        <v>1</v>
      </c>
      <c r="AE30" s="12">
        <f t="shared" si="3"/>
        <v>1</v>
      </c>
      <c r="AF30" s="12"/>
      <c r="AG30" s="12"/>
      <c r="AH30" s="12"/>
      <c r="AI30" s="12"/>
      <c r="AJ30" s="12"/>
    </row>
    <row r="31" spans="1:36" x14ac:dyDescent="0.25">
      <c r="A31">
        <v>7</v>
      </c>
      <c r="B31" s="16"/>
      <c r="E31" s="11"/>
      <c r="F31" s="52"/>
      <c r="I31" s="11"/>
      <c r="K31" s="33"/>
      <c r="L31" s="50">
        <v>1</v>
      </c>
      <c r="M31" s="11"/>
      <c r="Q31" s="58"/>
      <c r="U31" s="11">
        <v>1</v>
      </c>
      <c r="X31" s="29"/>
      <c r="Y31" s="11"/>
      <c r="Z31">
        <v>7</v>
      </c>
      <c r="AA31">
        <v>6</v>
      </c>
      <c r="AB31" s="16">
        <f>SUM(F31,K31,L31,Q31,X31)</f>
        <v>1</v>
      </c>
      <c r="AC31" s="23">
        <f>SUM(B31:E31,G31:J31,M31:P31,R31:W31,Y31)</f>
        <v>1</v>
      </c>
      <c r="AD31" s="23">
        <f t="shared" si="13"/>
        <v>4</v>
      </c>
      <c r="AE31">
        <f t="shared" si="3"/>
        <v>5</v>
      </c>
    </row>
    <row r="32" spans="1:36" x14ac:dyDescent="0.25">
      <c r="A32">
        <v>12</v>
      </c>
      <c r="B32" s="16"/>
      <c r="C32">
        <v>1</v>
      </c>
      <c r="E32" s="11"/>
      <c r="F32" s="52"/>
      <c r="I32" s="11"/>
      <c r="K32" s="33"/>
      <c r="L32" s="50">
        <v>1</v>
      </c>
      <c r="M32" s="11"/>
      <c r="Q32" s="58"/>
      <c r="U32" s="11"/>
      <c r="X32" s="29"/>
      <c r="Y32" s="11"/>
      <c r="Z32">
        <v>12</v>
      </c>
      <c r="AA32">
        <v>6</v>
      </c>
      <c r="AB32" s="16">
        <f>SUM(F32,K32,L32,Q32,X32)</f>
        <v>1</v>
      </c>
      <c r="AC32" s="23">
        <f>SUM(B32:E32,G32:J32,M32:P32,R32:W32,Y32)</f>
        <v>1</v>
      </c>
      <c r="AD32" s="23">
        <f t="shared" si="13"/>
        <v>4</v>
      </c>
      <c r="AE32">
        <f t="shared" si="3"/>
        <v>5</v>
      </c>
      <c r="AG32">
        <v>5</v>
      </c>
      <c r="AH32" s="1" t="s">
        <v>125</v>
      </c>
      <c r="AI32" s="1" t="s">
        <v>126</v>
      </c>
    </row>
    <row r="33" spans="1:36" x14ac:dyDescent="0.25">
      <c r="A33">
        <v>18</v>
      </c>
      <c r="B33" s="16"/>
      <c r="C33">
        <v>1</v>
      </c>
      <c r="E33" s="11"/>
      <c r="F33" s="52"/>
      <c r="I33" s="11"/>
      <c r="K33" s="33"/>
      <c r="L33" s="50">
        <v>1</v>
      </c>
      <c r="M33" s="11"/>
      <c r="Q33" s="58"/>
      <c r="U33" s="11">
        <v>1</v>
      </c>
      <c r="X33" s="29">
        <v>1</v>
      </c>
      <c r="Y33" s="11"/>
      <c r="Z33">
        <v>18</v>
      </c>
      <c r="AA33">
        <v>6</v>
      </c>
      <c r="AB33" s="16">
        <f>SUM(F33,K33,L33,Q33,X33)</f>
        <v>2</v>
      </c>
      <c r="AC33" s="23">
        <f>SUM(B33:E33,G33:J33,M33:P33,R33:W33,Y33)</f>
        <v>2</v>
      </c>
      <c r="AD33" s="23">
        <f t="shared" si="13"/>
        <v>3</v>
      </c>
      <c r="AE33">
        <f t="shared" si="3"/>
        <v>5</v>
      </c>
      <c r="AG33" s="1" t="s">
        <v>119</v>
      </c>
      <c r="AH33">
        <f>SUM(AB31:AB35)/ROWS(AB31:AB35)</f>
        <v>2</v>
      </c>
      <c r="AI33">
        <f>SUM(AC31:AC35)/ROWS(AC31:AC35)</f>
        <v>1.6</v>
      </c>
    </row>
    <row r="34" spans="1:36" x14ac:dyDescent="0.25">
      <c r="A34">
        <v>24</v>
      </c>
      <c r="B34" s="16"/>
      <c r="E34" s="11"/>
      <c r="F34" s="52">
        <v>1</v>
      </c>
      <c r="I34" s="11"/>
      <c r="K34" s="33">
        <v>1</v>
      </c>
      <c r="L34" s="50">
        <v>1</v>
      </c>
      <c r="M34" s="11"/>
      <c r="Q34" s="58"/>
      <c r="U34" s="11"/>
      <c r="X34" s="29"/>
      <c r="Y34" s="11"/>
      <c r="Z34">
        <v>24</v>
      </c>
      <c r="AA34">
        <v>6</v>
      </c>
      <c r="AB34" s="16">
        <f>SUM(F34,K34,L34,Q34,X34)</f>
        <v>3</v>
      </c>
      <c r="AC34" s="23">
        <f>SUM(B34:E34,G34:J34,M34:P34,R34:W34,Y34)</f>
        <v>0</v>
      </c>
      <c r="AD34" s="23">
        <f t="shared" si="13"/>
        <v>2</v>
      </c>
      <c r="AE34">
        <f t="shared" si="3"/>
        <v>2</v>
      </c>
      <c r="AG34" s="1" t="s">
        <v>120</v>
      </c>
      <c r="AI34">
        <f>SUM(AD31:AD35)/ROWS(AD31:AD35)</f>
        <v>3</v>
      </c>
    </row>
    <row r="35" spans="1:36" x14ac:dyDescent="0.25">
      <c r="A35" s="12">
        <v>30</v>
      </c>
      <c r="B35" s="17">
        <v>1</v>
      </c>
      <c r="C35" s="12">
        <v>1</v>
      </c>
      <c r="D35" s="12"/>
      <c r="E35" s="14"/>
      <c r="F35" s="53">
        <v>1</v>
      </c>
      <c r="G35" s="12"/>
      <c r="H35" s="12"/>
      <c r="I35" s="14"/>
      <c r="J35" s="12"/>
      <c r="K35" s="34"/>
      <c r="L35" s="51">
        <v>1</v>
      </c>
      <c r="M35" s="14"/>
      <c r="N35" s="12"/>
      <c r="O35" s="12"/>
      <c r="P35" s="12"/>
      <c r="Q35" s="59"/>
      <c r="R35" s="12"/>
      <c r="S35" s="12">
        <v>1</v>
      </c>
      <c r="T35" s="12"/>
      <c r="U35" s="14">
        <v>1</v>
      </c>
      <c r="V35" s="12"/>
      <c r="W35" s="12"/>
      <c r="X35" s="30">
        <v>1</v>
      </c>
      <c r="Y35" s="14"/>
      <c r="Z35" s="12">
        <v>30</v>
      </c>
      <c r="AA35" s="12">
        <v>6</v>
      </c>
      <c r="AB35" s="17">
        <f>SUM(F35,K35,L35,Q35,X35)</f>
        <v>3</v>
      </c>
      <c r="AC35" s="27">
        <f>SUM(B35:E35,G35:J35,M35:P35,R35:W35,Y35)</f>
        <v>4</v>
      </c>
      <c r="AD35" s="27">
        <f t="shared" si="13"/>
        <v>2</v>
      </c>
      <c r="AE35" s="12">
        <f t="shared" si="3"/>
        <v>6</v>
      </c>
      <c r="AF35" s="12"/>
      <c r="AG35" s="12"/>
      <c r="AH35" s="12"/>
      <c r="AI35" s="12"/>
      <c r="AJ35" s="12"/>
    </row>
    <row r="36" spans="1:36" x14ac:dyDescent="0.25">
      <c r="B36" t="s">
        <v>129</v>
      </c>
      <c r="F36" t="s">
        <v>133</v>
      </c>
      <c r="K36" t="s">
        <v>134</v>
      </c>
      <c r="L36" t="s">
        <v>135</v>
      </c>
      <c r="Q36" t="s">
        <v>131</v>
      </c>
      <c r="U36" t="s">
        <v>132</v>
      </c>
      <c r="X36" t="s">
        <v>130</v>
      </c>
      <c r="AB36" t="s">
        <v>112</v>
      </c>
      <c r="AC36">
        <f>AVERAGE(AC2:AC35)</f>
        <v>1.088235294117647</v>
      </c>
      <c r="AD36">
        <f>AVERAGE(AD2:AD35)</f>
        <v>2.0882352941176472</v>
      </c>
      <c r="AE36">
        <f>AVERAGE(AE2:AE35)</f>
        <v>3.1764705882352939</v>
      </c>
    </row>
    <row r="37" spans="1:36" x14ac:dyDescent="0.25">
      <c r="A37" s="18"/>
      <c r="B37" s="18" t="s">
        <v>75</v>
      </c>
      <c r="C37" s="18" t="s">
        <v>110</v>
      </c>
      <c r="D37" s="18" t="s">
        <v>111</v>
      </c>
      <c r="E37" s="18"/>
      <c r="F37" s="18" t="s">
        <v>75</v>
      </c>
      <c r="G37" s="18" t="s">
        <v>110</v>
      </c>
      <c r="H37" s="18" t="s">
        <v>111</v>
      </c>
      <c r="I37" s="18"/>
      <c r="J37" s="18" t="s">
        <v>75</v>
      </c>
      <c r="K37" s="18" t="s">
        <v>110</v>
      </c>
      <c r="L37" s="18" t="s">
        <v>111</v>
      </c>
      <c r="M37" s="18"/>
      <c r="N37" s="18" t="s">
        <v>75</v>
      </c>
      <c r="O37" s="18" t="s">
        <v>110</v>
      </c>
      <c r="P37" s="18" t="s">
        <v>111</v>
      </c>
      <c r="Q37" s="18"/>
      <c r="R37" s="18" t="s">
        <v>75</v>
      </c>
      <c r="S37" s="18" t="s">
        <v>110</v>
      </c>
      <c r="T37" s="18" t="s">
        <v>111</v>
      </c>
      <c r="U37" s="18"/>
      <c r="V37" s="18" t="s">
        <v>75</v>
      </c>
      <c r="W37" s="18" t="s">
        <v>110</v>
      </c>
      <c r="X37" s="18" t="s">
        <v>111</v>
      </c>
      <c r="Y37" s="18"/>
      <c r="AB37" t="s">
        <v>75</v>
      </c>
      <c r="AC37" s="18" t="s">
        <v>110</v>
      </c>
      <c r="AD37" s="18" t="s">
        <v>111</v>
      </c>
      <c r="AF37" t="s">
        <v>75</v>
      </c>
      <c r="AG37" s="18" t="s">
        <v>110</v>
      </c>
      <c r="AH37" s="18" t="s">
        <v>111</v>
      </c>
    </row>
    <row r="38" spans="1:36" x14ac:dyDescent="0.25">
      <c r="A38" s="18"/>
      <c r="B38" s="18">
        <f>SUM(B2:B25)</f>
        <v>16</v>
      </c>
      <c r="C38" s="18">
        <f>SUM(C2:E35,B26:B35)</f>
        <v>13</v>
      </c>
      <c r="D38" s="18">
        <f>ROWS(C2:C25)-B38</f>
        <v>8</v>
      </c>
      <c r="E38" s="18"/>
      <c r="F38" s="18">
        <f>SUM(F14:F35)</f>
        <v>17</v>
      </c>
      <c r="G38" s="18">
        <f>SUM(G2:I35,F2:F13)</f>
        <v>5</v>
      </c>
      <c r="H38" s="18">
        <f>ROWS(F14:F35)-F38</f>
        <v>5</v>
      </c>
      <c r="I38" s="18"/>
      <c r="J38" s="18">
        <f>SUM(K8:K35,L2:L7,L14:L25,L31:L35)</f>
        <v>29</v>
      </c>
      <c r="K38" s="18">
        <f>SUM(M2:M35,J2:J35,K2:K7,L8:L13,L26:L30)</f>
        <v>2</v>
      </c>
      <c r="L38" s="18">
        <f>ROWS(K8:K35)+ROWS(L2:L7)+ROWS(L14:L25)+ROWS(L31:L35)-J38</f>
        <v>22</v>
      </c>
      <c r="M38" s="18"/>
      <c r="N38" s="18">
        <f>SUM(Q2:Q13,Q20:Q35)</f>
        <v>8</v>
      </c>
      <c r="O38" s="18">
        <f>SUM(N2:P35,Q14:Q19)</f>
        <v>7</v>
      </c>
      <c r="P38" s="18">
        <f>ROWS(Q2:Q13)+ROWS(Q20:Q35)-N38</f>
        <v>20</v>
      </c>
      <c r="Q38" s="18"/>
      <c r="R38" s="18">
        <f>SUM(U2:U30)</f>
        <v>25</v>
      </c>
      <c r="S38" s="18">
        <f>SUM(R2:T35,U31:U35)</f>
        <v>7</v>
      </c>
      <c r="T38" s="18">
        <f>ROWS(U2:U30)-R38</f>
        <v>4</v>
      </c>
      <c r="U38" s="18"/>
      <c r="V38" s="18">
        <f>SUM(X2:X7,X14:X35)</f>
        <v>16</v>
      </c>
      <c r="W38" s="18">
        <f>SUM(V2:W35,X8:X13,Y2:Y35)</f>
        <v>3</v>
      </c>
      <c r="X38" s="18">
        <f>ROWS(X2:X7)+ROWS(X14:X35)-V38</f>
        <v>12</v>
      </c>
      <c r="Y38" s="18"/>
      <c r="AB38">
        <f>SUM(B38,F38,J38,N38,R38,V38)</f>
        <v>111</v>
      </c>
      <c r="AC38">
        <f>SUM(C38,G38,K38,O38,S38,W38)</f>
        <v>37</v>
      </c>
      <c r="AD38">
        <f>SUM(D38,H38,L38,P38,T38,X38)</f>
        <v>71</v>
      </c>
      <c r="AF38">
        <f>AB38/AB39</f>
        <v>0.60989010989010994</v>
      </c>
      <c r="AG38">
        <f>AC38/AB39</f>
        <v>0.2032967032967033</v>
      </c>
      <c r="AH38">
        <f>AD38/AB39</f>
        <v>0.39010989010989011</v>
      </c>
    </row>
    <row r="39" spans="1:36" x14ac:dyDescent="0.25">
      <c r="A39" s="18" t="s">
        <v>113</v>
      </c>
      <c r="B39" s="18">
        <f>ROWS(B2:B25)</f>
        <v>24</v>
      </c>
      <c r="D39" s="18"/>
      <c r="E39" s="18"/>
      <c r="F39" s="18">
        <f>ROWS(F14:F35)</f>
        <v>22</v>
      </c>
      <c r="G39" s="18"/>
      <c r="H39" s="18"/>
      <c r="I39" s="18"/>
      <c r="J39" s="18">
        <f>ROWS(K8:K35)+ROWS(L2:L7)+ROWS(L14:L25)+ROWS(L31:L35)</f>
        <v>51</v>
      </c>
      <c r="K39" s="18"/>
      <c r="L39" s="18"/>
      <c r="M39" s="18"/>
      <c r="N39" s="18">
        <f>ROWS(Q2:Q13)+ROWS(Q20:Q35)</f>
        <v>28</v>
      </c>
      <c r="O39" s="18"/>
      <c r="P39" s="18"/>
      <c r="Q39" s="18"/>
      <c r="R39" s="18">
        <f>ROWS(U2:U30)</f>
        <v>29</v>
      </c>
      <c r="S39" s="18"/>
      <c r="T39" s="18"/>
      <c r="U39" s="18"/>
      <c r="V39" s="18">
        <f>ROWS(X2:X7)+ROWS(X14:X35)</f>
        <v>28</v>
      </c>
      <c r="W39" s="18"/>
      <c r="X39" s="18"/>
      <c r="Y39" s="18"/>
      <c r="AA39" t="s">
        <v>114</v>
      </c>
      <c r="AB39">
        <f>SUM(B39,F39,J39,N39,R39,V39)</f>
        <v>182</v>
      </c>
    </row>
    <row r="40" spans="1:36" x14ac:dyDescent="0.25">
      <c r="A40" s="19" t="s">
        <v>75</v>
      </c>
      <c r="B40" s="20">
        <v>1</v>
      </c>
      <c r="C40" s="20"/>
      <c r="D40" s="20"/>
      <c r="E40" s="19"/>
      <c r="F40" s="20"/>
      <c r="G40" s="20"/>
      <c r="H40" s="20"/>
      <c r="I40" s="19"/>
      <c r="J40" s="20"/>
      <c r="K40" s="20"/>
      <c r="L40" s="20">
        <v>1</v>
      </c>
      <c r="M40" s="19"/>
      <c r="N40" s="20"/>
      <c r="O40" s="20"/>
      <c r="P40" s="20"/>
      <c r="Q40" s="19">
        <v>1</v>
      </c>
      <c r="R40" s="20"/>
      <c r="S40" s="20"/>
      <c r="T40" s="20"/>
      <c r="U40" s="19">
        <v>1</v>
      </c>
      <c r="V40" s="20"/>
      <c r="W40" s="20"/>
      <c r="X40" s="20">
        <v>1</v>
      </c>
      <c r="Y40" s="19"/>
      <c r="Z40" s="20"/>
      <c r="AA40" s="20">
        <v>1</v>
      </c>
    </row>
    <row r="41" spans="1:36" x14ac:dyDescent="0.25">
      <c r="A41" s="11"/>
      <c r="B41" s="18">
        <v>1</v>
      </c>
      <c r="C41" s="18"/>
      <c r="D41" s="18"/>
      <c r="E41" s="11"/>
      <c r="F41" s="18"/>
      <c r="G41" s="18"/>
      <c r="H41" s="18"/>
      <c r="I41" s="11"/>
      <c r="J41" s="18"/>
      <c r="K41" s="18">
        <v>1</v>
      </c>
      <c r="L41" s="18"/>
      <c r="M41" s="11"/>
      <c r="N41" s="18"/>
      <c r="O41" s="18"/>
      <c r="P41" s="18"/>
      <c r="Q41" s="11">
        <v>1</v>
      </c>
      <c r="R41" s="18"/>
      <c r="S41" s="18"/>
      <c r="T41" s="18"/>
      <c r="U41" s="11">
        <v>1</v>
      </c>
      <c r="V41" s="18"/>
      <c r="W41" s="18"/>
      <c r="X41" s="18"/>
      <c r="Y41" s="11"/>
      <c r="AA41" s="18">
        <v>2</v>
      </c>
    </row>
    <row r="42" spans="1:36" x14ac:dyDescent="0.25">
      <c r="A42" s="11"/>
      <c r="B42" s="18">
        <v>1</v>
      </c>
      <c r="C42" s="18"/>
      <c r="D42" s="18"/>
      <c r="E42" s="11"/>
      <c r="F42" s="18">
        <v>1</v>
      </c>
      <c r="G42" s="18"/>
      <c r="H42" s="18"/>
      <c r="I42" s="11"/>
      <c r="J42" s="18"/>
      <c r="K42" s="18">
        <v>1</v>
      </c>
      <c r="L42" s="18">
        <v>1</v>
      </c>
      <c r="M42" s="11"/>
      <c r="N42" s="18"/>
      <c r="O42" s="18"/>
      <c r="P42" s="18"/>
      <c r="Q42" s="11"/>
      <c r="R42" s="18"/>
      <c r="S42" s="18"/>
      <c r="T42" s="18"/>
      <c r="U42" s="11">
        <v>1</v>
      </c>
      <c r="V42" s="18"/>
      <c r="W42" s="18"/>
      <c r="X42" s="18">
        <v>1</v>
      </c>
      <c r="Y42" s="11"/>
      <c r="AA42">
        <v>3</v>
      </c>
    </row>
    <row r="43" spans="1:36" x14ac:dyDescent="0.25">
      <c r="A43" s="11"/>
      <c r="B43" s="4">
        <v>1</v>
      </c>
      <c r="C43" s="18"/>
      <c r="D43" s="18"/>
      <c r="E43" s="11"/>
      <c r="F43" s="18">
        <v>1</v>
      </c>
      <c r="G43" s="18"/>
      <c r="H43" s="18"/>
      <c r="I43" s="11"/>
      <c r="J43" s="18"/>
      <c r="K43" s="18">
        <v>1</v>
      </c>
      <c r="L43" s="18">
        <v>1</v>
      </c>
      <c r="M43" s="11"/>
      <c r="N43" s="18"/>
      <c r="O43" s="18"/>
      <c r="P43" s="18"/>
      <c r="Q43" s="11">
        <v>1</v>
      </c>
      <c r="R43" s="18"/>
      <c r="S43" s="18"/>
      <c r="T43" s="18"/>
      <c r="U43" s="11">
        <v>1</v>
      </c>
      <c r="V43" s="18"/>
      <c r="W43" s="18"/>
      <c r="X43" s="18">
        <v>1</v>
      </c>
      <c r="Y43" s="11"/>
      <c r="AA43">
        <v>4</v>
      </c>
    </row>
    <row r="44" spans="1:36" x14ac:dyDescent="0.25">
      <c r="A44" s="11"/>
      <c r="B44" s="18"/>
      <c r="C44" s="18"/>
      <c r="D44" s="18"/>
      <c r="E44" s="11"/>
      <c r="F44" s="18">
        <v>1</v>
      </c>
      <c r="G44" s="18"/>
      <c r="H44" s="18"/>
      <c r="I44" s="11"/>
      <c r="J44" s="18"/>
      <c r="K44" s="4">
        <v>1</v>
      </c>
      <c r="L44" s="18"/>
      <c r="M44" s="11"/>
      <c r="N44" s="18"/>
      <c r="O44" s="18"/>
      <c r="P44" s="18"/>
      <c r="Q44" s="11">
        <v>1</v>
      </c>
      <c r="R44" s="18"/>
      <c r="S44" s="18"/>
      <c r="T44" s="18"/>
      <c r="U44" s="11">
        <v>1</v>
      </c>
      <c r="V44" s="18"/>
      <c r="W44" s="18"/>
      <c r="X44" s="4">
        <v>1</v>
      </c>
      <c r="Y44" s="11"/>
      <c r="AA44">
        <v>5</v>
      </c>
    </row>
    <row r="45" spans="1:36" x14ac:dyDescent="0.25">
      <c r="A45" s="14"/>
      <c r="B45" s="12"/>
      <c r="C45" s="12"/>
      <c r="D45" s="12"/>
      <c r="E45" s="14"/>
      <c r="F45" s="21">
        <v>1</v>
      </c>
      <c r="G45" s="12"/>
      <c r="H45" s="12"/>
      <c r="I45" s="14"/>
      <c r="J45" s="12"/>
      <c r="K45" s="21">
        <v>1</v>
      </c>
      <c r="L45" s="21">
        <v>1</v>
      </c>
      <c r="M45" s="14"/>
      <c r="N45" s="12"/>
      <c r="O45" s="12"/>
      <c r="P45" s="12"/>
      <c r="Q45" s="14">
        <v>1</v>
      </c>
      <c r="R45" s="12"/>
      <c r="S45" s="12"/>
      <c r="T45" s="12"/>
      <c r="U45" s="14"/>
      <c r="V45" s="12"/>
      <c r="W45" s="12"/>
      <c r="X45" s="21">
        <v>1</v>
      </c>
      <c r="Y45" s="14"/>
      <c r="Z45" s="12"/>
      <c r="AA45" s="12">
        <v>6</v>
      </c>
    </row>
    <row r="46" spans="1:36" x14ac:dyDescent="0.25">
      <c r="A46" s="18"/>
      <c r="B46" s="18"/>
      <c r="C46" s="18"/>
      <c r="D46" s="18"/>
      <c r="E46" s="18"/>
      <c r="F46" s="18"/>
      <c r="G46" s="18"/>
      <c r="H46" s="18"/>
      <c r="I46" s="18"/>
      <c r="J46" s="18"/>
      <c r="K46" s="18"/>
      <c r="L46" s="18"/>
      <c r="M46" s="18"/>
      <c r="N46" s="18"/>
      <c r="O46" s="18"/>
      <c r="P46" s="18"/>
      <c r="Q46" s="18"/>
      <c r="R46" s="18"/>
      <c r="S46" s="18"/>
      <c r="T46" s="18"/>
      <c r="U46" s="18"/>
      <c r="V46" s="18"/>
    </row>
    <row r="47" spans="1:36" x14ac:dyDescent="0.25">
      <c r="A47" s="18"/>
      <c r="B47" s="18"/>
      <c r="C47" s="18"/>
      <c r="D47" s="18"/>
      <c r="E47" s="18"/>
      <c r="F47" s="18"/>
      <c r="G47" s="18"/>
      <c r="H47" s="18"/>
      <c r="I47" s="18"/>
      <c r="J47" s="18"/>
      <c r="K47" s="18"/>
      <c r="L47" s="18"/>
      <c r="M47" s="18"/>
      <c r="N47" s="18"/>
      <c r="O47" s="18"/>
      <c r="P47" s="18"/>
      <c r="Q47" s="18"/>
      <c r="R47" s="18"/>
      <c r="S47" s="18"/>
      <c r="T47" s="18"/>
      <c r="U47" s="18"/>
      <c r="V47" s="18"/>
    </row>
    <row r="48" spans="1:36" x14ac:dyDescent="0.25">
      <c r="A48" s="18"/>
      <c r="B48" s="18"/>
      <c r="C48" s="18"/>
      <c r="D48" s="18"/>
      <c r="E48" s="18"/>
      <c r="F48" s="18"/>
      <c r="G48" s="18"/>
      <c r="H48" s="18"/>
      <c r="I48" s="18"/>
      <c r="J48" s="18"/>
      <c r="K48" s="18"/>
      <c r="L48" s="18"/>
      <c r="M48" s="18"/>
      <c r="N48" s="18"/>
      <c r="O48" s="18"/>
      <c r="P48" s="18"/>
      <c r="Q48" s="18"/>
      <c r="R48" s="18"/>
      <c r="S48" s="18"/>
      <c r="T48" s="18"/>
      <c r="U48" s="18"/>
      <c r="V48" s="18"/>
      <c r="AC48" t="str">
        <f>"Perfect:"&amp;AF39</f>
        <v>Perfect:</v>
      </c>
      <c r="AD48" s="1" t="s">
        <v>117</v>
      </c>
      <c r="AE48" s="1" t="s">
        <v>118</v>
      </c>
    </row>
    <row r="49" spans="1:31" x14ac:dyDescent="0.25">
      <c r="A49" s="18"/>
      <c r="B49" s="18"/>
      <c r="C49" s="18"/>
      <c r="D49" s="18"/>
      <c r="E49" s="18"/>
      <c r="F49" s="18"/>
      <c r="G49" s="18"/>
      <c r="H49" s="18"/>
      <c r="I49" s="18"/>
      <c r="J49" s="18"/>
      <c r="K49" s="18"/>
      <c r="L49" s="18"/>
      <c r="M49" s="18"/>
      <c r="N49" s="18"/>
      <c r="O49" s="18"/>
      <c r="P49" s="18"/>
      <c r="Q49" s="18"/>
      <c r="R49" s="18"/>
      <c r="S49" s="18"/>
      <c r="T49" s="18"/>
      <c r="U49" s="18"/>
      <c r="V49" s="18"/>
      <c r="AC49" s="1" t="s">
        <v>115</v>
      </c>
      <c r="AD49" s="22">
        <f>AB38</f>
        <v>111</v>
      </c>
      <c r="AE49" s="22">
        <f>AC38</f>
        <v>37</v>
      </c>
    </row>
    <row r="50" spans="1:31" x14ac:dyDescent="0.25">
      <c r="A50" s="18"/>
      <c r="B50" s="18"/>
      <c r="C50" s="18"/>
      <c r="D50" s="18"/>
      <c r="E50" s="18"/>
      <c r="F50" s="18"/>
      <c r="G50" s="18"/>
      <c r="H50" s="18"/>
      <c r="I50" s="18"/>
      <c r="J50" s="18"/>
      <c r="K50" s="18"/>
      <c r="L50" s="18"/>
      <c r="M50" s="18"/>
      <c r="N50" s="18"/>
      <c r="O50" s="18"/>
      <c r="P50" s="18"/>
      <c r="Q50" s="18"/>
      <c r="R50" s="18"/>
      <c r="S50" s="18"/>
      <c r="T50" s="18"/>
      <c r="U50" s="18"/>
      <c r="V50" s="18"/>
      <c r="AC50" s="1" t="s">
        <v>116</v>
      </c>
      <c r="AD50" s="22">
        <f>AD38</f>
        <v>71</v>
      </c>
      <c r="AE50" s="22"/>
    </row>
    <row r="51" spans="1:31" x14ac:dyDescent="0.25">
      <c r="A51" s="18"/>
      <c r="B51" s="18"/>
      <c r="C51" s="18"/>
      <c r="D51" s="18"/>
      <c r="E51" s="18"/>
      <c r="F51" s="18"/>
      <c r="G51" s="18"/>
      <c r="H51" s="18"/>
      <c r="I51" s="18"/>
      <c r="J51" s="18"/>
      <c r="K51" s="18"/>
      <c r="L51" s="18"/>
      <c r="M51" s="18"/>
      <c r="N51" s="18"/>
      <c r="O51" s="18"/>
      <c r="P51" s="18"/>
      <c r="Q51" s="18"/>
      <c r="R51" s="18"/>
      <c r="S51" s="18"/>
      <c r="T51" s="18"/>
      <c r="U51" s="18"/>
      <c r="V51" s="18"/>
    </row>
    <row r="52" spans="1:31" x14ac:dyDescent="0.25">
      <c r="A52" s="18"/>
      <c r="B52" s="18" t="s">
        <v>128</v>
      </c>
      <c r="C52" s="18">
        <v>1</v>
      </c>
      <c r="D52" s="18">
        <v>2</v>
      </c>
      <c r="E52" s="18">
        <v>3</v>
      </c>
      <c r="F52" s="4">
        <v>4</v>
      </c>
      <c r="G52" s="4">
        <v>5</v>
      </c>
      <c r="H52" s="4">
        <v>6</v>
      </c>
      <c r="I52" s="18"/>
      <c r="J52" s="18"/>
      <c r="K52" s="18"/>
      <c r="L52" s="18" t="s">
        <v>136</v>
      </c>
      <c r="M52" s="18" t="s">
        <v>75</v>
      </c>
      <c r="N52" s="18" t="s">
        <v>110</v>
      </c>
      <c r="O52" s="4" t="s">
        <v>111</v>
      </c>
      <c r="P52" s="18"/>
      <c r="Q52" s="18"/>
      <c r="R52" s="18"/>
      <c r="S52" s="18"/>
      <c r="T52" s="18"/>
      <c r="U52" s="18"/>
      <c r="V52" s="18"/>
      <c r="W52" s="18"/>
      <c r="X52" s="18"/>
      <c r="Y52" s="18"/>
      <c r="AD52" s="1" t="s">
        <v>122</v>
      </c>
      <c r="AE52" s="1"/>
    </row>
    <row r="53" spans="1:31" x14ac:dyDescent="0.25">
      <c r="A53" s="18" t="s">
        <v>127</v>
      </c>
      <c r="B53" s="18"/>
      <c r="C53" s="18"/>
      <c r="D53" s="18"/>
      <c r="E53" s="18"/>
      <c r="F53" s="18"/>
      <c r="G53" s="18"/>
      <c r="H53" s="18"/>
      <c r="I53" s="18"/>
      <c r="J53" s="18"/>
      <c r="K53" s="18" t="s">
        <v>127</v>
      </c>
      <c r="L53" s="18"/>
      <c r="M53" s="18"/>
      <c r="N53" s="18"/>
      <c r="O53" s="18"/>
      <c r="P53" s="18"/>
      <c r="Q53" s="18"/>
      <c r="R53" s="18"/>
      <c r="S53" s="18"/>
      <c r="T53" s="18"/>
      <c r="U53" s="18"/>
      <c r="V53" s="18"/>
      <c r="W53" s="18"/>
      <c r="X53" s="18"/>
      <c r="Y53" s="18"/>
      <c r="AD53" s="1" t="s">
        <v>119</v>
      </c>
      <c r="AE53" s="1" t="s">
        <v>120</v>
      </c>
    </row>
    <row r="54" spans="1:31" x14ac:dyDescent="0.25">
      <c r="A54" s="45" t="s">
        <v>130</v>
      </c>
      <c r="B54" s="18"/>
      <c r="C54" s="18" t="s">
        <v>137</v>
      </c>
      <c r="D54" s="18"/>
      <c r="E54" s="18" t="s">
        <v>138</v>
      </c>
      <c r="F54" s="4" t="s">
        <v>137</v>
      </c>
      <c r="G54" s="4" t="s">
        <v>139</v>
      </c>
      <c r="H54" s="4" t="s">
        <v>137</v>
      </c>
      <c r="I54" s="18"/>
      <c r="J54" s="18"/>
      <c r="K54" s="18" t="s">
        <v>130</v>
      </c>
      <c r="L54" s="18"/>
      <c r="M54" s="18"/>
      <c r="N54" s="18"/>
      <c r="O54" s="18"/>
      <c r="P54" s="18"/>
      <c r="Q54" s="18"/>
      <c r="R54" s="18"/>
      <c r="S54" s="18"/>
      <c r="T54" s="18"/>
      <c r="U54" s="18"/>
      <c r="V54" s="18"/>
      <c r="W54" s="18"/>
      <c r="X54" s="18"/>
      <c r="Y54" s="18"/>
      <c r="AB54" s="1" t="s">
        <v>121</v>
      </c>
      <c r="AC54" s="1" t="s">
        <v>119</v>
      </c>
      <c r="AD54" s="22">
        <f>AB38</f>
        <v>111</v>
      </c>
      <c r="AE54" s="22">
        <f>AC38</f>
        <v>37</v>
      </c>
    </row>
    <row r="55" spans="1:31" x14ac:dyDescent="0.25">
      <c r="A55" s="45" t="s">
        <v>129</v>
      </c>
      <c r="B55" s="18"/>
      <c r="C55" s="18" t="s">
        <v>138</v>
      </c>
      <c r="D55" s="18" t="s">
        <v>138</v>
      </c>
      <c r="E55" s="18" t="s">
        <v>137</v>
      </c>
      <c r="F55" s="4" t="s">
        <v>139</v>
      </c>
      <c r="G55" s="18"/>
      <c r="H55" s="18"/>
      <c r="I55" s="18"/>
      <c r="J55" s="18"/>
      <c r="K55" s="18" t="s">
        <v>129</v>
      </c>
      <c r="L55" s="18"/>
      <c r="M55" s="18"/>
      <c r="N55" s="18"/>
      <c r="O55" s="18"/>
      <c r="P55" s="18"/>
      <c r="Q55" s="18"/>
      <c r="R55" s="18"/>
      <c r="S55" s="18"/>
      <c r="T55" s="18"/>
      <c r="U55" s="18"/>
      <c r="V55" s="18"/>
      <c r="W55" s="18"/>
      <c r="X55" s="18"/>
      <c r="Y55" s="18"/>
      <c r="AB55" s="1"/>
      <c r="AC55" s="1" t="s">
        <v>120</v>
      </c>
      <c r="AD55" s="22">
        <f>AD38</f>
        <v>71</v>
      </c>
      <c r="AE55" s="22"/>
    </row>
    <row r="56" spans="1:31" x14ac:dyDescent="0.25">
      <c r="A56" s="47" t="s">
        <v>131</v>
      </c>
      <c r="B56" s="18"/>
      <c r="C56" s="4" t="s">
        <v>139</v>
      </c>
      <c r="D56" s="18" t="s">
        <v>137</v>
      </c>
      <c r="E56" s="18"/>
      <c r="F56" s="4" t="s">
        <v>138</v>
      </c>
      <c r="G56" s="4" t="s">
        <v>137</v>
      </c>
      <c r="H56" s="4" t="s">
        <v>139</v>
      </c>
      <c r="I56" s="18"/>
      <c r="J56" s="18"/>
      <c r="K56" s="4" t="s">
        <v>131</v>
      </c>
      <c r="L56" s="18"/>
      <c r="M56" s="18"/>
      <c r="N56" s="18"/>
      <c r="O56" s="18"/>
      <c r="P56" s="18"/>
      <c r="Q56" s="18"/>
      <c r="R56" s="18"/>
      <c r="S56" s="18"/>
      <c r="T56" s="18"/>
      <c r="U56" s="18"/>
      <c r="V56" s="18"/>
      <c r="W56" s="18"/>
      <c r="X56" s="18"/>
      <c r="Y56" s="18"/>
    </row>
    <row r="57" spans="1:31" x14ac:dyDescent="0.25">
      <c r="A57" s="47" t="s">
        <v>132</v>
      </c>
      <c r="B57" s="18"/>
      <c r="C57" s="4" t="s">
        <v>138</v>
      </c>
      <c r="D57" s="4" t="s">
        <v>137</v>
      </c>
      <c r="E57" s="4" t="s">
        <v>139</v>
      </c>
      <c r="F57" s="4" t="s">
        <v>137</v>
      </c>
      <c r="G57" s="4" t="s">
        <v>138</v>
      </c>
      <c r="H57" s="18"/>
      <c r="I57" s="18"/>
      <c r="J57" s="18"/>
      <c r="K57" s="4" t="s">
        <v>132</v>
      </c>
      <c r="L57" s="18"/>
      <c r="M57" s="18"/>
      <c r="N57" s="18"/>
      <c r="O57" s="18"/>
      <c r="P57" s="18"/>
      <c r="Q57" s="18"/>
      <c r="R57" s="18"/>
      <c r="S57" s="18"/>
      <c r="T57" s="18"/>
      <c r="U57" s="18"/>
      <c r="V57" s="18"/>
      <c r="W57" s="18"/>
      <c r="X57" s="18"/>
      <c r="Y57" s="18"/>
    </row>
    <row r="58" spans="1:31" x14ac:dyDescent="0.25">
      <c r="A58" s="47" t="s">
        <v>133</v>
      </c>
      <c r="B58" s="18"/>
      <c r="C58" s="18"/>
      <c r="D58" s="18"/>
      <c r="E58" s="4" t="s">
        <v>137</v>
      </c>
      <c r="F58" s="4" t="s">
        <v>139</v>
      </c>
      <c r="G58" s="4" t="s">
        <v>137</v>
      </c>
      <c r="H58" s="4" t="s">
        <v>138</v>
      </c>
      <c r="I58" s="18"/>
      <c r="J58" s="18"/>
      <c r="K58" s="4" t="s">
        <v>133</v>
      </c>
      <c r="L58" s="18"/>
      <c r="M58" s="18"/>
      <c r="N58" s="18"/>
      <c r="O58" s="18"/>
      <c r="P58" s="18"/>
      <c r="Q58" s="18"/>
      <c r="R58" s="18"/>
      <c r="S58" s="18"/>
      <c r="T58" s="18"/>
      <c r="U58" s="18"/>
      <c r="V58" s="18"/>
      <c r="W58" s="18"/>
      <c r="X58" s="18"/>
      <c r="Y58" s="18"/>
    </row>
    <row r="59" spans="1:31" x14ac:dyDescent="0.25">
      <c r="A59" s="46" t="s">
        <v>134</v>
      </c>
      <c r="B59" s="18"/>
      <c r="C59" s="18"/>
      <c r="D59" s="4" t="s">
        <v>139</v>
      </c>
      <c r="E59" s="4" t="s">
        <v>139</v>
      </c>
      <c r="F59" s="4" t="s">
        <v>137</v>
      </c>
      <c r="G59" s="4" t="s">
        <v>137</v>
      </c>
      <c r="H59" s="4" t="s">
        <v>138</v>
      </c>
      <c r="I59" s="18"/>
      <c r="J59" s="18"/>
      <c r="K59" s="4" t="s">
        <v>134</v>
      </c>
      <c r="L59" s="18"/>
      <c r="M59" s="18"/>
      <c r="N59" s="18"/>
      <c r="O59" s="18"/>
      <c r="P59" s="18"/>
      <c r="Q59" s="18"/>
      <c r="R59" s="18"/>
      <c r="S59" s="18"/>
      <c r="T59" s="18"/>
      <c r="U59" s="18"/>
      <c r="V59" s="18"/>
      <c r="W59" s="18"/>
      <c r="X59" s="18"/>
      <c r="Y59" s="18"/>
    </row>
    <row r="60" spans="1:31" x14ac:dyDescent="0.25">
      <c r="A60" s="47" t="s">
        <v>135</v>
      </c>
      <c r="B60" s="18"/>
      <c r="C60" s="4" t="s">
        <v>139</v>
      </c>
      <c r="D60" s="18"/>
      <c r="E60" s="4" t="s">
        <v>137</v>
      </c>
      <c r="F60" s="4" t="s">
        <v>138</v>
      </c>
      <c r="G60" s="18"/>
      <c r="H60" s="4" t="s">
        <v>139</v>
      </c>
      <c r="I60" s="18"/>
      <c r="J60" s="18"/>
      <c r="K60" s="4" t="s">
        <v>135</v>
      </c>
      <c r="L60" s="18"/>
      <c r="M60" s="18"/>
      <c r="N60" s="18"/>
      <c r="O60" s="18"/>
      <c r="P60" s="18"/>
      <c r="Q60" s="18"/>
      <c r="R60" s="18"/>
      <c r="S60" s="18"/>
      <c r="T60" s="18"/>
      <c r="U60" s="18"/>
      <c r="V60" s="18"/>
      <c r="W60" s="18"/>
      <c r="X60" s="18"/>
      <c r="Y60" s="18"/>
    </row>
    <row r="61" spans="1:31"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row>
    <row r="62" spans="1:31" x14ac:dyDescent="0.25">
      <c r="A62" s="18"/>
      <c r="B62" s="18"/>
      <c r="C62" s="18"/>
      <c r="D62" s="18"/>
      <c r="E62" s="18"/>
      <c r="F62" s="18"/>
      <c r="G62" s="18"/>
      <c r="H62" s="18"/>
      <c r="I62" s="18"/>
      <c r="J62" s="18"/>
      <c r="K62" s="18"/>
      <c r="L62" s="4" t="s">
        <v>205</v>
      </c>
      <c r="M62" s="18"/>
      <c r="N62" s="18" t="s">
        <v>206</v>
      </c>
      <c r="O62" s="18"/>
      <c r="P62" s="18"/>
      <c r="Q62" s="18"/>
      <c r="R62" s="18"/>
      <c r="S62" s="18"/>
      <c r="T62" s="18"/>
      <c r="U62" s="18"/>
      <c r="V62" s="18"/>
      <c r="W62" s="18"/>
      <c r="X62" s="18"/>
      <c r="Y62" s="18"/>
    </row>
    <row r="63" spans="1:31" x14ac:dyDescent="0.25">
      <c r="A63" s="18"/>
      <c r="B63" s="18"/>
      <c r="C63" s="18"/>
      <c r="D63" s="18"/>
      <c r="E63" s="18"/>
      <c r="F63" s="18"/>
      <c r="G63" s="18"/>
      <c r="H63" s="18"/>
      <c r="I63" s="18"/>
      <c r="J63" s="18"/>
      <c r="L63" s="18"/>
      <c r="M63" s="18"/>
      <c r="N63" s="18" t="s">
        <v>207</v>
      </c>
      <c r="O63" s="18"/>
      <c r="P63" s="18"/>
      <c r="Q63" s="18"/>
      <c r="R63" s="18"/>
      <c r="S63" s="18"/>
      <c r="T63" s="18"/>
      <c r="U63" s="18"/>
      <c r="V63" s="18"/>
      <c r="W63" s="18"/>
      <c r="X63" s="18"/>
      <c r="Y63" s="18"/>
    </row>
    <row r="64" spans="1:31" x14ac:dyDescent="0.25">
      <c r="A64" s="18"/>
      <c r="B64" t="s">
        <v>142</v>
      </c>
      <c r="C64" s="44" t="s">
        <v>123</v>
      </c>
      <c r="D64" s="44" t="s">
        <v>111</v>
      </c>
      <c r="E64" s="18"/>
      <c r="F64" s="18"/>
      <c r="G64" s="4" t="s">
        <v>143</v>
      </c>
      <c r="H64" s="4" t="s">
        <v>144</v>
      </c>
      <c r="I64" s="18"/>
      <c r="J64" s="18"/>
      <c r="K64" s="18"/>
      <c r="L64" s="18"/>
      <c r="M64" s="18"/>
      <c r="N64" s="18"/>
      <c r="O64" s="18"/>
      <c r="P64" s="18"/>
      <c r="Q64" s="18"/>
      <c r="R64" s="18"/>
      <c r="S64" s="18"/>
      <c r="T64" s="18"/>
      <c r="U64" s="18"/>
      <c r="V64" s="18"/>
      <c r="W64" s="18"/>
      <c r="X64" s="18"/>
      <c r="Y64" s="18"/>
    </row>
    <row r="65" spans="1:25" x14ac:dyDescent="0.25">
      <c r="A65" s="35" t="s">
        <v>42</v>
      </c>
      <c r="B65" s="18">
        <f>ROWS(B2:B13)+ROWS(F31:F35)+ROWS(L20:L25)+ROWS(K31:K35)+ROWS(Q20:Q25)+ROWS(U2:U7)+ROWS(U26:U30)+ROWS(X14:X19)</f>
        <v>51</v>
      </c>
      <c r="C65" s="18">
        <f>SUM(B2:B13,L20:L25,F31:F35,K31:K35,Q20:Q25,U2:U7,X14:X19,U26:U30)</f>
        <v>30</v>
      </c>
      <c r="D65" s="18">
        <f>B65-C65</f>
        <v>21</v>
      </c>
      <c r="E65" s="18"/>
      <c r="F65" s="18"/>
      <c r="G65" s="18">
        <f>C65/B65</f>
        <v>0.58823529411764708</v>
      </c>
      <c r="H65" s="18">
        <f>D65/B65</f>
        <v>0.41176470588235292</v>
      </c>
      <c r="I65" s="18"/>
      <c r="J65" s="18"/>
      <c r="K65" s="18"/>
      <c r="L65" s="18"/>
      <c r="M65" s="18"/>
      <c r="N65" s="18"/>
      <c r="O65" s="18"/>
      <c r="P65" s="18"/>
      <c r="Q65" s="18"/>
      <c r="R65" s="18"/>
      <c r="S65" s="18"/>
      <c r="T65" s="18"/>
      <c r="U65" s="18"/>
      <c r="V65" s="18"/>
      <c r="W65" s="18"/>
      <c r="X65" s="18"/>
      <c r="Y65" s="18"/>
    </row>
    <row r="66" spans="1:25" x14ac:dyDescent="0.25">
      <c r="A66" s="42" t="s">
        <v>140</v>
      </c>
      <c r="B66" s="18">
        <f>ROWS(B14:B19)+ROWS(F14:F19)+ROWS(F26:F30)+ROWS(L14:L19)+ROWS(K20:K30)+ROWS(Q8:Q13)+ROWS(Q26:Q30)+ROWS(U8:U13)+ROWS(U20:U25)+ROWS(X2:X7)+ROWS(X20:X25)+ROWS(X31:X35)</f>
        <v>74</v>
      </c>
      <c r="C66" s="18">
        <f>SUM(B14:B19,F14:F19,F26:F30,L14:L19,K20:K30,Q8:Q13,Q26:Q30,U8:U13,U20:U25,X2:X7,X20:X25,X31:X35)</f>
        <v>45</v>
      </c>
      <c r="D66" s="18">
        <f>B66-C66</f>
        <v>29</v>
      </c>
      <c r="E66" s="18"/>
      <c r="F66" s="18"/>
      <c r="G66" s="18">
        <f>C66/B66</f>
        <v>0.60810810810810811</v>
      </c>
      <c r="H66" s="18">
        <f>D66/B66</f>
        <v>0.39189189189189189</v>
      </c>
      <c r="I66" s="18"/>
      <c r="J66" s="18"/>
      <c r="K66" s="18"/>
      <c r="L66" s="18"/>
      <c r="M66" s="18"/>
      <c r="N66" s="18"/>
      <c r="O66" s="18"/>
      <c r="P66" s="18"/>
      <c r="Q66" s="18"/>
      <c r="R66" s="18"/>
      <c r="S66" s="18"/>
      <c r="T66" s="18"/>
      <c r="U66" s="18"/>
      <c r="V66" s="18"/>
      <c r="W66" s="18"/>
      <c r="X66" s="18"/>
      <c r="Y66" s="18"/>
    </row>
    <row r="67" spans="1:25" x14ac:dyDescent="0.25">
      <c r="A67" s="43" t="s">
        <v>141</v>
      </c>
      <c r="B67" s="18">
        <f>ROWS(B20:B25)+ROWS(F20:F25)+ROWS(K8:K19)+ROWS(L2:L7)+ROWS(L31:L35)+ROWS(Q2:Q7)+ROWS(Q31:Q35)+ROWS(U14:U19)+ROWS(X26:X30)</f>
        <v>57</v>
      </c>
      <c r="C67" s="18">
        <f>SUM(B20:B25,F20:F25,K8:K19,L2:L7,L31:L35,Q2:Q7,Q31:Q35,U14:U19,X26:X30)</f>
        <v>36</v>
      </c>
      <c r="D67" s="18">
        <f>B67-C67</f>
        <v>21</v>
      </c>
      <c r="E67" s="18"/>
      <c r="F67" s="18"/>
      <c r="G67" s="18">
        <f>C67/B67</f>
        <v>0.63157894736842102</v>
      </c>
      <c r="H67" s="18">
        <f>D67/B67</f>
        <v>0.36842105263157893</v>
      </c>
      <c r="I67" s="18"/>
      <c r="J67" s="18"/>
      <c r="K67" s="18"/>
      <c r="L67" s="18"/>
      <c r="M67" s="18"/>
      <c r="N67" s="18"/>
      <c r="O67" s="18"/>
      <c r="P67" s="18"/>
      <c r="Q67" s="18"/>
      <c r="R67" s="18"/>
      <c r="S67" s="18"/>
      <c r="T67" s="18"/>
      <c r="U67" s="18"/>
      <c r="V67" s="18"/>
      <c r="W67" s="18"/>
      <c r="X67" s="18"/>
      <c r="Y67" s="18"/>
    </row>
    <row r="68" spans="1:25" x14ac:dyDescent="0.25">
      <c r="A68" s="18"/>
      <c r="B68" s="18"/>
      <c r="C68" s="18"/>
      <c r="D68" s="18"/>
      <c r="E68" s="18"/>
      <c r="F68" s="18"/>
      <c r="G68" s="18"/>
      <c r="H68" s="18"/>
      <c r="I68" s="18"/>
      <c r="J68" s="18"/>
      <c r="K68" s="18"/>
      <c r="L68" s="18"/>
      <c r="M68" s="18"/>
      <c r="N68" s="18"/>
      <c r="O68" s="18"/>
      <c r="P68" s="18"/>
      <c r="Q68" s="18"/>
      <c r="R68" s="18"/>
      <c r="S68" s="18"/>
      <c r="T68" s="18"/>
      <c r="U68" s="18"/>
      <c r="V68" s="18"/>
      <c r="W68" s="18"/>
      <c r="X68" s="18"/>
      <c r="Y68" s="18"/>
    </row>
    <row r="69" spans="1:25" x14ac:dyDescent="0.25">
      <c r="B69" t="s">
        <v>142</v>
      </c>
      <c r="C69" s="44" t="s">
        <v>123</v>
      </c>
      <c r="D69" s="44" t="s">
        <v>111</v>
      </c>
      <c r="E69" s="18"/>
      <c r="F69" s="18"/>
      <c r="G69" s="4" t="s">
        <v>143</v>
      </c>
      <c r="H69" s="4" t="s">
        <v>144</v>
      </c>
      <c r="I69" s="18"/>
      <c r="J69" s="18"/>
      <c r="K69" s="18"/>
      <c r="L69" s="18"/>
      <c r="M69" s="18"/>
      <c r="N69" s="18"/>
      <c r="O69" s="18"/>
      <c r="P69" s="18"/>
      <c r="Q69" s="18"/>
      <c r="R69" s="18"/>
      <c r="S69" s="18"/>
      <c r="T69" s="18"/>
      <c r="U69" s="18"/>
      <c r="V69" s="18"/>
      <c r="W69" s="18"/>
      <c r="X69" s="18"/>
      <c r="Y69" s="18"/>
    </row>
    <row r="70" spans="1:25" x14ac:dyDescent="0.25">
      <c r="A70" s="18" t="s">
        <v>145</v>
      </c>
      <c r="B70">
        <f>B39+ROWS(K8:K35)+V39</f>
        <v>80</v>
      </c>
      <c r="C70">
        <f>SUM(B38,K8:K35,V38)</f>
        <v>43</v>
      </c>
      <c r="D70" s="18">
        <f>B70-C70</f>
        <v>37</v>
      </c>
      <c r="G70" s="18">
        <f>C70/B70</f>
        <v>0.53749999999999998</v>
      </c>
      <c r="H70" s="18">
        <f>D70/B70</f>
        <v>0.46250000000000002</v>
      </c>
      <c r="J70" s="18"/>
      <c r="K70" s="18"/>
      <c r="L70" s="18"/>
      <c r="M70" s="18"/>
      <c r="N70" s="18"/>
      <c r="O70" s="18"/>
      <c r="P70" s="18"/>
      <c r="Q70" s="18"/>
      <c r="R70" s="18"/>
      <c r="S70" s="18"/>
      <c r="T70" s="18"/>
      <c r="U70" s="18"/>
      <c r="V70" s="18"/>
      <c r="W70" s="18"/>
      <c r="X70" s="18"/>
      <c r="Y70" s="18"/>
    </row>
    <row r="71" spans="1:25" x14ac:dyDescent="0.25">
      <c r="A71" s="47" t="s">
        <v>141</v>
      </c>
      <c r="B71" s="18">
        <f>F39+ROWS(L2:L7)+ROWS(L14:L25)+ROWS(L31:L35)+N39+R39</f>
        <v>102</v>
      </c>
      <c r="C71" s="18">
        <f>SUM(F38,L2:L7,L14:L25,L31:L35,N38,R38)</f>
        <v>68</v>
      </c>
      <c r="D71" s="18">
        <f>B71-C71</f>
        <v>34</v>
      </c>
      <c r="E71" s="18"/>
      <c r="F71" s="18"/>
      <c r="G71" s="18">
        <f>C71/B71</f>
        <v>0.66666666666666663</v>
      </c>
      <c r="H71" s="18">
        <f>D71/B71</f>
        <v>0.33333333333333331</v>
      </c>
      <c r="I71" s="18"/>
      <c r="J71" s="18"/>
      <c r="K71" s="18"/>
      <c r="L71" s="18"/>
      <c r="M71" s="18"/>
      <c r="N71" s="18"/>
      <c r="O71" s="18"/>
      <c r="P71" s="18"/>
      <c r="Q71" s="18"/>
      <c r="R71" s="18"/>
      <c r="S71" s="18"/>
      <c r="T71" s="18"/>
      <c r="U71" s="18"/>
      <c r="V71" s="18"/>
      <c r="W71" s="18"/>
      <c r="X71" s="18"/>
      <c r="Y71" s="18"/>
    </row>
    <row r="72" spans="1:25"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row>
    <row r="73" spans="1:25" x14ac:dyDescent="0.25">
      <c r="B73" t="s">
        <v>142</v>
      </c>
      <c r="C73" s="44" t="s">
        <v>123</v>
      </c>
      <c r="D73" s="44" t="s">
        <v>111</v>
      </c>
      <c r="E73" s="18"/>
      <c r="F73" s="18"/>
      <c r="G73" s="4" t="s">
        <v>143</v>
      </c>
      <c r="H73" s="4" t="s">
        <v>144</v>
      </c>
      <c r="I73" s="18"/>
      <c r="J73" s="18"/>
      <c r="K73" s="18"/>
      <c r="L73" s="18"/>
      <c r="M73" s="18"/>
      <c r="N73" s="18"/>
      <c r="O73" s="18"/>
      <c r="P73" s="18"/>
      <c r="Q73" s="18"/>
      <c r="R73" s="18"/>
      <c r="S73" s="18"/>
      <c r="T73" s="18"/>
      <c r="U73" s="18"/>
      <c r="V73" s="18"/>
      <c r="W73" s="18"/>
      <c r="X73" s="18"/>
      <c r="Y73" s="18"/>
    </row>
    <row r="74" spans="1:25" x14ac:dyDescent="0.25">
      <c r="A74" s="35" t="s">
        <v>42</v>
      </c>
      <c r="B74" s="18">
        <f>ROWS(B2:B13)+ROWS(K31:K35)+ROWS(X14:X19)</f>
        <v>23</v>
      </c>
      <c r="C74" s="18">
        <f>SUM(B2:B13,K31:K35,X14:X19)</f>
        <v>13</v>
      </c>
      <c r="D74" s="18">
        <f t="shared" ref="D74:D79" si="14">B74-C74</f>
        <v>10</v>
      </c>
      <c r="E74" s="18"/>
      <c r="F74" s="18"/>
      <c r="G74" s="18">
        <f t="shared" ref="G74:G79" si="15">C74/B74</f>
        <v>0.56521739130434778</v>
      </c>
      <c r="H74" s="18">
        <f t="shared" ref="H74:H79" si="16">D74/B74</f>
        <v>0.43478260869565216</v>
      </c>
      <c r="I74" s="18"/>
      <c r="J74" s="18"/>
      <c r="K74" s="18"/>
      <c r="L74" s="18"/>
      <c r="M74" s="18"/>
      <c r="N74" s="18"/>
      <c r="O74" s="18"/>
      <c r="P74" s="18"/>
      <c r="Q74" s="18"/>
      <c r="R74" s="18"/>
      <c r="S74" s="18"/>
      <c r="T74" s="18"/>
      <c r="U74" s="18"/>
      <c r="V74" s="18"/>
      <c r="W74" s="18"/>
      <c r="X74" s="18"/>
      <c r="Y74" s="18"/>
    </row>
    <row r="75" spans="1:25" x14ac:dyDescent="0.25">
      <c r="A75" s="42" t="s">
        <v>140</v>
      </c>
      <c r="B75" s="18">
        <f>ROWS(B14:B19)+ROWS(K20:K30)+ROWS(X2:X7)+ROWS(X20:X25)+ROWS(X31:X35)</f>
        <v>34</v>
      </c>
      <c r="C75" s="18">
        <f>SUM(B14:B19,K20:K30,X2:X7,X20:X25,X31:X35)</f>
        <v>17</v>
      </c>
      <c r="D75" s="18">
        <f t="shared" si="14"/>
        <v>17</v>
      </c>
      <c r="E75" s="18"/>
      <c r="F75" s="18"/>
      <c r="G75" s="18">
        <f t="shared" si="15"/>
        <v>0.5</v>
      </c>
      <c r="H75" s="18">
        <f t="shared" si="16"/>
        <v>0.5</v>
      </c>
      <c r="I75" s="18"/>
      <c r="J75" s="18"/>
      <c r="K75" s="18"/>
      <c r="L75" s="18"/>
      <c r="M75" s="18"/>
      <c r="N75" s="18"/>
      <c r="O75" s="18"/>
      <c r="P75" s="18"/>
      <c r="Q75" s="18"/>
      <c r="R75" s="18"/>
      <c r="S75" s="18"/>
      <c r="T75" s="18"/>
      <c r="U75" s="18"/>
      <c r="V75" s="18"/>
      <c r="W75" s="18"/>
      <c r="X75" s="18"/>
      <c r="Y75" s="18"/>
    </row>
    <row r="76" spans="1:25" x14ac:dyDescent="0.25">
      <c r="A76" s="43" t="s">
        <v>141</v>
      </c>
      <c r="B76" s="18">
        <f>ROWS(B20:B25)+ROWS(K8:K19)+ROWS(X26:X30)</f>
        <v>23</v>
      </c>
      <c r="C76" s="18">
        <f>SUM(B20:B25,K8:K19,X26:X30)</f>
        <v>13</v>
      </c>
      <c r="D76" s="18">
        <f t="shared" si="14"/>
        <v>10</v>
      </c>
      <c r="E76" s="18"/>
      <c r="F76" s="18"/>
      <c r="G76" s="18">
        <f t="shared" si="15"/>
        <v>0.56521739130434778</v>
      </c>
      <c r="H76" s="18">
        <f t="shared" si="16"/>
        <v>0.43478260869565216</v>
      </c>
      <c r="I76" s="18"/>
      <c r="J76" s="18"/>
      <c r="K76" s="18"/>
      <c r="L76" s="18"/>
      <c r="M76" s="18"/>
      <c r="N76" s="18"/>
      <c r="O76" s="18"/>
      <c r="P76" s="18"/>
      <c r="Q76" s="18"/>
      <c r="R76" s="18"/>
      <c r="S76" s="18"/>
      <c r="T76" s="18"/>
      <c r="U76" s="18"/>
      <c r="V76" s="18"/>
      <c r="W76" s="18"/>
      <c r="X76" s="18"/>
      <c r="Y76" s="18"/>
    </row>
    <row r="77" spans="1:25" x14ac:dyDescent="0.25">
      <c r="A77" s="60" t="s">
        <v>42</v>
      </c>
      <c r="B77" s="18">
        <f>ROWS(F31:F35)+ROWS(L20:L25)+ROWS(Q20:Q25)+ROWS(U2:U7)+ROWS(U26:U30)</f>
        <v>28</v>
      </c>
      <c r="C77" s="18">
        <f>SUM(F31:F35,L20:L25,Q20:Q25,U2:U7,U26:U30)</f>
        <v>17</v>
      </c>
      <c r="D77" s="18">
        <f t="shared" si="14"/>
        <v>11</v>
      </c>
      <c r="E77" s="18"/>
      <c r="F77" s="18"/>
      <c r="G77" s="18">
        <f t="shared" si="15"/>
        <v>0.6071428571428571</v>
      </c>
      <c r="H77" s="18">
        <f t="shared" si="16"/>
        <v>0.39285714285714285</v>
      </c>
      <c r="I77" s="18"/>
      <c r="J77" s="18"/>
      <c r="K77" s="18"/>
      <c r="L77" s="18"/>
      <c r="M77" s="18"/>
      <c r="N77" s="18"/>
      <c r="O77" s="18"/>
      <c r="P77" s="18"/>
      <c r="Q77" s="18"/>
      <c r="R77" s="18"/>
      <c r="S77" s="18"/>
      <c r="T77" s="18"/>
      <c r="U77" s="18"/>
      <c r="V77" s="18"/>
      <c r="W77" s="18"/>
      <c r="X77" s="18"/>
      <c r="Y77" s="18"/>
    </row>
    <row r="78" spans="1:25" x14ac:dyDescent="0.25">
      <c r="A78" s="61" t="s">
        <v>140</v>
      </c>
      <c r="B78" s="18">
        <f>ROWS(F14:F19)+ROWS(F26:F30)+ROWS(L14:L19)+ROWS(Q8:Q13)+ROWS(Q26:Q30)+ROWS(U8:U13)+ROWS(U20:U25)</f>
        <v>40</v>
      </c>
      <c r="C78" s="18">
        <f>SUM(F14:F19,F26:F30,L14:L19,Q8:Q13,Q26:Q30,U8:U13,U20:U25)</f>
        <v>28</v>
      </c>
      <c r="D78" s="18">
        <f t="shared" si="14"/>
        <v>12</v>
      </c>
      <c r="E78" s="18"/>
      <c r="F78" s="18"/>
      <c r="G78" s="18">
        <f t="shared" si="15"/>
        <v>0.7</v>
      </c>
      <c r="H78" s="18">
        <f t="shared" si="16"/>
        <v>0.3</v>
      </c>
      <c r="I78" s="18"/>
      <c r="J78" s="18"/>
      <c r="K78" s="18"/>
      <c r="L78" s="18"/>
      <c r="M78" s="18"/>
      <c r="N78" s="18"/>
      <c r="O78" s="18"/>
      <c r="P78" s="18"/>
      <c r="Q78" s="18"/>
      <c r="R78" s="18"/>
      <c r="S78" s="18"/>
      <c r="T78" s="18"/>
      <c r="U78" s="18"/>
      <c r="V78" s="18"/>
      <c r="W78" s="18"/>
      <c r="X78" s="18"/>
      <c r="Y78" s="18"/>
    </row>
    <row r="79" spans="1:25" x14ac:dyDescent="0.25">
      <c r="A79" s="62" t="s">
        <v>141</v>
      </c>
      <c r="B79" s="18">
        <f>ROWS(F20:F25)+ROWS(L2:L7)+ROWS(L31:L35)+ROWS(Q2:Q7)+ROWS(Q31:Q35)+ROWS(U14:U19)</f>
        <v>34</v>
      </c>
      <c r="C79" s="18">
        <f>SUM(F20:F25,L2:L7,L31:L35,Q2:Q7,Q31:Q35,U14:U19)</f>
        <v>23</v>
      </c>
      <c r="D79" s="18">
        <f t="shared" si="14"/>
        <v>11</v>
      </c>
      <c r="E79" s="18"/>
      <c r="F79" s="18"/>
      <c r="G79" s="18">
        <f t="shared" si="15"/>
        <v>0.67647058823529416</v>
      </c>
      <c r="H79" s="18">
        <f t="shared" si="16"/>
        <v>0.3235294117647059</v>
      </c>
      <c r="I79" s="18"/>
      <c r="J79" s="18"/>
      <c r="K79" s="18"/>
      <c r="L79" s="18"/>
      <c r="M79" s="18"/>
      <c r="N79" s="18"/>
      <c r="O79" s="18"/>
      <c r="P79" s="18"/>
      <c r="Q79" s="18"/>
      <c r="R79" s="18"/>
      <c r="S79" s="18"/>
      <c r="T79" s="18"/>
      <c r="U79" s="18"/>
      <c r="V79" s="18"/>
      <c r="W79" s="18"/>
      <c r="X79" s="18"/>
      <c r="Y79" s="18"/>
    </row>
    <row r="80" spans="1:25" x14ac:dyDescent="0.25">
      <c r="A80" s="18"/>
      <c r="B80" s="18"/>
      <c r="C80" s="18"/>
      <c r="D80" s="18"/>
      <c r="E80" s="18"/>
      <c r="F80" s="18"/>
      <c r="G80" s="18"/>
      <c r="H80" s="18"/>
      <c r="I80" s="18"/>
      <c r="J80" s="18"/>
      <c r="K80" s="18"/>
      <c r="L80" s="18"/>
      <c r="M80" s="18"/>
      <c r="N80" s="18"/>
      <c r="O80" s="18"/>
      <c r="P80" s="18"/>
      <c r="Q80" s="18"/>
      <c r="R80" s="18"/>
      <c r="S80" s="18"/>
      <c r="T80" s="18"/>
      <c r="U80" s="18"/>
      <c r="V80" s="18"/>
      <c r="W80" s="18"/>
      <c r="X80" s="18"/>
      <c r="Y80" s="18"/>
    </row>
    <row r="81" spans="1:25" x14ac:dyDescent="0.25">
      <c r="A81" s="18"/>
      <c r="B81" s="18"/>
      <c r="C81" s="18"/>
      <c r="D81" s="18"/>
      <c r="E81" s="18"/>
      <c r="F81" s="18"/>
      <c r="G81" s="18"/>
      <c r="H81" s="18"/>
      <c r="I81" s="18"/>
      <c r="J81" s="18"/>
      <c r="K81" s="18"/>
      <c r="L81" s="18"/>
      <c r="M81" s="18"/>
      <c r="N81" s="18"/>
      <c r="O81" s="18"/>
      <c r="P81" s="18"/>
      <c r="Q81" s="18"/>
      <c r="R81" s="18"/>
      <c r="S81" s="18"/>
      <c r="T81" s="18"/>
      <c r="U81" s="18"/>
      <c r="V81" s="18"/>
      <c r="W81" s="18"/>
      <c r="X81" s="18"/>
      <c r="Y81" s="18"/>
    </row>
    <row r="82" spans="1:25" x14ac:dyDescent="0.25">
      <c r="A82" s="18"/>
      <c r="B82" s="18"/>
      <c r="C82" s="18"/>
      <c r="D82" s="18"/>
      <c r="E82" s="18"/>
      <c r="F82" s="18"/>
      <c r="G82" s="18"/>
      <c r="H82" s="18"/>
      <c r="I82" s="18"/>
      <c r="J82" s="18"/>
      <c r="K82" s="18"/>
      <c r="L82" s="18"/>
      <c r="M82" s="18"/>
      <c r="N82" s="18"/>
      <c r="O82" s="18"/>
      <c r="P82" s="18"/>
      <c r="Q82" s="18"/>
      <c r="R82" s="18"/>
      <c r="S82" s="18"/>
      <c r="T82" s="18"/>
      <c r="U82" s="18"/>
      <c r="V82" s="18"/>
      <c r="W82" s="18"/>
      <c r="X82" s="18"/>
      <c r="Y82" s="18"/>
    </row>
    <row r="83" spans="1:25" x14ac:dyDescent="0.25">
      <c r="A83" s="18"/>
      <c r="B83" s="18"/>
      <c r="C83" s="18"/>
      <c r="D83" s="18"/>
      <c r="E83" s="18"/>
      <c r="F83" s="18"/>
      <c r="G83" s="18"/>
      <c r="H83" s="18"/>
      <c r="I83" s="18"/>
      <c r="J83" s="18"/>
      <c r="K83" s="18"/>
      <c r="L83" s="18"/>
      <c r="M83" s="18"/>
      <c r="N83" s="18"/>
      <c r="O83" s="18"/>
      <c r="P83" s="18"/>
      <c r="Q83" s="18"/>
      <c r="R83" s="18"/>
      <c r="S83" s="18"/>
      <c r="T83" s="18"/>
      <c r="U83" s="18"/>
      <c r="V83" s="18"/>
      <c r="W83" s="18"/>
      <c r="X83" s="18"/>
      <c r="Y83" s="18"/>
    </row>
    <row r="84" spans="1:25" x14ac:dyDescent="0.25">
      <c r="A84" s="18"/>
      <c r="B84" s="18"/>
      <c r="C84" s="18"/>
      <c r="D84" s="18"/>
      <c r="E84" s="18"/>
      <c r="F84" s="18"/>
      <c r="G84" s="18"/>
      <c r="H84" s="18"/>
      <c r="I84" s="18"/>
      <c r="J84" s="18"/>
      <c r="K84" s="18"/>
      <c r="L84" s="18"/>
      <c r="M84" s="18"/>
      <c r="N84" s="18"/>
      <c r="O84" s="18"/>
      <c r="P84" s="18"/>
      <c r="Q84" s="18"/>
      <c r="R84" s="18"/>
      <c r="S84" s="18"/>
      <c r="T84" s="18"/>
      <c r="U84" s="18"/>
      <c r="V84" s="18"/>
      <c r="W84" s="18"/>
      <c r="X84" s="18"/>
      <c r="Y84" s="18"/>
    </row>
    <row r="85" spans="1:25" x14ac:dyDescent="0.25">
      <c r="A85" s="18"/>
      <c r="B85" s="18"/>
      <c r="C85" s="18"/>
      <c r="D85" s="18"/>
      <c r="E85" s="18"/>
      <c r="F85" s="18"/>
      <c r="G85" s="18"/>
      <c r="H85" s="18"/>
      <c r="I85" s="18"/>
      <c r="J85" s="18"/>
      <c r="K85" s="18"/>
      <c r="L85" s="18"/>
      <c r="M85" s="18"/>
      <c r="N85" s="18"/>
      <c r="O85" s="18"/>
      <c r="P85" s="18"/>
      <c r="Q85" s="18"/>
      <c r="R85" s="18"/>
      <c r="S85" s="18"/>
      <c r="T85" s="18"/>
      <c r="U85" s="18"/>
      <c r="V85" s="18"/>
      <c r="W85" s="18"/>
      <c r="X85" s="18"/>
      <c r="Y85" s="18"/>
    </row>
    <row r="86" spans="1:25" x14ac:dyDescent="0.25">
      <c r="A86" s="18"/>
      <c r="B86" s="18"/>
      <c r="C86" s="18"/>
      <c r="D86" s="18"/>
      <c r="E86" s="18"/>
      <c r="F86" s="18"/>
      <c r="G86" s="18"/>
      <c r="H86" s="18"/>
      <c r="I86" s="18"/>
      <c r="J86" s="18"/>
      <c r="K86" s="18"/>
      <c r="L86" s="18"/>
      <c r="M86" s="18"/>
      <c r="N86" s="18"/>
      <c r="O86" s="18"/>
      <c r="P86" s="18"/>
      <c r="Q86" s="18"/>
      <c r="R86" s="18"/>
      <c r="S86" s="18"/>
      <c r="T86" s="18"/>
      <c r="U86" s="18"/>
      <c r="V86" s="18"/>
      <c r="W86" s="18"/>
      <c r="X86" s="18"/>
      <c r="Y86" s="18"/>
    </row>
    <row r="87" spans="1:25" x14ac:dyDescent="0.25">
      <c r="A87" s="18"/>
      <c r="B87" s="18"/>
      <c r="C87" s="18"/>
      <c r="D87" s="18"/>
      <c r="E87" s="18"/>
      <c r="F87" s="18"/>
      <c r="G87" s="18"/>
      <c r="H87" s="18"/>
      <c r="I87" s="18"/>
      <c r="J87" s="18"/>
      <c r="K87" s="18"/>
      <c r="L87" s="18"/>
      <c r="M87" s="18"/>
      <c r="N87" s="18"/>
      <c r="O87" s="18"/>
      <c r="P87" s="18"/>
      <c r="Q87" s="18"/>
      <c r="R87" s="18"/>
      <c r="S87" s="18"/>
      <c r="T87" s="18"/>
      <c r="U87" s="18"/>
      <c r="V87" s="18"/>
      <c r="W87" s="18"/>
      <c r="X87" s="18"/>
      <c r="Y87" s="18"/>
    </row>
    <row r="88" spans="1:25" x14ac:dyDescent="0.25">
      <c r="A88" s="18"/>
      <c r="B88" s="18"/>
      <c r="C88" s="18"/>
      <c r="D88" s="18"/>
      <c r="E88" s="18"/>
      <c r="F88" s="18"/>
      <c r="G88" s="18"/>
      <c r="H88" s="18"/>
      <c r="I88" s="18"/>
      <c r="J88" s="18"/>
      <c r="K88" s="18"/>
      <c r="L88" s="18"/>
      <c r="M88" s="18"/>
      <c r="N88" s="18"/>
      <c r="O88" s="18"/>
      <c r="P88" s="18"/>
      <c r="Q88" s="18"/>
      <c r="R88" s="18"/>
      <c r="S88" s="18"/>
      <c r="T88" s="18"/>
      <c r="U88" s="18"/>
      <c r="V88" s="18"/>
      <c r="W88" s="18"/>
      <c r="X88" s="18"/>
      <c r="Y88" s="18"/>
    </row>
    <row r="89" spans="1:25" x14ac:dyDescent="0.25">
      <c r="A89" s="18"/>
      <c r="B89" s="18"/>
      <c r="C89" s="18"/>
      <c r="D89" s="18"/>
      <c r="E89" s="18"/>
      <c r="F89" s="18"/>
      <c r="G89" s="18"/>
      <c r="H89" s="18"/>
      <c r="I89" s="18"/>
      <c r="J89" s="18"/>
      <c r="K89" s="18"/>
      <c r="L89" s="18"/>
      <c r="M89" s="18"/>
      <c r="N89" s="18"/>
      <c r="O89" s="18"/>
      <c r="P89" s="18"/>
      <c r="Q89" s="18"/>
      <c r="R89" s="18"/>
      <c r="S89" s="18"/>
      <c r="T89" s="18"/>
      <c r="U89" s="18"/>
      <c r="V89" s="18"/>
      <c r="W89" s="18"/>
      <c r="X89" s="18"/>
      <c r="Y89" s="18"/>
    </row>
    <row r="90" spans="1:25" x14ac:dyDescent="0.25">
      <c r="A90" s="18"/>
      <c r="B90" s="18"/>
      <c r="C90" s="18"/>
      <c r="D90" s="18"/>
      <c r="E90" s="18"/>
      <c r="F90" s="18"/>
      <c r="G90" s="18"/>
      <c r="H90" s="18"/>
      <c r="I90" s="18"/>
      <c r="J90" s="18"/>
      <c r="K90" s="18"/>
      <c r="L90" s="18"/>
      <c r="M90" s="18"/>
      <c r="N90" s="18"/>
      <c r="O90" s="18"/>
      <c r="P90" s="18"/>
      <c r="Q90" s="18"/>
      <c r="R90" s="18"/>
      <c r="S90" s="18"/>
      <c r="T90" s="18"/>
      <c r="U90" s="18"/>
      <c r="V90" s="18"/>
      <c r="W90" s="18"/>
      <c r="X90" s="18"/>
      <c r="Y90" s="18"/>
    </row>
    <row r="91" spans="1:25" x14ac:dyDescent="0.25">
      <c r="A91" s="18"/>
      <c r="B91" s="18"/>
      <c r="C91" s="18"/>
      <c r="D91" s="18"/>
      <c r="E91" s="18"/>
      <c r="F91" s="18"/>
      <c r="G91" s="18"/>
      <c r="H91" s="18"/>
      <c r="I91" s="18"/>
      <c r="J91" s="18"/>
      <c r="K91" s="18"/>
      <c r="L91" s="18"/>
      <c r="M91" s="18"/>
      <c r="N91" s="18"/>
      <c r="O91" s="18"/>
      <c r="P91" s="18"/>
      <c r="Q91" s="18"/>
      <c r="R91" s="18"/>
      <c r="S91" s="18"/>
      <c r="T91" s="18"/>
      <c r="U91" s="18"/>
      <c r="V91" s="18"/>
      <c r="W91" s="18"/>
      <c r="X91" s="18"/>
      <c r="Y91" s="18"/>
    </row>
    <row r="92" spans="1:25" x14ac:dyDescent="0.25">
      <c r="A92" s="18"/>
      <c r="B92" s="18"/>
      <c r="C92" s="18"/>
      <c r="D92" s="18"/>
      <c r="E92" s="18"/>
      <c r="F92" s="18"/>
      <c r="G92" s="18"/>
      <c r="H92" s="18"/>
      <c r="I92" s="18"/>
      <c r="J92" s="18"/>
      <c r="K92" s="18"/>
      <c r="L92" s="18"/>
      <c r="M92" s="18"/>
      <c r="N92" s="18"/>
      <c r="O92" s="18"/>
      <c r="P92" s="18"/>
      <c r="Q92" s="18"/>
      <c r="R92" s="18"/>
      <c r="S92" s="18"/>
      <c r="T92" s="18"/>
      <c r="U92" s="18"/>
      <c r="V92" s="18"/>
      <c r="W92" s="18"/>
      <c r="X92" s="18"/>
      <c r="Y92" s="18"/>
    </row>
    <row r="93" spans="1:25" x14ac:dyDescent="0.25">
      <c r="A93" s="18"/>
      <c r="B93" s="18"/>
      <c r="C93" s="18"/>
      <c r="D93" s="18"/>
      <c r="E93" s="18"/>
      <c r="F93" s="18"/>
      <c r="G93" s="18"/>
      <c r="H93" s="18"/>
      <c r="I93" s="18"/>
      <c r="J93" s="18"/>
      <c r="K93" s="18"/>
      <c r="L93" s="18"/>
      <c r="M93" s="18"/>
      <c r="N93" s="18"/>
      <c r="O93" s="18"/>
      <c r="P93" s="18"/>
      <c r="Q93" s="18"/>
      <c r="R93" s="18"/>
      <c r="S93" s="18"/>
      <c r="T93" s="18"/>
      <c r="U93" s="18"/>
      <c r="V93" s="18"/>
      <c r="W93" s="18"/>
      <c r="X93" s="18"/>
      <c r="Y93" s="18"/>
    </row>
    <row r="94" spans="1:25" x14ac:dyDescent="0.25">
      <c r="A94" s="18"/>
      <c r="B94" s="18"/>
      <c r="C94" s="18"/>
      <c r="D94" s="18"/>
      <c r="E94" s="18"/>
      <c r="F94" s="18"/>
      <c r="G94" s="18"/>
      <c r="H94" s="18"/>
      <c r="I94" s="18"/>
      <c r="J94" s="18"/>
      <c r="K94" s="18"/>
      <c r="L94" s="18"/>
      <c r="M94" s="18"/>
      <c r="N94" s="18"/>
      <c r="O94" s="18"/>
      <c r="P94" s="18"/>
      <c r="Q94" s="18"/>
      <c r="R94" s="18"/>
      <c r="S94" s="18"/>
      <c r="T94" s="18"/>
      <c r="U94" s="18"/>
      <c r="V94" s="18"/>
      <c r="W94" s="18"/>
      <c r="X94" s="18"/>
      <c r="Y94" s="18"/>
    </row>
    <row r="95" spans="1:25" x14ac:dyDescent="0.25">
      <c r="A95" s="18"/>
      <c r="B95" s="18"/>
      <c r="C95" s="18"/>
      <c r="D95" s="18"/>
      <c r="E95" s="18"/>
      <c r="F95" s="18"/>
      <c r="G95" s="18"/>
      <c r="H95" s="18"/>
      <c r="I95" s="18"/>
      <c r="J95" s="18"/>
      <c r="K95" s="18"/>
      <c r="L95" s="18"/>
      <c r="M95" s="18"/>
      <c r="N95" s="18"/>
      <c r="O95" s="18"/>
      <c r="P95" s="18"/>
      <c r="Q95" s="18"/>
      <c r="R95" s="18"/>
      <c r="S95" s="18"/>
      <c r="T95" s="18"/>
      <c r="U95" s="18"/>
      <c r="V95" s="18"/>
      <c r="W95" s="18"/>
      <c r="X95" s="18"/>
      <c r="Y95" s="18"/>
    </row>
    <row r="96" spans="1:25" x14ac:dyDescent="0.25">
      <c r="A96" s="18"/>
      <c r="B96" s="18"/>
      <c r="C96" s="18"/>
      <c r="D96" s="18"/>
      <c r="E96" s="18"/>
      <c r="F96" s="18"/>
      <c r="G96" s="18"/>
      <c r="H96" s="18"/>
      <c r="I96" s="18"/>
      <c r="J96" s="18"/>
      <c r="K96" s="18"/>
      <c r="L96" s="18"/>
      <c r="M96" s="18"/>
      <c r="N96" s="18"/>
      <c r="O96" s="18"/>
      <c r="P96" s="18"/>
      <c r="Q96" s="18"/>
      <c r="R96" s="18"/>
      <c r="S96" s="18"/>
      <c r="T96" s="18"/>
      <c r="U96" s="18"/>
      <c r="V96" s="18"/>
      <c r="W96" s="18"/>
      <c r="X96" s="18"/>
      <c r="Y96" s="18"/>
    </row>
    <row r="97" spans="1:25" x14ac:dyDescent="0.25">
      <c r="A97" s="18"/>
      <c r="B97" s="18"/>
      <c r="C97" s="18"/>
      <c r="D97" s="18"/>
      <c r="E97" s="18"/>
      <c r="F97" s="18"/>
      <c r="G97" s="18"/>
      <c r="H97" s="18"/>
      <c r="I97" s="18"/>
      <c r="J97" s="18"/>
      <c r="K97" s="18"/>
      <c r="L97" s="18"/>
      <c r="M97" s="18"/>
      <c r="N97" s="18"/>
      <c r="O97" s="18"/>
      <c r="P97" s="18"/>
      <c r="Q97" s="18"/>
      <c r="R97" s="18"/>
      <c r="S97" s="18"/>
      <c r="T97" s="18"/>
      <c r="U97" s="18"/>
      <c r="V97" s="18"/>
      <c r="W97" s="18"/>
      <c r="X97" s="18"/>
      <c r="Y97" s="18"/>
    </row>
    <row r="98" spans="1:25" x14ac:dyDescent="0.25">
      <c r="A98" s="18"/>
      <c r="B98" s="18"/>
      <c r="C98" s="18"/>
      <c r="D98" s="18"/>
      <c r="E98" s="18"/>
      <c r="F98" s="18"/>
      <c r="G98" s="18"/>
      <c r="H98" s="18"/>
      <c r="I98" s="18"/>
      <c r="J98" s="18"/>
      <c r="K98" s="18"/>
      <c r="L98" s="18"/>
      <c r="M98" s="18"/>
      <c r="N98" s="18"/>
      <c r="O98" s="18"/>
      <c r="P98" s="18"/>
      <c r="Q98" s="18"/>
      <c r="R98" s="18"/>
      <c r="S98" s="18"/>
      <c r="T98" s="18"/>
      <c r="U98" s="18"/>
      <c r="V98" s="18"/>
      <c r="W98" s="18"/>
      <c r="X98" s="18"/>
      <c r="Y98" s="18"/>
    </row>
    <row r="99" spans="1:25" x14ac:dyDescent="0.25">
      <c r="A99" s="18"/>
      <c r="B99" s="18"/>
      <c r="C99" s="18"/>
      <c r="D99" s="18"/>
      <c r="E99" s="18"/>
      <c r="F99" s="18"/>
      <c r="G99" s="18"/>
      <c r="H99" s="18"/>
      <c r="I99" s="18"/>
      <c r="J99" s="18"/>
      <c r="K99" s="18"/>
      <c r="L99" s="18"/>
      <c r="M99" s="18"/>
      <c r="N99" s="18"/>
      <c r="O99" s="18"/>
      <c r="P99" s="18"/>
      <c r="Q99" s="18"/>
      <c r="R99" s="18"/>
      <c r="S99" s="18"/>
      <c r="T99" s="18"/>
      <c r="U99" s="18"/>
      <c r="V99" s="18"/>
      <c r="W99" s="18"/>
      <c r="X99" s="18"/>
      <c r="Y99" s="18"/>
    </row>
    <row r="100" spans="1:25" x14ac:dyDescent="0.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row>
    <row r="101" spans="1:25" x14ac:dyDescent="0.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row>
    <row r="102" spans="1:25" x14ac:dyDescent="0.2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spans="1:25" x14ac:dyDescent="0.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row>
    <row r="104" spans="1:25" x14ac:dyDescent="0.2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spans="1:25" x14ac:dyDescent="0.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row>
    <row r="106" spans="1:25" x14ac:dyDescent="0.2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row>
    <row r="107" spans="1:25" x14ac:dyDescent="0.2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spans="1:25" x14ac:dyDescent="0.2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row>
    <row r="109" spans="1:25" x14ac:dyDescent="0.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row>
    <row r="110" spans="1:25" x14ac:dyDescent="0.2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spans="1:25" x14ac:dyDescent="0.2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spans="1:25" x14ac:dyDescent="0.2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spans="1:25" x14ac:dyDescent="0.2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spans="1:25" x14ac:dyDescent="0.2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spans="1:25" x14ac:dyDescent="0.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row>
    <row r="116" spans="1:25"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row>
    <row r="117" spans="1:25"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row>
    <row r="118" spans="1:25"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row>
    <row r="119" spans="1:25"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row>
    <row r="120" spans="1:25"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row>
    <row r="121" spans="1:25"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spans="1:25" x14ac:dyDescent="0.2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spans="1:25" x14ac:dyDescent="0.2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row>
    <row r="124" spans="1:25" x14ac:dyDescent="0.2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row>
    <row r="125" spans="1:25" x14ac:dyDescent="0.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spans="1:25" x14ac:dyDescent="0.2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row>
    <row r="127" spans="1:25" x14ac:dyDescent="0.2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row>
    <row r="128" spans="1:25" x14ac:dyDescent="0.2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row>
    <row r="129" spans="1:25" x14ac:dyDescent="0.2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row>
    <row r="130" spans="1:25" x14ac:dyDescent="0.2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row>
    <row r="131" spans="1:25" x14ac:dyDescent="0.2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row>
    <row r="132" spans="1:25" x14ac:dyDescent="0.2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row>
    <row r="133" spans="1:25" x14ac:dyDescent="0.2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row>
    <row r="134" spans="1:25" x14ac:dyDescent="0.2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spans="1:25" x14ac:dyDescent="0.2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row>
    <row r="136" spans="1:25" x14ac:dyDescent="0.2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spans="1:25" x14ac:dyDescent="0.2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row r="138" spans="1:25" x14ac:dyDescent="0.2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spans="1:25" x14ac:dyDescent="0.2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row>
    <row r="140" spans="1:25" x14ac:dyDescent="0.2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row>
    <row r="141" spans="1:25" x14ac:dyDescent="0.2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spans="1:25" x14ac:dyDescent="0.2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row>
    <row r="143" spans="1:25" x14ac:dyDescent="0.2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row>
    <row r="144" spans="1:25" x14ac:dyDescent="0.2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row>
    <row r="145" spans="1:25" x14ac:dyDescent="0.2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spans="1:25" x14ac:dyDescent="0.2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spans="1:25" x14ac:dyDescent="0.2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spans="1:25" x14ac:dyDescent="0.2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spans="1:25" x14ac:dyDescent="0.2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spans="1:25" x14ac:dyDescent="0.2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spans="1:25" x14ac:dyDescent="0.2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spans="1:25" x14ac:dyDescent="0.2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spans="1:25" x14ac:dyDescent="0.2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spans="1:25" x14ac:dyDescent="0.2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spans="1:25" x14ac:dyDescent="0.2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spans="1:25" x14ac:dyDescent="0.2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spans="1:25" x14ac:dyDescent="0.2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spans="1:25" x14ac:dyDescent="0.2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spans="1:25" x14ac:dyDescent="0.2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spans="1:25" x14ac:dyDescent="0.2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row>
    <row r="161" spans="1:25" x14ac:dyDescent="0.2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spans="1:25" x14ac:dyDescent="0.2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row>
    <row r="163" spans="1:25" x14ac:dyDescent="0.2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row>
    <row r="164" spans="1:25" x14ac:dyDescent="0.2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row>
    <row r="165" spans="1:25" x14ac:dyDescent="0.2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spans="1:25" x14ac:dyDescent="0.2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row>
    <row r="167" spans="1:25" x14ac:dyDescent="0.2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spans="1:25" x14ac:dyDescent="0.2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spans="1:25" x14ac:dyDescent="0.2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spans="1:25" x14ac:dyDescent="0.2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spans="1:25" x14ac:dyDescent="0.2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spans="1:25" x14ac:dyDescent="0.2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spans="1:25" x14ac:dyDescent="0.2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spans="1:25" x14ac:dyDescent="0.2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spans="1:25" x14ac:dyDescent="0.2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spans="1:25" x14ac:dyDescent="0.2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spans="1:25" x14ac:dyDescent="0.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spans="1:25" x14ac:dyDescent="0.2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spans="1:25" x14ac:dyDescent="0.2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spans="1:25" x14ac:dyDescent="0.2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spans="1:25" x14ac:dyDescent="0.2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spans="1:25" x14ac:dyDescent="0.2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spans="1:25" x14ac:dyDescent="0.2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spans="1:25" x14ac:dyDescent="0.2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spans="1:25" x14ac:dyDescent="0.2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spans="1:25" x14ac:dyDescent="0.2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spans="1:25" x14ac:dyDescent="0.2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spans="1:25" x14ac:dyDescent="0.2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spans="1:25" x14ac:dyDescent="0.2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spans="1:25" x14ac:dyDescent="0.2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spans="1:25" x14ac:dyDescent="0.2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spans="1:25" x14ac:dyDescent="0.2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spans="1:25" x14ac:dyDescent="0.2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spans="1:25" x14ac:dyDescent="0.2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spans="1:25" x14ac:dyDescent="0.2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spans="1:25" x14ac:dyDescent="0.2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spans="1:25" x14ac:dyDescent="0.2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spans="1:25" x14ac:dyDescent="0.2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spans="1:25" x14ac:dyDescent="0.2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spans="1:25" x14ac:dyDescent="0.2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spans="1:25" x14ac:dyDescent="0.2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spans="1:25" x14ac:dyDescent="0.2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spans="1:25" x14ac:dyDescent="0.2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spans="1:25" x14ac:dyDescent="0.2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spans="1:25" x14ac:dyDescent="0.2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spans="1:25" x14ac:dyDescent="0.2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spans="1:25" x14ac:dyDescent="0.2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spans="1:25" x14ac:dyDescent="0.2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spans="1:25" x14ac:dyDescent="0.2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spans="1:25" x14ac:dyDescent="0.2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spans="1:25" x14ac:dyDescent="0.2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spans="1:25" x14ac:dyDescent="0.2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spans="1:25" x14ac:dyDescent="0.2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spans="1:25" x14ac:dyDescent="0.2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spans="1:25" x14ac:dyDescent="0.2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spans="1:25" x14ac:dyDescent="0.2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row>
    <row r="217" spans="1:25" x14ac:dyDescent="0.2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spans="1:25" x14ac:dyDescent="0.2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row>
    <row r="219" spans="1:25" x14ac:dyDescent="0.2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row>
    <row r="220" spans="1:25" x14ac:dyDescent="0.2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row>
    <row r="221" spans="1:25" x14ac:dyDescent="0.2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row>
    <row r="222" spans="1:25" x14ac:dyDescent="0.2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row>
    <row r="223" spans="1:25" x14ac:dyDescent="0.2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row>
    <row r="224" spans="1:25" x14ac:dyDescent="0.2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row>
    <row r="225" spans="1:25" x14ac:dyDescent="0.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row>
    <row r="226" spans="1:25" x14ac:dyDescent="0.2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row>
    <row r="227" spans="1:25" x14ac:dyDescent="0.2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row>
    <row r="228" spans="1:25" x14ac:dyDescent="0.2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row>
    <row r="229" spans="1:25" x14ac:dyDescent="0.2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row>
    <row r="230" spans="1:25" x14ac:dyDescent="0.2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row>
    <row r="231" spans="1:25" x14ac:dyDescent="0.2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row>
    <row r="232" spans="1:25" x14ac:dyDescent="0.2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row>
    <row r="233" spans="1:25" x14ac:dyDescent="0.2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row>
    <row r="234" spans="1:25" x14ac:dyDescent="0.2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row>
    <row r="235" spans="1:25" x14ac:dyDescent="0.2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row>
    <row r="236" spans="1:25" x14ac:dyDescent="0.2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row>
    <row r="237" spans="1:25" x14ac:dyDescent="0.2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row>
    <row r="238" spans="1:25" x14ac:dyDescent="0.2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row>
    <row r="239" spans="1:25" x14ac:dyDescent="0.2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row>
    <row r="240" spans="1:25" x14ac:dyDescent="0.2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row>
    <row r="241" spans="1:25" x14ac:dyDescent="0.2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row>
    <row r="242" spans="1:25" x14ac:dyDescent="0.2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row>
    <row r="243" spans="1:25" x14ac:dyDescent="0.2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row>
    <row r="244" spans="1:25" x14ac:dyDescent="0.2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row>
    <row r="245" spans="1:25" x14ac:dyDescent="0.2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row>
    <row r="246" spans="1:25" x14ac:dyDescent="0.2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row>
    <row r="247" spans="1:25" x14ac:dyDescent="0.2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row>
    <row r="248" spans="1:25" x14ac:dyDescent="0.2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row>
    <row r="249" spans="1:25" x14ac:dyDescent="0.2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row>
    <row r="250" spans="1:25" x14ac:dyDescent="0.2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row>
    <row r="251" spans="1:25" x14ac:dyDescent="0.2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row>
    <row r="252" spans="1:25" x14ac:dyDescent="0.2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row>
    <row r="253" spans="1:25" x14ac:dyDescent="0.2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row>
    <row r="254" spans="1:25" x14ac:dyDescent="0.2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row>
    <row r="255" spans="1:25" x14ac:dyDescent="0.2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row>
    <row r="256" spans="1:25" x14ac:dyDescent="0.2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row>
    <row r="257" spans="1:25" x14ac:dyDescent="0.2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row>
    <row r="258" spans="1:25" x14ac:dyDescent="0.2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row>
    <row r="259" spans="1:25" x14ac:dyDescent="0.2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row>
    <row r="260" spans="1:25" x14ac:dyDescent="0.2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row>
    <row r="261" spans="1:25" x14ac:dyDescent="0.2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row>
    <row r="262" spans="1:25" x14ac:dyDescent="0.2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row>
    <row r="263" spans="1:25" x14ac:dyDescent="0.2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row>
    <row r="264" spans="1:25" x14ac:dyDescent="0.2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row>
    <row r="265" spans="1:25" x14ac:dyDescent="0.2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row>
    <row r="266" spans="1:25" x14ac:dyDescent="0.2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row>
    <row r="267" spans="1:25" x14ac:dyDescent="0.2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row>
    <row r="268" spans="1:25" x14ac:dyDescent="0.2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row>
    <row r="269" spans="1:25" x14ac:dyDescent="0.2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row>
    <row r="270" spans="1:25" x14ac:dyDescent="0.2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row>
    <row r="271" spans="1:25" x14ac:dyDescent="0.2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row>
    <row r="272" spans="1:25" x14ac:dyDescent="0.2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row>
    <row r="273" spans="1:25" x14ac:dyDescent="0.2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row>
    <row r="274" spans="1:25" x14ac:dyDescent="0.2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row>
    <row r="275" spans="1:25" x14ac:dyDescent="0.2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row>
    <row r="276" spans="1:25" x14ac:dyDescent="0.2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row>
    <row r="277" spans="1:25" x14ac:dyDescent="0.2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row>
    <row r="278" spans="1:25" x14ac:dyDescent="0.2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row>
    <row r="279" spans="1:25" x14ac:dyDescent="0.2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row>
    <row r="280" spans="1:25" x14ac:dyDescent="0.2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row>
    <row r="281" spans="1:25" x14ac:dyDescent="0.2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row>
    <row r="282" spans="1:25" x14ac:dyDescent="0.2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row>
    <row r="283" spans="1:25" x14ac:dyDescent="0.2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row>
    <row r="284" spans="1:25" x14ac:dyDescent="0.2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row>
    <row r="285" spans="1:25" x14ac:dyDescent="0.2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row>
    <row r="286" spans="1:25" x14ac:dyDescent="0.2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row>
    <row r="287" spans="1:25" x14ac:dyDescent="0.2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row>
    <row r="288" spans="1:25" x14ac:dyDescent="0.2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row>
    <row r="289" spans="1:25" x14ac:dyDescent="0.2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row>
    <row r="290" spans="1:25" x14ac:dyDescent="0.2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row>
    <row r="291" spans="1:25" x14ac:dyDescent="0.2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row>
    <row r="292" spans="1:25" x14ac:dyDescent="0.2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row>
    <row r="293" spans="1:25" x14ac:dyDescent="0.2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row>
    <row r="294" spans="1:25" x14ac:dyDescent="0.2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row>
    <row r="295" spans="1:25" x14ac:dyDescent="0.2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row>
    <row r="296" spans="1:25" x14ac:dyDescent="0.2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row>
    <row r="297" spans="1:25" x14ac:dyDescent="0.2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row>
    <row r="298" spans="1:25" x14ac:dyDescent="0.2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row>
    <row r="299" spans="1:25" x14ac:dyDescent="0.2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row>
    <row r="300" spans="1:25" x14ac:dyDescent="0.2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row>
    <row r="301" spans="1:25" x14ac:dyDescent="0.2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row>
    <row r="302" spans="1:25" x14ac:dyDescent="0.2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row>
    <row r="303" spans="1:25" x14ac:dyDescent="0.2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row>
    <row r="304" spans="1:25" x14ac:dyDescent="0.2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row>
    <row r="305" spans="1:25" x14ac:dyDescent="0.2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row>
    <row r="306" spans="1:25" x14ac:dyDescent="0.2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row>
    <row r="307" spans="1:25" x14ac:dyDescent="0.2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row>
    <row r="308" spans="1:25" x14ac:dyDescent="0.2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row>
    <row r="309" spans="1:25" x14ac:dyDescent="0.2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row>
    <row r="310" spans="1:25" x14ac:dyDescent="0.2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row>
    <row r="311" spans="1:25" x14ac:dyDescent="0.2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row>
    <row r="312" spans="1:25" x14ac:dyDescent="0.2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row>
    <row r="313" spans="1:25" x14ac:dyDescent="0.2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row>
    <row r="314" spans="1:25" x14ac:dyDescent="0.2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row>
    <row r="315" spans="1:25" x14ac:dyDescent="0.2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row>
    <row r="316" spans="1:25" x14ac:dyDescent="0.2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row>
    <row r="317" spans="1:25" x14ac:dyDescent="0.2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row>
    <row r="318" spans="1:25" x14ac:dyDescent="0.2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row>
    <row r="319" spans="1:25" x14ac:dyDescent="0.2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row>
    <row r="320" spans="1:25" x14ac:dyDescent="0.2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row>
    <row r="321" spans="1:25" x14ac:dyDescent="0.2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row>
    <row r="322" spans="1:25" x14ac:dyDescent="0.2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row>
    <row r="323" spans="1:25" x14ac:dyDescent="0.2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row>
    <row r="324" spans="1:25" x14ac:dyDescent="0.2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row>
    <row r="325" spans="1:25" x14ac:dyDescent="0.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row>
    <row r="326" spans="1:25" x14ac:dyDescent="0.2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row>
    <row r="327" spans="1:25" x14ac:dyDescent="0.2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row>
    <row r="328" spans="1:25" x14ac:dyDescent="0.2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row>
    <row r="329" spans="1:25" x14ac:dyDescent="0.2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row>
    <row r="330" spans="1:25" x14ac:dyDescent="0.2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row>
    <row r="331" spans="1:25" x14ac:dyDescent="0.2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row>
    <row r="332" spans="1:25" x14ac:dyDescent="0.2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row>
    <row r="333" spans="1:25" x14ac:dyDescent="0.2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row>
    <row r="334" spans="1:25" x14ac:dyDescent="0.2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row>
    <row r="335" spans="1:25" x14ac:dyDescent="0.2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row>
    <row r="336" spans="1:25" x14ac:dyDescent="0.2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row>
    <row r="337" spans="1:25" x14ac:dyDescent="0.2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row>
    <row r="338" spans="1:25" x14ac:dyDescent="0.2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row>
    <row r="339" spans="1:25" x14ac:dyDescent="0.2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row>
    <row r="340" spans="1:25" x14ac:dyDescent="0.2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row>
    <row r="341" spans="1:25" x14ac:dyDescent="0.2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row>
    <row r="342" spans="1:25" x14ac:dyDescent="0.2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row>
    <row r="343" spans="1:25" x14ac:dyDescent="0.2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row>
    <row r="344" spans="1:25" x14ac:dyDescent="0.2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row>
    <row r="345" spans="1:25" x14ac:dyDescent="0.2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row>
    <row r="346" spans="1:25" x14ac:dyDescent="0.2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row>
    <row r="347" spans="1:25" x14ac:dyDescent="0.2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row>
    <row r="348" spans="1:25" x14ac:dyDescent="0.2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row>
    <row r="349" spans="1:25" x14ac:dyDescent="0.2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row>
    <row r="350" spans="1:25" x14ac:dyDescent="0.2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row>
    <row r="351" spans="1:25" x14ac:dyDescent="0.2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row>
    <row r="352" spans="1:25" x14ac:dyDescent="0.2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row>
    <row r="353" spans="1:25" x14ac:dyDescent="0.2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row>
    <row r="354" spans="1:25" x14ac:dyDescent="0.2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row>
    <row r="355" spans="1:25" x14ac:dyDescent="0.2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row>
    <row r="356" spans="1:25" x14ac:dyDescent="0.2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row>
    <row r="357" spans="1:25" x14ac:dyDescent="0.2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row>
    <row r="358" spans="1:25" x14ac:dyDescent="0.2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row>
    <row r="359" spans="1:25" x14ac:dyDescent="0.2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row>
    <row r="360" spans="1:25" x14ac:dyDescent="0.2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row>
    <row r="361" spans="1:25" x14ac:dyDescent="0.2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row>
    <row r="362" spans="1:25" x14ac:dyDescent="0.2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row>
    <row r="363" spans="1:25" x14ac:dyDescent="0.2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row>
    <row r="364" spans="1:25" x14ac:dyDescent="0.2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row>
    <row r="365" spans="1:25" x14ac:dyDescent="0.2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row>
    <row r="366" spans="1:25" x14ac:dyDescent="0.2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row>
    <row r="367" spans="1:25" x14ac:dyDescent="0.2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row>
    <row r="368" spans="1:25" x14ac:dyDescent="0.2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row>
    <row r="369" spans="1:25" x14ac:dyDescent="0.2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row>
    <row r="370" spans="1:25" x14ac:dyDescent="0.2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row>
    <row r="371" spans="1:25" x14ac:dyDescent="0.2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row>
    <row r="372" spans="1:25" x14ac:dyDescent="0.2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row>
    <row r="373" spans="1:25" x14ac:dyDescent="0.2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row>
    <row r="374" spans="1:25" x14ac:dyDescent="0.2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row>
    <row r="375" spans="1:25" x14ac:dyDescent="0.2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row>
    <row r="376" spans="1:25" x14ac:dyDescent="0.2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row>
    <row r="377" spans="1:25" x14ac:dyDescent="0.2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row>
    <row r="378" spans="1:25" x14ac:dyDescent="0.2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row>
    <row r="379" spans="1:25" x14ac:dyDescent="0.2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row>
    <row r="380" spans="1:25" x14ac:dyDescent="0.2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row>
    <row r="381" spans="1:25" x14ac:dyDescent="0.2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row>
    <row r="382" spans="1:25" x14ac:dyDescent="0.2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row>
    <row r="383" spans="1:25" x14ac:dyDescent="0.2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row>
    <row r="384" spans="1:25" x14ac:dyDescent="0.2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row>
    <row r="385" spans="1:25" x14ac:dyDescent="0.2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row>
    <row r="386" spans="1:25" x14ac:dyDescent="0.2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row>
    <row r="387" spans="1:25" x14ac:dyDescent="0.2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row>
    <row r="388" spans="1:25" x14ac:dyDescent="0.2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row>
    <row r="389" spans="1:25" x14ac:dyDescent="0.2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row>
    <row r="390" spans="1:25" x14ac:dyDescent="0.2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row>
    <row r="391" spans="1:25" x14ac:dyDescent="0.2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row>
    <row r="392" spans="1:25" x14ac:dyDescent="0.2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row>
    <row r="393" spans="1:25" x14ac:dyDescent="0.2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row>
    <row r="394" spans="1:25" x14ac:dyDescent="0.2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row>
    <row r="395" spans="1:25" x14ac:dyDescent="0.2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row>
    <row r="396" spans="1:25" x14ac:dyDescent="0.2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row>
    <row r="397" spans="1:25" x14ac:dyDescent="0.2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row>
    <row r="398" spans="1:25" x14ac:dyDescent="0.2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row>
    <row r="399" spans="1:25" x14ac:dyDescent="0.2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row>
    <row r="400" spans="1:25" x14ac:dyDescent="0.2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row>
    <row r="401" spans="1:25" x14ac:dyDescent="0.2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row>
    <row r="402" spans="1:25" x14ac:dyDescent="0.2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row>
    <row r="403" spans="1:25" x14ac:dyDescent="0.2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row>
    <row r="404" spans="1:25" x14ac:dyDescent="0.2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row>
    <row r="405" spans="1:25" x14ac:dyDescent="0.2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row>
    <row r="406" spans="1:25" x14ac:dyDescent="0.2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row>
    <row r="407" spans="1:25" x14ac:dyDescent="0.2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row>
    <row r="408" spans="1:25" x14ac:dyDescent="0.2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row>
    <row r="409" spans="1:25" x14ac:dyDescent="0.2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row>
    <row r="410" spans="1:25" x14ac:dyDescent="0.2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row>
    <row r="411" spans="1:25" x14ac:dyDescent="0.2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row>
    <row r="412" spans="1:25" x14ac:dyDescent="0.2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row>
    <row r="413" spans="1:25" x14ac:dyDescent="0.2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row>
    <row r="414" spans="1:25" x14ac:dyDescent="0.2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row>
    <row r="415" spans="1:25" x14ac:dyDescent="0.2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row>
    <row r="416" spans="1:25" x14ac:dyDescent="0.2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row>
    <row r="417" spans="1:25" x14ac:dyDescent="0.2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row>
    <row r="418" spans="1:25" x14ac:dyDescent="0.2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row>
    <row r="419" spans="1:25" x14ac:dyDescent="0.2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row>
    <row r="420" spans="1:25" x14ac:dyDescent="0.2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row>
    <row r="421" spans="1:25" x14ac:dyDescent="0.2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row>
    <row r="422" spans="1:25" x14ac:dyDescent="0.2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row>
    <row r="423" spans="1:25" x14ac:dyDescent="0.2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row>
    <row r="424" spans="1:25" x14ac:dyDescent="0.2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row>
    <row r="425" spans="1:25" x14ac:dyDescent="0.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row>
    <row r="426" spans="1:25" x14ac:dyDescent="0.2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row>
    <row r="427" spans="1:25" x14ac:dyDescent="0.2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row>
    <row r="428" spans="1:25" x14ac:dyDescent="0.2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row>
    <row r="429" spans="1:25" x14ac:dyDescent="0.2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row>
    <row r="430" spans="1:25" x14ac:dyDescent="0.2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row>
    <row r="431" spans="1:25" x14ac:dyDescent="0.2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row>
    <row r="432" spans="1:25" x14ac:dyDescent="0.2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row>
    <row r="433" spans="1:25" x14ac:dyDescent="0.2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row>
    <row r="434" spans="1:25" x14ac:dyDescent="0.2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row>
    <row r="435" spans="1:25" x14ac:dyDescent="0.2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row>
    <row r="436" spans="1:25" x14ac:dyDescent="0.2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row>
    <row r="437" spans="1:25" x14ac:dyDescent="0.2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row>
    <row r="438" spans="1:25" x14ac:dyDescent="0.2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row>
    <row r="439" spans="1:25" x14ac:dyDescent="0.2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row>
    <row r="440" spans="1:25" x14ac:dyDescent="0.2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row>
    <row r="441" spans="1:25" x14ac:dyDescent="0.2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row>
    <row r="442" spans="1:25" x14ac:dyDescent="0.2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row>
    <row r="443" spans="1:25" x14ac:dyDescent="0.2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row>
    <row r="444" spans="1:25" x14ac:dyDescent="0.2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row>
  </sheetData>
  <conditionalFormatting sqref="AE2:AE36">
    <cfRule type="cellIs" dxfId="5" priority="6" operator="equal">
      <formula>0</formula>
    </cfRule>
  </conditionalFormatting>
  <conditionalFormatting sqref="AC36">
    <cfRule type="cellIs" dxfId="4" priority="5" operator="equal">
      <formula>0</formula>
    </cfRule>
  </conditionalFormatting>
  <conditionalFormatting sqref="AD36">
    <cfRule type="cellIs" dxfId="3" priority="4" operator="equal">
      <formula>0</formula>
    </cfRule>
  </conditionalFormatting>
  <conditionalFormatting sqref="C54:H60">
    <cfRule type="cellIs" dxfId="2" priority="1" operator="equal">
      <formula>"E"</formula>
    </cfRule>
    <cfRule type="cellIs" dxfId="1" priority="2" operator="equal">
      <formula>"S"</formula>
    </cfRule>
    <cfRule type="cellIs" dxfId="0" priority="3" operator="equal">
      <formula>"N"</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30"/>
  <sheetViews>
    <sheetView workbookViewId="0">
      <selection activeCell="AL8" sqref="AL8"/>
    </sheetView>
  </sheetViews>
  <sheetFormatPr defaultRowHeight="15" x14ac:dyDescent="0.25"/>
  <cols>
    <col min="1" max="1" width="25.7109375" customWidth="1"/>
    <col min="2" max="35" width="8.7109375" customWidth="1"/>
  </cols>
  <sheetData>
    <row r="2" spans="1:41" x14ac:dyDescent="0.25">
      <c r="P2" t="s">
        <v>165</v>
      </c>
    </row>
    <row r="3" spans="1:41" x14ac:dyDescent="0.25">
      <c r="A3" s="1" t="s">
        <v>0</v>
      </c>
      <c r="B3">
        <v>1</v>
      </c>
      <c r="C3">
        <v>2</v>
      </c>
      <c r="D3">
        <v>3</v>
      </c>
      <c r="E3">
        <v>4</v>
      </c>
      <c r="F3">
        <v>5</v>
      </c>
      <c r="G3">
        <v>6</v>
      </c>
      <c r="H3">
        <v>7</v>
      </c>
      <c r="I3">
        <v>8</v>
      </c>
      <c r="J3">
        <v>9</v>
      </c>
      <c r="K3">
        <v>10</v>
      </c>
      <c r="L3">
        <v>11</v>
      </c>
      <c r="M3">
        <v>12</v>
      </c>
      <c r="N3">
        <v>13</v>
      </c>
      <c r="O3">
        <v>14</v>
      </c>
      <c r="P3">
        <v>15</v>
      </c>
      <c r="Q3">
        <v>16</v>
      </c>
      <c r="R3">
        <v>17</v>
      </c>
      <c r="S3">
        <v>18</v>
      </c>
      <c r="T3">
        <v>19</v>
      </c>
      <c r="U3">
        <v>20</v>
      </c>
      <c r="V3">
        <v>21</v>
      </c>
      <c r="W3">
        <v>22</v>
      </c>
      <c r="X3">
        <v>23</v>
      </c>
      <c r="Y3">
        <v>24</v>
      </c>
      <c r="Z3">
        <v>25</v>
      </c>
      <c r="AA3">
        <v>26</v>
      </c>
      <c r="AB3">
        <v>27</v>
      </c>
      <c r="AC3">
        <v>28</v>
      </c>
      <c r="AD3">
        <v>29</v>
      </c>
      <c r="AE3">
        <v>30</v>
      </c>
      <c r="AF3">
        <v>31</v>
      </c>
      <c r="AG3">
        <v>32</v>
      </c>
      <c r="AH3">
        <v>33</v>
      </c>
      <c r="AI3">
        <v>34</v>
      </c>
    </row>
    <row r="4" spans="1:41" x14ac:dyDescent="0.25">
      <c r="A4" s="1" t="s">
        <v>1</v>
      </c>
      <c r="B4">
        <v>1</v>
      </c>
      <c r="C4">
        <v>1</v>
      </c>
      <c r="D4">
        <v>2</v>
      </c>
      <c r="E4">
        <v>3</v>
      </c>
      <c r="F4">
        <v>4</v>
      </c>
      <c r="G4">
        <v>5</v>
      </c>
      <c r="H4">
        <v>6</v>
      </c>
      <c r="I4">
        <v>2</v>
      </c>
      <c r="J4">
        <v>3</v>
      </c>
      <c r="K4">
        <v>4</v>
      </c>
      <c r="L4">
        <v>5</v>
      </c>
      <c r="M4">
        <v>6</v>
      </c>
      <c r="N4">
        <v>1</v>
      </c>
      <c r="O4">
        <v>2</v>
      </c>
      <c r="P4">
        <v>3</v>
      </c>
      <c r="Q4">
        <v>4</v>
      </c>
      <c r="R4">
        <v>5</v>
      </c>
      <c r="S4">
        <v>6</v>
      </c>
      <c r="T4">
        <v>1</v>
      </c>
      <c r="U4">
        <v>2</v>
      </c>
      <c r="V4">
        <v>3</v>
      </c>
      <c r="W4">
        <v>4</v>
      </c>
      <c r="X4">
        <v>5</v>
      </c>
      <c r="Y4">
        <v>6</v>
      </c>
      <c r="Z4">
        <v>1</v>
      </c>
      <c r="AA4">
        <v>2</v>
      </c>
      <c r="AB4">
        <v>3</v>
      </c>
      <c r="AC4">
        <v>4</v>
      </c>
      <c r="AD4">
        <v>5</v>
      </c>
      <c r="AE4">
        <v>6</v>
      </c>
      <c r="AF4">
        <v>1</v>
      </c>
      <c r="AG4">
        <v>2</v>
      </c>
      <c r="AH4">
        <v>3</v>
      </c>
      <c r="AI4">
        <v>4</v>
      </c>
      <c r="AK4" s="1" t="s">
        <v>109</v>
      </c>
      <c r="AM4">
        <v>34</v>
      </c>
      <c r="AN4" t="s">
        <v>185</v>
      </c>
      <c r="AO4" t="s">
        <v>186</v>
      </c>
    </row>
    <row r="5" spans="1:41" x14ac:dyDescent="0.25">
      <c r="A5" t="s">
        <v>76</v>
      </c>
      <c r="B5">
        <v>1</v>
      </c>
      <c r="C5">
        <v>2</v>
      </c>
      <c r="D5">
        <v>3</v>
      </c>
      <c r="E5">
        <v>3</v>
      </c>
      <c r="F5">
        <v>2</v>
      </c>
      <c r="G5">
        <v>2</v>
      </c>
      <c r="H5">
        <v>2</v>
      </c>
      <c r="I5">
        <v>2</v>
      </c>
      <c r="J5">
        <v>3</v>
      </c>
      <c r="K5">
        <v>3</v>
      </c>
      <c r="L5">
        <v>2</v>
      </c>
      <c r="M5">
        <v>2</v>
      </c>
      <c r="N5">
        <v>3</v>
      </c>
      <c r="O5">
        <v>4</v>
      </c>
      <c r="P5">
        <v>2</v>
      </c>
      <c r="Q5">
        <v>1</v>
      </c>
      <c r="R5">
        <v>3</v>
      </c>
      <c r="S5">
        <v>1</v>
      </c>
      <c r="T5">
        <v>2</v>
      </c>
      <c r="U5">
        <v>3</v>
      </c>
      <c r="V5">
        <v>2</v>
      </c>
      <c r="W5">
        <v>2</v>
      </c>
      <c r="X5">
        <v>3</v>
      </c>
      <c r="Y5">
        <v>3</v>
      </c>
      <c r="Z5">
        <v>4</v>
      </c>
      <c r="AA5">
        <v>4</v>
      </c>
      <c r="AB5">
        <v>3.5</v>
      </c>
      <c r="AC5">
        <v>3</v>
      </c>
      <c r="AD5">
        <v>4</v>
      </c>
      <c r="AE5">
        <v>3</v>
      </c>
      <c r="AF5">
        <v>1</v>
      </c>
      <c r="AG5">
        <v>1</v>
      </c>
      <c r="AH5">
        <v>2</v>
      </c>
      <c r="AI5">
        <v>3</v>
      </c>
      <c r="AK5">
        <f>AVERAGE(B5:AI5)</f>
        <v>2.4852941176470589</v>
      </c>
      <c r="AM5" t="s">
        <v>187</v>
      </c>
      <c r="AN5">
        <f>COUNTIF(B8:AI8,"Red")</f>
        <v>1</v>
      </c>
      <c r="AO5">
        <f>COUNTIF(B9:AI9,"Red")</f>
        <v>23</v>
      </c>
    </row>
    <row r="6" spans="1:41" x14ac:dyDescent="0.25">
      <c r="A6" t="s">
        <v>77</v>
      </c>
      <c r="B6">
        <v>4</v>
      </c>
      <c r="C6">
        <v>5</v>
      </c>
      <c r="D6">
        <v>4</v>
      </c>
      <c r="E6">
        <v>4</v>
      </c>
      <c r="F6">
        <v>5</v>
      </c>
      <c r="G6">
        <v>5</v>
      </c>
      <c r="H6">
        <v>5</v>
      </c>
      <c r="I6">
        <v>5</v>
      </c>
      <c r="J6">
        <v>4.5</v>
      </c>
      <c r="K6">
        <v>5</v>
      </c>
      <c r="L6">
        <v>3.5</v>
      </c>
      <c r="M6">
        <v>5</v>
      </c>
      <c r="N6">
        <v>4</v>
      </c>
      <c r="O6">
        <v>4</v>
      </c>
      <c r="P6">
        <v>3</v>
      </c>
      <c r="Q6">
        <v>4</v>
      </c>
      <c r="R6">
        <v>4</v>
      </c>
      <c r="S6">
        <v>5</v>
      </c>
      <c r="T6">
        <v>4</v>
      </c>
      <c r="U6">
        <v>2</v>
      </c>
      <c r="V6">
        <v>4</v>
      </c>
      <c r="W6">
        <v>3</v>
      </c>
      <c r="X6">
        <v>5</v>
      </c>
      <c r="Y6">
        <v>4</v>
      </c>
      <c r="Z6">
        <v>3</v>
      </c>
      <c r="AA6">
        <v>3</v>
      </c>
      <c r="AB6">
        <v>5</v>
      </c>
      <c r="AC6">
        <v>4</v>
      </c>
      <c r="AD6">
        <v>5</v>
      </c>
      <c r="AE6">
        <v>4</v>
      </c>
      <c r="AF6">
        <v>3</v>
      </c>
      <c r="AG6">
        <v>3</v>
      </c>
      <c r="AH6">
        <v>3</v>
      </c>
      <c r="AI6">
        <v>4</v>
      </c>
      <c r="AK6">
        <f>AVERAGE(B6:AI6)</f>
        <v>4.0588235294117645</v>
      </c>
      <c r="AM6" t="s">
        <v>188</v>
      </c>
      <c r="AN6">
        <f>COUNTIF(B8:AI8,"*Green*")</f>
        <v>21</v>
      </c>
      <c r="AO6">
        <f>COUNTIF(B9:AI9,"*Green*")</f>
        <v>3</v>
      </c>
    </row>
    <row r="7" spans="1:41" x14ac:dyDescent="0.25">
      <c r="A7" t="s">
        <v>78</v>
      </c>
      <c r="B7">
        <v>3</v>
      </c>
      <c r="C7">
        <v>3</v>
      </c>
      <c r="D7">
        <v>2</v>
      </c>
      <c r="E7">
        <v>5</v>
      </c>
      <c r="F7">
        <v>4</v>
      </c>
      <c r="G7">
        <v>3</v>
      </c>
      <c r="H7">
        <v>4</v>
      </c>
      <c r="I7">
        <v>4</v>
      </c>
      <c r="J7">
        <v>3</v>
      </c>
      <c r="K7">
        <v>4</v>
      </c>
      <c r="L7">
        <v>4.5</v>
      </c>
      <c r="M7">
        <v>3</v>
      </c>
      <c r="N7">
        <v>2</v>
      </c>
      <c r="O7">
        <v>3</v>
      </c>
      <c r="P7">
        <v>3</v>
      </c>
      <c r="Q7">
        <v>3</v>
      </c>
      <c r="R7">
        <v>5</v>
      </c>
      <c r="S7">
        <v>4</v>
      </c>
      <c r="T7">
        <v>3</v>
      </c>
      <c r="U7">
        <v>4</v>
      </c>
      <c r="V7">
        <v>3</v>
      </c>
      <c r="W7">
        <v>5</v>
      </c>
      <c r="X7">
        <v>2</v>
      </c>
      <c r="Y7">
        <v>4</v>
      </c>
      <c r="Z7">
        <v>5</v>
      </c>
      <c r="AA7">
        <v>5</v>
      </c>
      <c r="AB7">
        <v>2</v>
      </c>
      <c r="AC7">
        <v>5</v>
      </c>
      <c r="AD7">
        <v>2</v>
      </c>
      <c r="AE7">
        <v>4</v>
      </c>
      <c r="AF7">
        <v>4</v>
      </c>
      <c r="AG7">
        <v>1</v>
      </c>
      <c r="AH7">
        <v>4</v>
      </c>
      <c r="AI7">
        <v>3</v>
      </c>
      <c r="AK7">
        <f>AVERAGE(B7:AI7)</f>
        <v>3.4852941176470589</v>
      </c>
      <c r="AM7" t="s">
        <v>156</v>
      </c>
      <c r="AN7">
        <f>COUNTIF(B8:AI8,"*Blue*")</f>
        <v>12</v>
      </c>
      <c r="AO7">
        <f>COUNTIF(B9:AI9,"*Blue*")</f>
        <v>7</v>
      </c>
    </row>
    <row r="8" spans="1:41" x14ac:dyDescent="0.25">
      <c r="A8" t="s">
        <v>91</v>
      </c>
      <c r="B8" t="s">
        <v>98</v>
      </c>
      <c r="C8" t="s">
        <v>98</v>
      </c>
      <c r="D8" t="s">
        <v>98</v>
      </c>
      <c r="E8" t="s">
        <v>93</v>
      </c>
      <c r="F8" t="s">
        <v>98</v>
      </c>
      <c r="G8" t="s">
        <v>98</v>
      </c>
      <c r="H8" t="s">
        <v>98</v>
      </c>
      <c r="I8" t="s">
        <v>98</v>
      </c>
      <c r="J8" t="s">
        <v>98</v>
      </c>
      <c r="K8" t="s">
        <v>98</v>
      </c>
      <c r="L8" t="s">
        <v>93</v>
      </c>
      <c r="M8" t="s">
        <v>98</v>
      </c>
      <c r="N8" t="s">
        <v>98</v>
      </c>
      <c r="O8" t="s">
        <v>99</v>
      </c>
      <c r="P8" t="s">
        <v>98</v>
      </c>
      <c r="Q8" t="s">
        <v>166</v>
      </c>
      <c r="R8" t="s">
        <v>93</v>
      </c>
      <c r="S8" t="s">
        <v>98</v>
      </c>
      <c r="T8" t="s">
        <v>98</v>
      </c>
      <c r="U8" t="s">
        <v>93</v>
      </c>
      <c r="V8" t="s">
        <v>98</v>
      </c>
      <c r="W8" t="s">
        <v>93</v>
      </c>
      <c r="X8" t="s">
        <v>98</v>
      </c>
      <c r="Y8" t="s">
        <v>93</v>
      </c>
      <c r="Z8" t="s">
        <v>93</v>
      </c>
      <c r="AA8" t="s">
        <v>93</v>
      </c>
      <c r="AB8" t="s">
        <v>98</v>
      </c>
      <c r="AC8" t="s">
        <v>93</v>
      </c>
      <c r="AD8" t="s">
        <v>98</v>
      </c>
      <c r="AF8" t="s">
        <v>93</v>
      </c>
      <c r="AG8" t="s">
        <v>98</v>
      </c>
      <c r="AH8" t="s">
        <v>93</v>
      </c>
      <c r="AI8" t="s">
        <v>98</v>
      </c>
      <c r="AL8">
        <f>COUNTIF(B8:AI8,"&lt;&gt;")</f>
        <v>33</v>
      </c>
    </row>
    <row r="9" spans="1:41" x14ac:dyDescent="0.25">
      <c r="A9" t="s">
        <v>92</v>
      </c>
      <c r="B9" t="s">
        <v>99</v>
      </c>
      <c r="C9" t="s">
        <v>99</v>
      </c>
      <c r="D9" t="s">
        <v>102</v>
      </c>
      <c r="F9" t="s">
        <v>99</v>
      </c>
      <c r="G9" t="s">
        <v>99</v>
      </c>
      <c r="H9" t="s">
        <v>99</v>
      </c>
      <c r="I9" t="s">
        <v>99</v>
      </c>
      <c r="J9" t="s">
        <v>99</v>
      </c>
      <c r="K9" t="s">
        <v>99</v>
      </c>
      <c r="L9" t="s">
        <v>99</v>
      </c>
      <c r="M9" t="s">
        <v>99</v>
      </c>
      <c r="N9" t="s">
        <v>93</v>
      </c>
      <c r="O9" t="s">
        <v>93</v>
      </c>
      <c r="P9" t="s">
        <v>99</v>
      </c>
      <c r="Q9" t="s">
        <v>99</v>
      </c>
      <c r="R9" t="s">
        <v>99</v>
      </c>
      <c r="S9" t="s">
        <v>99</v>
      </c>
      <c r="T9" t="s">
        <v>99</v>
      </c>
      <c r="U9" t="s">
        <v>98</v>
      </c>
      <c r="V9" t="s">
        <v>99</v>
      </c>
      <c r="W9" t="s">
        <v>99</v>
      </c>
      <c r="X9" t="s">
        <v>93</v>
      </c>
      <c r="Y9" t="s">
        <v>99</v>
      </c>
      <c r="Z9" t="s">
        <v>99</v>
      </c>
      <c r="AA9" t="s">
        <v>98</v>
      </c>
      <c r="AB9" t="s">
        <v>93</v>
      </c>
      <c r="AC9" t="s">
        <v>99</v>
      </c>
      <c r="AD9" t="s">
        <v>93</v>
      </c>
      <c r="AE9" t="s">
        <v>99</v>
      </c>
      <c r="AF9" t="s">
        <v>99</v>
      </c>
      <c r="AG9" t="s">
        <v>93</v>
      </c>
      <c r="AH9" t="s">
        <v>98</v>
      </c>
      <c r="AI9" t="s">
        <v>99</v>
      </c>
      <c r="AL9">
        <f>COUNTIF(B9:AI9,"&lt;&gt;")</f>
        <v>33</v>
      </c>
    </row>
    <row r="12" spans="1:41" x14ac:dyDescent="0.25">
      <c r="A12" t="s">
        <v>89</v>
      </c>
      <c r="B12">
        <v>1</v>
      </c>
      <c r="C12">
        <v>1</v>
      </c>
      <c r="D12">
        <v>0</v>
      </c>
      <c r="E12">
        <v>1</v>
      </c>
      <c r="F12">
        <v>0</v>
      </c>
      <c r="G12">
        <v>1</v>
      </c>
      <c r="H12">
        <v>1</v>
      </c>
      <c r="I12">
        <v>0.5</v>
      </c>
      <c r="J12">
        <v>1</v>
      </c>
      <c r="K12">
        <v>1</v>
      </c>
      <c r="L12">
        <v>0.5</v>
      </c>
      <c r="M12">
        <v>0.5</v>
      </c>
      <c r="N12">
        <v>1</v>
      </c>
      <c r="O12">
        <v>1</v>
      </c>
      <c r="P12">
        <v>0</v>
      </c>
      <c r="Q12">
        <v>0</v>
      </c>
      <c r="R12">
        <v>1</v>
      </c>
      <c r="S12">
        <v>0.5</v>
      </c>
      <c r="T12">
        <v>1</v>
      </c>
      <c r="U12">
        <v>1</v>
      </c>
      <c r="V12">
        <v>0.5</v>
      </c>
      <c r="W12">
        <v>1</v>
      </c>
      <c r="X12">
        <v>0</v>
      </c>
      <c r="Y12">
        <v>0.5</v>
      </c>
      <c r="Z12">
        <v>0.5</v>
      </c>
      <c r="AA12">
        <v>1</v>
      </c>
      <c r="AB12">
        <v>0</v>
      </c>
      <c r="AC12">
        <v>1</v>
      </c>
      <c r="AD12">
        <v>0.5</v>
      </c>
      <c r="AE12">
        <v>0.5</v>
      </c>
      <c r="AF12">
        <v>0</v>
      </c>
      <c r="AG12">
        <v>0</v>
      </c>
      <c r="AH12">
        <v>1</v>
      </c>
      <c r="AI12">
        <v>0.5</v>
      </c>
      <c r="AK12">
        <f>AVERAGE(B12:AI12)</f>
        <v>0.61764705882352944</v>
      </c>
    </row>
    <row r="13" spans="1:41" x14ac:dyDescent="0.25">
      <c r="A13" t="s">
        <v>90</v>
      </c>
      <c r="B13">
        <v>1</v>
      </c>
      <c r="C13">
        <v>0.5</v>
      </c>
      <c r="D13">
        <v>0</v>
      </c>
      <c r="E13">
        <v>0.5</v>
      </c>
      <c r="F13">
        <v>0</v>
      </c>
      <c r="G13">
        <v>1</v>
      </c>
      <c r="H13">
        <v>1</v>
      </c>
      <c r="I13">
        <v>0.5</v>
      </c>
      <c r="J13">
        <v>0.5</v>
      </c>
      <c r="K13">
        <v>0</v>
      </c>
      <c r="L13">
        <v>0</v>
      </c>
      <c r="M13">
        <v>0</v>
      </c>
      <c r="N13">
        <v>1</v>
      </c>
      <c r="O13">
        <v>1</v>
      </c>
      <c r="P13">
        <v>0</v>
      </c>
      <c r="Q13">
        <v>0</v>
      </c>
      <c r="R13">
        <v>1</v>
      </c>
      <c r="S13">
        <v>0</v>
      </c>
      <c r="T13">
        <v>1</v>
      </c>
      <c r="U13">
        <v>1</v>
      </c>
      <c r="W13">
        <v>1</v>
      </c>
      <c r="X13">
        <v>0</v>
      </c>
      <c r="Y13">
        <v>0</v>
      </c>
      <c r="Z13">
        <v>0</v>
      </c>
      <c r="AA13">
        <v>1</v>
      </c>
      <c r="AB13">
        <v>0</v>
      </c>
      <c r="AC13">
        <v>1</v>
      </c>
      <c r="AD13">
        <v>0.5</v>
      </c>
      <c r="AE13">
        <v>0</v>
      </c>
      <c r="AF13">
        <v>0</v>
      </c>
      <c r="AG13">
        <v>0</v>
      </c>
      <c r="AH13">
        <v>1</v>
      </c>
      <c r="AI13">
        <v>0.5</v>
      </c>
      <c r="AK13">
        <f>AVERAGE(B13:AI13)</f>
        <v>0.45454545454545453</v>
      </c>
    </row>
    <row r="15" spans="1:41" x14ac:dyDescent="0.25">
      <c r="A15" t="s">
        <v>84</v>
      </c>
      <c r="O15">
        <v>1</v>
      </c>
      <c r="AK15">
        <f t="shared" ref="AK15:AK21" si="0">SUM(B15:AI15)</f>
        <v>1</v>
      </c>
      <c r="AL15" t="str">
        <f>A15</f>
        <v>Positive about None</v>
      </c>
    </row>
    <row r="16" spans="1:41" x14ac:dyDescent="0.25">
      <c r="A16" t="s">
        <v>79</v>
      </c>
      <c r="P16">
        <v>1</v>
      </c>
      <c r="W16">
        <v>1</v>
      </c>
      <c r="AK16">
        <f t="shared" si="0"/>
        <v>2</v>
      </c>
      <c r="AL16" t="str">
        <f t="shared" ref="AL16:AL30" si="1">A16</f>
        <v>Extended did not make sense</v>
      </c>
    </row>
    <row r="17" spans="1:38" x14ac:dyDescent="0.25">
      <c r="A17" t="s">
        <v>80</v>
      </c>
      <c r="H17">
        <v>0.5</v>
      </c>
      <c r="Z17">
        <v>1</v>
      </c>
      <c r="AK17">
        <f t="shared" si="0"/>
        <v>1.5</v>
      </c>
      <c r="AL17" t="str">
        <f t="shared" si="1"/>
        <v>Extended was distracting</v>
      </c>
    </row>
    <row r="18" spans="1:38" x14ac:dyDescent="0.25">
      <c r="A18" t="s">
        <v>81</v>
      </c>
      <c r="H18">
        <v>0.5</v>
      </c>
      <c r="P18">
        <v>1</v>
      </c>
      <c r="AB18">
        <v>1</v>
      </c>
      <c r="AK18">
        <f t="shared" si="0"/>
        <v>2.5</v>
      </c>
      <c r="AL18" t="str">
        <f t="shared" si="1"/>
        <v>Stylized was distracting</v>
      </c>
    </row>
    <row r="19" spans="1:38" x14ac:dyDescent="0.25">
      <c r="A19" t="s">
        <v>82</v>
      </c>
      <c r="B19">
        <v>1</v>
      </c>
      <c r="AI19">
        <v>1</v>
      </c>
      <c r="AK19">
        <f t="shared" si="0"/>
        <v>2</v>
      </c>
      <c r="AL19" t="str">
        <f t="shared" si="1"/>
        <v>Extended matched</v>
      </c>
    </row>
    <row r="20" spans="1:38" x14ac:dyDescent="0.25">
      <c r="A20" t="s">
        <v>83</v>
      </c>
      <c r="B20">
        <v>1</v>
      </c>
      <c r="Z20">
        <v>1</v>
      </c>
      <c r="AK20">
        <f t="shared" si="0"/>
        <v>2</v>
      </c>
      <c r="AL20" t="str">
        <f t="shared" si="1"/>
        <v>Stylized made sense</v>
      </c>
    </row>
    <row r="21" spans="1:38" x14ac:dyDescent="0.25">
      <c r="A21" t="s">
        <v>87</v>
      </c>
      <c r="B21">
        <v>1</v>
      </c>
      <c r="C21">
        <v>1</v>
      </c>
      <c r="L21">
        <v>1</v>
      </c>
      <c r="U21">
        <v>1</v>
      </c>
      <c r="AA21">
        <v>1</v>
      </c>
      <c r="AK21">
        <f t="shared" si="0"/>
        <v>5</v>
      </c>
      <c r="AL21" t="str">
        <f t="shared" si="1"/>
        <v>Button annoying</v>
      </c>
    </row>
    <row r="22" spans="1:38" x14ac:dyDescent="0.25">
      <c r="A22" t="s">
        <v>88</v>
      </c>
      <c r="B22">
        <v>1</v>
      </c>
      <c r="T22">
        <v>1</v>
      </c>
      <c r="AK22" s="65">
        <f>SUM(B22:AI22)</f>
        <v>2</v>
      </c>
      <c r="AL22" s="65" t="str">
        <f t="shared" si="1"/>
        <v>Misses interactivity</v>
      </c>
    </row>
    <row r="23" spans="1:38" x14ac:dyDescent="0.25">
      <c r="A23" t="s">
        <v>155</v>
      </c>
      <c r="J23">
        <v>1</v>
      </c>
      <c r="O23">
        <v>1</v>
      </c>
      <c r="T23">
        <v>1</v>
      </c>
      <c r="AD23">
        <v>1</v>
      </c>
      <c r="AE23">
        <v>1</v>
      </c>
      <c r="AK23" s="65">
        <f>SUM(B23:AI23)</f>
        <v>5</v>
      </c>
      <c r="AL23" s="65" t="str">
        <f t="shared" si="1"/>
        <v>Misses moving (closer)</v>
      </c>
    </row>
    <row r="24" spans="1:38" x14ac:dyDescent="0.25">
      <c r="A24" t="s">
        <v>100</v>
      </c>
      <c r="C24">
        <v>1</v>
      </c>
      <c r="AK24">
        <f t="shared" ref="AK24:AK30" si="2">SUM(B24:AI24)</f>
        <v>1</v>
      </c>
      <c r="AL24" t="str">
        <f t="shared" si="1"/>
        <v>Misses people</v>
      </c>
    </row>
    <row r="25" spans="1:38" x14ac:dyDescent="0.25">
      <c r="A25" t="s">
        <v>147</v>
      </c>
      <c r="K25">
        <v>1</v>
      </c>
      <c r="AK25">
        <f t="shared" si="2"/>
        <v>1</v>
      </c>
      <c r="AL25" t="str">
        <f t="shared" si="1"/>
        <v>Disliked stylized animation (would be better with just the picture)</v>
      </c>
    </row>
    <row r="26" spans="1:38" x14ac:dyDescent="0.25">
      <c r="A26" t="s">
        <v>149</v>
      </c>
      <c r="L26">
        <v>1</v>
      </c>
      <c r="AK26">
        <f t="shared" si="2"/>
        <v>1</v>
      </c>
      <c r="AL26" t="str">
        <f t="shared" si="1"/>
        <v>Doors annoying</v>
      </c>
    </row>
    <row r="27" spans="1:38" x14ac:dyDescent="0.25">
      <c r="A27" t="s">
        <v>151</v>
      </c>
      <c r="AG27">
        <v>1</v>
      </c>
      <c r="AK27">
        <f t="shared" si="2"/>
        <v>1</v>
      </c>
      <c r="AL27" t="str">
        <f t="shared" si="1"/>
        <v>Border painting annoying</v>
      </c>
    </row>
    <row r="28" spans="1:38" x14ac:dyDescent="0.25">
      <c r="A28" t="s">
        <v>154</v>
      </c>
      <c r="AK28">
        <f t="shared" si="2"/>
        <v>0</v>
      </c>
      <c r="AL28" t="str">
        <f t="shared" si="1"/>
        <v>Misses frame</v>
      </c>
    </row>
    <row r="29" spans="1:38" x14ac:dyDescent="0.25">
      <c r="A29" t="s">
        <v>153</v>
      </c>
      <c r="AK29">
        <f t="shared" si="2"/>
        <v>0</v>
      </c>
      <c r="AL29" t="str">
        <f t="shared" si="1"/>
        <v>Stylized was disorienting</v>
      </c>
    </row>
    <row r="30" spans="1:38" x14ac:dyDescent="0.25">
      <c r="A30" t="s">
        <v>157</v>
      </c>
      <c r="AG30">
        <v>1</v>
      </c>
      <c r="AK30">
        <f t="shared" si="2"/>
        <v>1</v>
      </c>
      <c r="AL30" t="str">
        <f t="shared" si="1"/>
        <v>Wants stylized without painting</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31"/>
  <sheetViews>
    <sheetView topLeftCell="M1" workbookViewId="0">
      <selection activeCell="A14" sqref="A14:AP16"/>
    </sheetView>
  </sheetViews>
  <sheetFormatPr defaultRowHeight="15" x14ac:dyDescent="0.25"/>
  <cols>
    <col min="1" max="1" width="25.7109375" customWidth="1"/>
    <col min="2" max="35" width="8.7109375" customWidth="1"/>
  </cols>
  <sheetData>
    <row r="2" spans="1:41" x14ac:dyDescent="0.25">
      <c r="P2" t="s">
        <v>165</v>
      </c>
    </row>
    <row r="3" spans="1:41" x14ac:dyDescent="0.25">
      <c r="A3" s="1" t="s">
        <v>0</v>
      </c>
      <c r="B3">
        <v>1</v>
      </c>
      <c r="C3">
        <v>2</v>
      </c>
      <c r="D3">
        <v>3</v>
      </c>
      <c r="E3">
        <v>4</v>
      </c>
      <c r="F3">
        <v>5</v>
      </c>
      <c r="G3">
        <v>6</v>
      </c>
      <c r="H3">
        <v>7</v>
      </c>
      <c r="I3">
        <v>8</v>
      </c>
      <c r="J3">
        <v>9</v>
      </c>
      <c r="K3">
        <v>10</v>
      </c>
      <c r="L3">
        <v>11</v>
      </c>
      <c r="M3">
        <v>12</v>
      </c>
      <c r="N3">
        <v>13</v>
      </c>
      <c r="O3">
        <v>14</v>
      </c>
      <c r="P3">
        <v>15</v>
      </c>
      <c r="Q3">
        <v>16</v>
      </c>
      <c r="R3">
        <v>17</v>
      </c>
      <c r="S3">
        <v>18</v>
      </c>
      <c r="T3">
        <v>19</v>
      </c>
      <c r="U3">
        <v>20</v>
      </c>
      <c r="V3">
        <v>21</v>
      </c>
      <c r="W3">
        <v>22</v>
      </c>
      <c r="X3">
        <v>23</v>
      </c>
      <c r="Y3">
        <v>24</v>
      </c>
      <c r="Z3">
        <v>25</v>
      </c>
      <c r="AA3">
        <v>26</v>
      </c>
      <c r="AB3">
        <v>27</v>
      </c>
      <c r="AC3">
        <v>28</v>
      </c>
      <c r="AD3">
        <v>29</v>
      </c>
      <c r="AE3">
        <v>30</v>
      </c>
      <c r="AF3">
        <v>31</v>
      </c>
      <c r="AG3">
        <v>32</v>
      </c>
      <c r="AH3">
        <v>33</v>
      </c>
      <c r="AI3">
        <v>34</v>
      </c>
      <c r="AK3" s="1"/>
    </row>
    <row r="4" spans="1:41" x14ac:dyDescent="0.25">
      <c r="A4" s="1" t="s">
        <v>1</v>
      </c>
      <c r="B4">
        <v>1</v>
      </c>
      <c r="C4">
        <v>1</v>
      </c>
      <c r="D4">
        <v>2</v>
      </c>
      <c r="E4">
        <v>3</v>
      </c>
      <c r="F4">
        <v>4</v>
      </c>
      <c r="G4">
        <v>5</v>
      </c>
      <c r="H4">
        <v>6</v>
      </c>
      <c r="I4">
        <v>2</v>
      </c>
      <c r="J4">
        <v>3</v>
      </c>
      <c r="K4">
        <v>4</v>
      </c>
      <c r="L4">
        <v>5</v>
      </c>
      <c r="M4">
        <v>6</v>
      </c>
      <c r="N4">
        <v>1</v>
      </c>
      <c r="O4">
        <v>2</v>
      </c>
      <c r="P4">
        <v>3</v>
      </c>
      <c r="Q4">
        <v>4</v>
      </c>
      <c r="R4">
        <v>5</v>
      </c>
      <c r="S4">
        <v>6</v>
      </c>
      <c r="T4">
        <v>1</v>
      </c>
      <c r="U4">
        <v>2</v>
      </c>
      <c r="V4">
        <v>3</v>
      </c>
      <c r="W4">
        <v>4</v>
      </c>
      <c r="X4">
        <v>5</v>
      </c>
      <c r="Y4">
        <v>6</v>
      </c>
      <c r="Z4">
        <v>1</v>
      </c>
      <c r="AA4">
        <v>2</v>
      </c>
      <c r="AB4">
        <v>3</v>
      </c>
      <c r="AC4">
        <v>4</v>
      </c>
      <c r="AD4">
        <v>5</v>
      </c>
      <c r="AE4">
        <v>6</v>
      </c>
      <c r="AF4">
        <v>1</v>
      </c>
      <c r="AG4">
        <v>2</v>
      </c>
      <c r="AH4">
        <v>3</v>
      </c>
      <c r="AI4">
        <v>4</v>
      </c>
      <c r="AK4" s="1" t="s">
        <v>109</v>
      </c>
      <c r="AM4">
        <v>34</v>
      </c>
      <c r="AN4" t="s">
        <v>185</v>
      </c>
      <c r="AO4" t="s">
        <v>186</v>
      </c>
    </row>
    <row r="5" spans="1:41" x14ac:dyDescent="0.25">
      <c r="A5" t="s">
        <v>76</v>
      </c>
      <c r="B5">
        <v>1</v>
      </c>
      <c r="C5">
        <v>2</v>
      </c>
      <c r="D5">
        <v>2</v>
      </c>
      <c r="E5">
        <v>3</v>
      </c>
      <c r="F5">
        <v>2</v>
      </c>
      <c r="G5">
        <v>2</v>
      </c>
      <c r="H5">
        <v>2</v>
      </c>
      <c r="I5">
        <v>2</v>
      </c>
      <c r="J5">
        <v>3</v>
      </c>
      <c r="K5">
        <v>2</v>
      </c>
      <c r="L5">
        <v>1.5</v>
      </c>
      <c r="M5">
        <v>4</v>
      </c>
      <c r="N5">
        <v>3</v>
      </c>
      <c r="O5">
        <v>4</v>
      </c>
      <c r="P5">
        <v>2</v>
      </c>
      <c r="Q5">
        <v>2</v>
      </c>
      <c r="R5">
        <v>3</v>
      </c>
      <c r="S5">
        <v>1</v>
      </c>
      <c r="T5">
        <v>2</v>
      </c>
      <c r="U5">
        <v>3</v>
      </c>
      <c r="V5">
        <v>2</v>
      </c>
      <c r="W5">
        <v>2</v>
      </c>
      <c r="X5">
        <v>3</v>
      </c>
      <c r="Y5">
        <v>2</v>
      </c>
      <c r="Z5">
        <v>3</v>
      </c>
      <c r="AA5">
        <v>3</v>
      </c>
      <c r="AB5">
        <v>3.5</v>
      </c>
      <c r="AC5">
        <v>3</v>
      </c>
      <c r="AD5">
        <v>3</v>
      </c>
      <c r="AE5">
        <v>3</v>
      </c>
      <c r="AF5">
        <v>1</v>
      </c>
      <c r="AG5">
        <v>1</v>
      </c>
      <c r="AH5">
        <v>3</v>
      </c>
      <c r="AI5">
        <v>2.5</v>
      </c>
      <c r="AK5">
        <f>AVERAGE(B5:AI5)</f>
        <v>2.3970588235294117</v>
      </c>
      <c r="AM5" t="s">
        <v>187</v>
      </c>
      <c r="AN5">
        <f>COUNTIF(B8:AI8,"Red")</f>
        <v>0</v>
      </c>
      <c r="AO5">
        <f>COUNTIF(B9:AI9,"Red")</f>
        <v>25</v>
      </c>
    </row>
    <row r="6" spans="1:41" x14ac:dyDescent="0.25">
      <c r="A6" t="s">
        <v>77</v>
      </c>
      <c r="B6">
        <v>4</v>
      </c>
      <c r="C6">
        <v>5</v>
      </c>
      <c r="D6">
        <v>2</v>
      </c>
      <c r="E6">
        <v>4</v>
      </c>
      <c r="F6">
        <v>5</v>
      </c>
      <c r="G6">
        <v>4.5</v>
      </c>
      <c r="H6">
        <v>5</v>
      </c>
      <c r="I6">
        <v>5</v>
      </c>
      <c r="J6">
        <v>5</v>
      </c>
      <c r="K6">
        <v>4</v>
      </c>
      <c r="L6">
        <v>5</v>
      </c>
      <c r="M6">
        <v>5</v>
      </c>
      <c r="N6">
        <v>5</v>
      </c>
      <c r="O6">
        <v>3</v>
      </c>
      <c r="P6">
        <v>3</v>
      </c>
      <c r="Q6">
        <v>5</v>
      </c>
      <c r="R6">
        <v>4</v>
      </c>
      <c r="S6">
        <v>4</v>
      </c>
      <c r="T6">
        <v>4</v>
      </c>
      <c r="U6">
        <v>4</v>
      </c>
      <c r="V6">
        <v>5</v>
      </c>
      <c r="W6">
        <v>3.5</v>
      </c>
      <c r="X6">
        <v>5</v>
      </c>
      <c r="Y6">
        <v>4</v>
      </c>
      <c r="Z6">
        <v>4</v>
      </c>
      <c r="AA6">
        <v>4</v>
      </c>
      <c r="AB6">
        <v>4.5</v>
      </c>
      <c r="AC6">
        <v>4</v>
      </c>
      <c r="AD6">
        <v>4</v>
      </c>
      <c r="AE6">
        <v>5</v>
      </c>
      <c r="AF6">
        <v>4</v>
      </c>
      <c r="AG6">
        <v>3</v>
      </c>
      <c r="AH6">
        <v>3</v>
      </c>
      <c r="AI6">
        <v>4</v>
      </c>
      <c r="AK6">
        <f>AVERAGE(B6:AI6)</f>
        <v>4.1911764705882355</v>
      </c>
      <c r="AM6" t="s">
        <v>188</v>
      </c>
      <c r="AN6">
        <f>COUNTIF(B8:AI8,"*Green*")</f>
        <v>22</v>
      </c>
      <c r="AO6">
        <f>COUNTIF(B9:AI9,"*Green*")</f>
        <v>1</v>
      </c>
    </row>
    <row r="7" spans="1:41" x14ac:dyDescent="0.25">
      <c r="A7" t="s">
        <v>78</v>
      </c>
      <c r="B7">
        <v>4</v>
      </c>
      <c r="C7">
        <v>3</v>
      </c>
      <c r="D7">
        <v>4</v>
      </c>
      <c r="E7">
        <v>4</v>
      </c>
      <c r="F7">
        <v>4</v>
      </c>
      <c r="G7">
        <v>4</v>
      </c>
      <c r="H7">
        <v>4</v>
      </c>
      <c r="I7">
        <v>4</v>
      </c>
      <c r="J7">
        <v>4</v>
      </c>
      <c r="K7">
        <v>5</v>
      </c>
      <c r="L7">
        <v>3</v>
      </c>
      <c r="M7">
        <v>1</v>
      </c>
      <c r="N7">
        <v>2</v>
      </c>
      <c r="O7">
        <v>5</v>
      </c>
      <c r="P7">
        <v>3</v>
      </c>
      <c r="Q7">
        <v>4</v>
      </c>
      <c r="R7">
        <v>5</v>
      </c>
      <c r="S7">
        <v>3</v>
      </c>
      <c r="T7">
        <v>1</v>
      </c>
      <c r="U7">
        <v>4</v>
      </c>
      <c r="V7">
        <v>2</v>
      </c>
      <c r="W7">
        <v>5</v>
      </c>
      <c r="X7">
        <v>1</v>
      </c>
      <c r="Y7">
        <v>4</v>
      </c>
      <c r="Z7">
        <v>3.5</v>
      </c>
      <c r="AA7">
        <v>4</v>
      </c>
      <c r="AB7">
        <v>4.5</v>
      </c>
      <c r="AC7">
        <v>5</v>
      </c>
      <c r="AD7">
        <v>2</v>
      </c>
      <c r="AE7">
        <v>4</v>
      </c>
      <c r="AF7">
        <v>3</v>
      </c>
      <c r="AG7">
        <v>1</v>
      </c>
      <c r="AH7">
        <v>4</v>
      </c>
      <c r="AI7">
        <v>4</v>
      </c>
      <c r="AK7">
        <f>AVERAGE(B7:AI7)</f>
        <v>3.4705882352941178</v>
      </c>
      <c r="AM7" t="s">
        <v>156</v>
      </c>
      <c r="AN7">
        <f>COUNTIF(B8:AI8,"*Blue*")</f>
        <v>14</v>
      </c>
      <c r="AO7">
        <f>COUNTIF(B9:AI9,"*Blue*")</f>
        <v>5</v>
      </c>
    </row>
    <row r="8" spans="1:41" x14ac:dyDescent="0.25">
      <c r="A8" t="s">
        <v>91</v>
      </c>
      <c r="B8" t="s">
        <v>93</v>
      </c>
      <c r="C8" t="s">
        <v>98</v>
      </c>
      <c r="D8" t="s">
        <v>98</v>
      </c>
      <c r="E8" t="s">
        <v>104</v>
      </c>
      <c r="F8" t="s">
        <v>98</v>
      </c>
      <c r="G8" t="s">
        <v>98</v>
      </c>
      <c r="H8" t="s">
        <v>98</v>
      </c>
      <c r="I8" t="s">
        <v>98</v>
      </c>
      <c r="J8" t="s">
        <v>98</v>
      </c>
      <c r="K8" t="s">
        <v>93</v>
      </c>
      <c r="L8" t="s">
        <v>98</v>
      </c>
      <c r="M8" t="s">
        <v>98</v>
      </c>
      <c r="N8" t="s">
        <v>98</v>
      </c>
      <c r="O8" t="s">
        <v>93</v>
      </c>
      <c r="Q8" t="s">
        <v>167</v>
      </c>
      <c r="R8" t="s">
        <v>93</v>
      </c>
      <c r="S8" t="s">
        <v>98</v>
      </c>
      <c r="T8" t="s">
        <v>98</v>
      </c>
      <c r="U8" t="s">
        <v>93</v>
      </c>
      <c r="V8" t="s">
        <v>98</v>
      </c>
      <c r="W8" t="s">
        <v>93</v>
      </c>
      <c r="X8" t="s">
        <v>98</v>
      </c>
      <c r="Y8" t="s">
        <v>93</v>
      </c>
      <c r="Z8" t="s">
        <v>98</v>
      </c>
      <c r="AA8" t="s">
        <v>93</v>
      </c>
      <c r="AB8" t="s">
        <v>179</v>
      </c>
      <c r="AC8" t="s">
        <v>93</v>
      </c>
      <c r="AD8" t="s">
        <v>98</v>
      </c>
      <c r="AE8" t="s">
        <v>98</v>
      </c>
      <c r="AF8" t="s">
        <v>98</v>
      </c>
      <c r="AG8" t="s">
        <v>98</v>
      </c>
      <c r="AH8" t="s">
        <v>93</v>
      </c>
      <c r="AI8" t="s">
        <v>167</v>
      </c>
      <c r="AL8">
        <f>COUNTIF(B8:AI8,"&lt;&gt;")</f>
        <v>33</v>
      </c>
    </row>
    <row r="9" spans="1:41" x14ac:dyDescent="0.25">
      <c r="A9" t="s">
        <v>92</v>
      </c>
      <c r="B9" t="s">
        <v>99</v>
      </c>
      <c r="C9" t="s">
        <v>99</v>
      </c>
      <c r="E9" t="s">
        <v>105</v>
      </c>
      <c r="F9" t="s">
        <v>99</v>
      </c>
      <c r="G9" t="s">
        <v>99</v>
      </c>
      <c r="H9" t="s">
        <v>99</v>
      </c>
      <c r="I9" t="s">
        <v>99</v>
      </c>
      <c r="J9" t="s">
        <v>99</v>
      </c>
      <c r="K9" t="s">
        <v>99</v>
      </c>
      <c r="L9" t="s">
        <v>99</v>
      </c>
      <c r="M9" t="s">
        <v>93</v>
      </c>
      <c r="N9" t="s">
        <v>93</v>
      </c>
      <c r="O9" t="s">
        <v>99</v>
      </c>
      <c r="P9" t="s">
        <v>99</v>
      </c>
      <c r="Q9" t="s">
        <v>99</v>
      </c>
      <c r="R9" t="s">
        <v>99</v>
      </c>
      <c r="S9" t="s">
        <v>99</v>
      </c>
      <c r="T9" t="s">
        <v>93</v>
      </c>
      <c r="U9" t="s">
        <v>99</v>
      </c>
      <c r="V9" t="s">
        <v>99</v>
      </c>
      <c r="W9" t="s">
        <v>99</v>
      </c>
      <c r="X9" t="s">
        <v>93</v>
      </c>
      <c r="Y9" t="s">
        <v>99</v>
      </c>
      <c r="Z9" t="s">
        <v>99</v>
      </c>
      <c r="AA9" t="s">
        <v>99</v>
      </c>
      <c r="AB9" t="s">
        <v>99</v>
      </c>
      <c r="AC9" t="s">
        <v>99</v>
      </c>
      <c r="AD9" t="s">
        <v>93</v>
      </c>
      <c r="AE9" t="s">
        <v>99</v>
      </c>
      <c r="AF9" t="s">
        <v>99</v>
      </c>
      <c r="AH9" t="s">
        <v>183</v>
      </c>
      <c r="AI9" t="s">
        <v>99</v>
      </c>
      <c r="AL9">
        <f>COUNTIF(B9:AI9,"&lt;&gt;")</f>
        <v>32</v>
      </c>
    </row>
    <row r="10" spans="1:41" x14ac:dyDescent="0.25">
      <c r="A10" t="s">
        <v>85</v>
      </c>
      <c r="B10" t="s">
        <v>94</v>
      </c>
      <c r="C10" t="s">
        <v>101</v>
      </c>
      <c r="D10" t="s">
        <v>103</v>
      </c>
      <c r="F10" t="s">
        <v>106</v>
      </c>
      <c r="G10" t="s">
        <v>107</v>
      </c>
      <c r="J10" t="s">
        <v>146</v>
      </c>
      <c r="K10" t="s">
        <v>148</v>
      </c>
      <c r="L10" t="s">
        <v>150</v>
      </c>
      <c r="M10" t="s">
        <v>152</v>
      </c>
      <c r="N10" t="s">
        <v>158</v>
      </c>
      <c r="O10" t="s">
        <v>163</v>
      </c>
      <c r="R10" t="s">
        <v>168</v>
      </c>
      <c r="S10" t="s">
        <v>170</v>
      </c>
      <c r="T10" t="s">
        <v>172</v>
      </c>
      <c r="Y10" t="s">
        <v>174</v>
      </c>
      <c r="AB10" t="s">
        <v>177</v>
      </c>
      <c r="AC10" t="s">
        <v>180</v>
      </c>
      <c r="AE10" t="s">
        <v>181</v>
      </c>
      <c r="AG10" t="s">
        <v>182</v>
      </c>
      <c r="AI10" t="s">
        <v>184</v>
      </c>
    </row>
    <row r="11" spans="1:41" x14ac:dyDescent="0.25">
      <c r="A11" t="s">
        <v>86</v>
      </c>
      <c r="B11" t="s">
        <v>95</v>
      </c>
      <c r="G11" t="s">
        <v>108</v>
      </c>
      <c r="N11" t="s">
        <v>156</v>
      </c>
      <c r="V11" t="s">
        <v>173</v>
      </c>
      <c r="AA11" t="s">
        <v>176</v>
      </c>
    </row>
    <row r="12" spans="1:41" x14ac:dyDescent="0.25">
      <c r="A12" t="s">
        <v>89</v>
      </c>
      <c r="B12">
        <v>1</v>
      </c>
      <c r="C12">
        <v>1</v>
      </c>
      <c r="D12">
        <v>1</v>
      </c>
      <c r="E12">
        <v>1</v>
      </c>
      <c r="F12">
        <v>0.5</v>
      </c>
      <c r="G12">
        <v>1</v>
      </c>
      <c r="H12">
        <v>1</v>
      </c>
      <c r="I12">
        <v>1</v>
      </c>
      <c r="J12">
        <v>1</v>
      </c>
      <c r="K12">
        <v>0.5</v>
      </c>
      <c r="L12">
        <v>0.5</v>
      </c>
      <c r="M12">
        <v>1</v>
      </c>
      <c r="N12">
        <v>1</v>
      </c>
      <c r="O12">
        <v>1</v>
      </c>
      <c r="P12">
        <v>0</v>
      </c>
      <c r="Q12">
        <v>0</v>
      </c>
      <c r="R12">
        <v>1</v>
      </c>
      <c r="S12">
        <v>0.5</v>
      </c>
      <c r="T12">
        <v>1</v>
      </c>
      <c r="U12">
        <v>1</v>
      </c>
      <c r="V12">
        <v>1</v>
      </c>
      <c r="W12">
        <v>1</v>
      </c>
      <c r="X12">
        <v>0.5</v>
      </c>
      <c r="Y12">
        <v>0.5</v>
      </c>
      <c r="Z12">
        <v>0</v>
      </c>
      <c r="AA12">
        <v>1</v>
      </c>
      <c r="AB12">
        <v>0.5</v>
      </c>
      <c r="AC12">
        <v>1</v>
      </c>
      <c r="AD12">
        <v>0</v>
      </c>
      <c r="AE12">
        <v>0</v>
      </c>
      <c r="AF12">
        <v>0</v>
      </c>
      <c r="AG12">
        <v>0</v>
      </c>
      <c r="AH12">
        <v>1</v>
      </c>
      <c r="AI12">
        <v>0.5</v>
      </c>
      <c r="AK12">
        <f>AVERAGE(B12:AI12)</f>
        <v>0.67647058823529416</v>
      </c>
    </row>
    <row r="13" spans="1:41" x14ac:dyDescent="0.25">
      <c r="A13" t="s">
        <v>90</v>
      </c>
      <c r="B13">
        <v>0</v>
      </c>
      <c r="C13">
        <v>0.5</v>
      </c>
      <c r="D13">
        <v>0</v>
      </c>
      <c r="E13">
        <v>0.5</v>
      </c>
      <c r="F13">
        <v>0</v>
      </c>
      <c r="G13">
        <v>0</v>
      </c>
      <c r="H13">
        <v>0.5</v>
      </c>
      <c r="I13">
        <v>0.5</v>
      </c>
      <c r="J13">
        <v>0.5</v>
      </c>
      <c r="K13">
        <v>0.5</v>
      </c>
      <c r="L13">
        <v>0</v>
      </c>
      <c r="M13">
        <v>1</v>
      </c>
      <c r="N13">
        <v>0.5</v>
      </c>
      <c r="O13">
        <v>1</v>
      </c>
      <c r="P13">
        <v>0</v>
      </c>
      <c r="Q13">
        <v>0</v>
      </c>
      <c r="R13">
        <v>1</v>
      </c>
      <c r="S13">
        <v>0</v>
      </c>
      <c r="T13">
        <v>0.5</v>
      </c>
      <c r="U13">
        <v>1</v>
      </c>
      <c r="V13">
        <v>0</v>
      </c>
      <c r="W13">
        <v>1</v>
      </c>
      <c r="X13">
        <v>1</v>
      </c>
      <c r="Y13">
        <v>0</v>
      </c>
      <c r="Z13">
        <v>0</v>
      </c>
      <c r="AA13">
        <v>1</v>
      </c>
      <c r="AB13">
        <v>0.5</v>
      </c>
      <c r="AC13">
        <v>0</v>
      </c>
      <c r="AD13">
        <v>0</v>
      </c>
      <c r="AE13">
        <v>0</v>
      </c>
      <c r="AF13">
        <v>0</v>
      </c>
      <c r="AG13">
        <v>0</v>
      </c>
      <c r="AH13">
        <v>1</v>
      </c>
      <c r="AI13">
        <v>0.5</v>
      </c>
      <c r="AK13">
        <f>AVERAGE(B13:AI13)</f>
        <v>0.38235294117647056</v>
      </c>
    </row>
    <row r="14" spans="1:41" x14ac:dyDescent="0.25">
      <c r="A14" t="s">
        <v>96</v>
      </c>
      <c r="B14">
        <v>1</v>
      </c>
      <c r="C14">
        <v>1</v>
      </c>
      <c r="D14">
        <v>0.5</v>
      </c>
      <c r="E14">
        <v>0.5</v>
      </c>
      <c r="G14">
        <v>1</v>
      </c>
      <c r="H14">
        <v>1</v>
      </c>
      <c r="I14">
        <v>1</v>
      </c>
      <c r="J14">
        <v>0.5</v>
      </c>
      <c r="K14">
        <v>0</v>
      </c>
      <c r="L14">
        <v>1</v>
      </c>
      <c r="M14">
        <v>0.5</v>
      </c>
      <c r="N14">
        <v>1</v>
      </c>
      <c r="O14">
        <v>1</v>
      </c>
      <c r="P14">
        <v>0.5</v>
      </c>
      <c r="Q14">
        <v>0.5</v>
      </c>
      <c r="R14">
        <v>1</v>
      </c>
      <c r="S14">
        <v>1</v>
      </c>
      <c r="T14">
        <v>1</v>
      </c>
      <c r="U14">
        <v>0</v>
      </c>
      <c r="V14">
        <v>0</v>
      </c>
      <c r="W14">
        <v>1</v>
      </c>
      <c r="X14">
        <v>0</v>
      </c>
      <c r="Y14">
        <v>1</v>
      </c>
      <c r="Z14">
        <v>1</v>
      </c>
      <c r="AA14">
        <v>1</v>
      </c>
      <c r="AB14">
        <v>0</v>
      </c>
      <c r="AC14">
        <v>0</v>
      </c>
      <c r="AD14">
        <v>0.5</v>
      </c>
      <c r="AE14">
        <v>1</v>
      </c>
      <c r="AF14">
        <v>1</v>
      </c>
      <c r="AG14">
        <v>0.5</v>
      </c>
      <c r="AH14">
        <v>0.5</v>
      </c>
      <c r="AI14">
        <v>0.5</v>
      </c>
      <c r="AK14">
        <f>AVERAGE(B14:AI14)</f>
        <v>0.66666666666666663</v>
      </c>
    </row>
    <row r="15" spans="1:41" x14ac:dyDescent="0.25">
      <c r="A15" t="s">
        <v>84</v>
      </c>
      <c r="E15">
        <v>0.5</v>
      </c>
      <c r="AK15">
        <f t="shared" ref="AK15:AK21" si="0">SUM(B15:AI15)</f>
        <v>0.5</v>
      </c>
      <c r="AL15" t="str">
        <f>A15</f>
        <v>Positive about None</v>
      </c>
    </row>
    <row r="16" spans="1:41" x14ac:dyDescent="0.25">
      <c r="A16" t="s">
        <v>79</v>
      </c>
      <c r="B16" t="s">
        <v>97</v>
      </c>
      <c r="K16">
        <v>1</v>
      </c>
      <c r="P16">
        <v>1</v>
      </c>
      <c r="AD16">
        <v>0.5</v>
      </c>
      <c r="AK16">
        <f t="shared" si="0"/>
        <v>2.5</v>
      </c>
      <c r="AL16" t="str">
        <f t="shared" ref="AL16:AL30" si="1">A16</f>
        <v>Extended did not make sense</v>
      </c>
    </row>
    <row r="17" spans="1:38" x14ac:dyDescent="0.25">
      <c r="A17" t="s">
        <v>80</v>
      </c>
      <c r="Z17">
        <v>0.5</v>
      </c>
      <c r="AH17">
        <v>1</v>
      </c>
      <c r="AK17">
        <f t="shared" si="0"/>
        <v>1.5</v>
      </c>
      <c r="AL17" t="str">
        <f t="shared" si="1"/>
        <v>Extended was distracting</v>
      </c>
    </row>
    <row r="18" spans="1:38" x14ac:dyDescent="0.25">
      <c r="A18" t="s">
        <v>81</v>
      </c>
      <c r="N18">
        <v>1</v>
      </c>
      <c r="Z18">
        <v>1</v>
      </c>
      <c r="AE18">
        <v>1</v>
      </c>
      <c r="AK18">
        <f t="shared" si="0"/>
        <v>3</v>
      </c>
      <c r="AL18" t="str">
        <f t="shared" si="1"/>
        <v>Stylized was distracting</v>
      </c>
    </row>
    <row r="19" spans="1:38" x14ac:dyDescent="0.25">
      <c r="A19" t="s">
        <v>82</v>
      </c>
      <c r="AK19">
        <f t="shared" si="0"/>
        <v>0</v>
      </c>
      <c r="AL19" t="str">
        <f t="shared" si="1"/>
        <v>Extended matched</v>
      </c>
    </row>
    <row r="20" spans="1:38" x14ac:dyDescent="0.25">
      <c r="A20" t="s">
        <v>83</v>
      </c>
      <c r="B20">
        <v>1</v>
      </c>
      <c r="D20">
        <v>1</v>
      </c>
      <c r="AK20">
        <f t="shared" si="0"/>
        <v>2</v>
      </c>
      <c r="AL20" t="str">
        <f t="shared" si="1"/>
        <v>Stylized made sense</v>
      </c>
    </row>
    <row r="21" spans="1:38" x14ac:dyDescent="0.25">
      <c r="A21" t="s">
        <v>87</v>
      </c>
      <c r="U21">
        <v>1</v>
      </c>
      <c r="AK21">
        <f t="shared" si="0"/>
        <v>1</v>
      </c>
      <c r="AL21" t="str">
        <f t="shared" si="1"/>
        <v>Button annoying</v>
      </c>
    </row>
    <row r="22" spans="1:38" x14ac:dyDescent="0.25">
      <c r="A22" t="s">
        <v>88</v>
      </c>
      <c r="H22">
        <v>1</v>
      </c>
      <c r="AF22">
        <v>1</v>
      </c>
      <c r="AK22" s="65">
        <f>SUM(B22:AI22)</f>
        <v>2</v>
      </c>
      <c r="AL22" s="65" t="str">
        <f t="shared" si="1"/>
        <v>Misses interactivity</v>
      </c>
    </row>
    <row r="23" spans="1:38" x14ac:dyDescent="0.25">
      <c r="A23" t="s">
        <v>155</v>
      </c>
      <c r="B23">
        <v>1</v>
      </c>
      <c r="J23">
        <v>1</v>
      </c>
      <c r="N23">
        <v>1</v>
      </c>
      <c r="O23">
        <v>1</v>
      </c>
      <c r="P23">
        <v>1</v>
      </c>
      <c r="Y23">
        <v>1</v>
      </c>
      <c r="AB23">
        <v>1</v>
      </c>
      <c r="AD23">
        <v>1</v>
      </c>
      <c r="AK23" s="65">
        <f>SUM(B23:AI23)</f>
        <v>8</v>
      </c>
      <c r="AL23" s="65" t="str">
        <f t="shared" si="1"/>
        <v>Misses moving (closer)</v>
      </c>
    </row>
    <row r="24" spans="1:38" x14ac:dyDescent="0.25">
      <c r="A24" t="s">
        <v>100</v>
      </c>
      <c r="O24">
        <v>-1</v>
      </c>
      <c r="AK24">
        <f t="shared" ref="AK24:AK30" si="2">SUM(B24:AI24)</f>
        <v>-1</v>
      </c>
      <c r="AL24" t="str">
        <f t="shared" si="1"/>
        <v>Misses people</v>
      </c>
    </row>
    <row r="25" spans="1:38" x14ac:dyDescent="0.25">
      <c r="A25" t="s">
        <v>147</v>
      </c>
      <c r="AK25">
        <f t="shared" si="2"/>
        <v>0</v>
      </c>
      <c r="AL25" t="str">
        <f t="shared" si="1"/>
        <v>Disliked stylized animation (would be better with just the picture)</v>
      </c>
    </row>
    <row r="26" spans="1:38" x14ac:dyDescent="0.25">
      <c r="A26" t="s">
        <v>149</v>
      </c>
      <c r="AK26">
        <f t="shared" si="2"/>
        <v>0</v>
      </c>
      <c r="AL26" t="str">
        <f t="shared" si="1"/>
        <v>Doors annoying</v>
      </c>
    </row>
    <row r="27" spans="1:38" x14ac:dyDescent="0.25">
      <c r="A27" t="s">
        <v>151</v>
      </c>
      <c r="L27">
        <v>1</v>
      </c>
      <c r="AG27">
        <v>1</v>
      </c>
      <c r="AK27">
        <f t="shared" si="2"/>
        <v>2</v>
      </c>
      <c r="AL27" t="str">
        <f t="shared" si="1"/>
        <v>Border painting annoying</v>
      </c>
    </row>
    <row r="28" spans="1:38" x14ac:dyDescent="0.25">
      <c r="A28" t="s">
        <v>154</v>
      </c>
      <c r="M28">
        <v>1</v>
      </c>
      <c r="AK28">
        <f t="shared" si="2"/>
        <v>1</v>
      </c>
      <c r="AL28" t="str">
        <f t="shared" si="1"/>
        <v>Misses frame</v>
      </c>
    </row>
    <row r="29" spans="1:38" x14ac:dyDescent="0.25">
      <c r="A29" t="s">
        <v>153</v>
      </c>
      <c r="M29">
        <v>1</v>
      </c>
      <c r="AK29">
        <f t="shared" si="2"/>
        <v>1</v>
      </c>
      <c r="AL29" t="str">
        <f t="shared" si="1"/>
        <v>Stylized was disorienting</v>
      </c>
    </row>
    <row r="30" spans="1:38" x14ac:dyDescent="0.25">
      <c r="A30" t="s">
        <v>157</v>
      </c>
      <c r="N30">
        <v>1</v>
      </c>
      <c r="AK30">
        <f t="shared" si="2"/>
        <v>1</v>
      </c>
      <c r="AL30" t="str">
        <f t="shared" si="1"/>
        <v>Wants stylized without painting</v>
      </c>
    </row>
    <row r="31" spans="1:38" x14ac:dyDescent="0.25">
      <c r="AB31" t="s">
        <v>178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7:AL83"/>
  <sheetViews>
    <sheetView workbookViewId="0">
      <selection activeCell="AI76" sqref="AI76"/>
    </sheetView>
  </sheetViews>
  <sheetFormatPr defaultRowHeight="15" x14ac:dyDescent="0.25"/>
  <sheetData>
    <row r="27" spans="1:37" x14ac:dyDescent="0.25">
      <c r="A27" s="1" t="s">
        <v>0</v>
      </c>
      <c r="B27">
        <v>1</v>
      </c>
      <c r="C27">
        <v>2</v>
      </c>
      <c r="D27">
        <v>3</v>
      </c>
      <c r="E27">
        <v>4</v>
      </c>
      <c r="F27">
        <v>5</v>
      </c>
      <c r="G27">
        <v>6</v>
      </c>
      <c r="H27">
        <v>7</v>
      </c>
      <c r="I27">
        <v>8</v>
      </c>
      <c r="J27">
        <v>9</v>
      </c>
      <c r="K27">
        <v>10</v>
      </c>
      <c r="L27">
        <v>11</v>
      </c>
      <c r="M27">
        <v>12</v>
      </c>
      <c r="N27">
        <v>13</v>
      </c>
      <c r="O27">
        <v>14</v>
      </c>
      <c r="P27">
        <v>15</v>
      </c>
      <c r="Q27">
        <v>16</v>
      </c>
      <c r="R27">
        <v>17</v>
      </c>
      <c r="S27">
        <v>18</v>
      </c>
      <c r="T27">
        <v>19</v>
      </c>
      <c r="U27">
        <v>20</v>
      </c>
      <c r="V27">
        <v>21</v>
      </c>
      <c r="W27">
        <v>22</v>
      </c>
      <c r="X27">
        <v>23</v>
      </c>
      <c r="Y27">
        <v>24</v>
      </c>
      <c r="Z27">
        <v>25</v>
      </c>
      <c r="AA27">
        <v>26</v>
      </c>
      <c r="AB27">
        <v>27</v>
      </c>
      <c r="AC27">
        <v>28</v>
      </c>
      <c r="AD27">
        <v>29</v>
      </c>
      <c r="AE27">
        <v>30</v>
      </c>
      <c r="AF27">
        <v>31</v>
      </c>
      <c r="AG27">
        <v>32</v>
      </c>
      <c r="AH27">
        <v>33</v>
      </c>
      <c r="AI27">
        <v>34</v>
      </c>
    </row>
    <row r="28" spans="1:37" x14ac:dyDescent="0.25">
      <c r="A28" s="1" t="s">
        <v>1</v>
      </c>
      <c r="B28">
        <v>1</v>
      </c>
      <c r="C28">
        <v>1</v>
      </c>
      <c r="D28">
        <v>2</v>
      </c>
      <c r="E28">
        <v>3</v>
      </c>
      <c r="F28">
        <v>4</v>
      </c>
      <c r="G28">
        <v>5</v>
      </c>
      <c r="H28">
        <v>6</v>
      </c>
      <c r="I28">
        <v>2</v>
      </c>
      <c r="J28">
        <v>3</v>
      </c>
      <c r="K28">
        <v>4</v>
      </c>
      <c r="L28">
        <v>5</v>
      </c>
      <c r="M28">
        <v>6</v>
      </c>
      <c r="N28">
        <v>1</v>
      </c>
      <c r="O28">
        <v>2</v>
      </c>
      <c r="P28">
        <v>3</v>
      </c>
      <c r="Q28">
        <v>4</v>
      </c>
      <c r="R28">
        <v>5</v>
      </c>
      <c r="S28">
        <v>6</v>
      </c>
      <c r="T28">
        <v>1</v>
      </c>
      <c r="U28">
        <v>2</v>
      </c>
      <c r="V28">
        <v>3</v>
      </c>
      <c r="W28">
        <v>4</v>
      </c>
      <c r="X28">
        <v>5</v>
      </c>
      <c r="Y28">
        <v>6</v>
      </c>
      <c r="Z28">
        <v>1</v>
      </c>
      <c r="AA28">
        <v>2</v>
      </c>
      <c r="AB28">
        <v>3</v>
      </c>
      <c r="AC28">
        <v>4</v>
      </c>
      <c r="AD28">
        <v>5</v>
      </c>
      <c r="AE28">
        <v>6</v>
      </c>
      <c r="AF28">
        <v>1</v>
      </c>
      <c r="AG28">
        <v>2</v>
      </c>
      <c r="AH28">
        <v>3</v>
      </c>
      <c r="AI28">
        <v>4</v>
      </c>
    </row>
    <row r="30" spans="1:37" x14ac:dyDescent="0.25">
      <c r="A30" t="str">
        <f>'Interview 1'!A5</f>
        <v>Red rating</v>
      </c>
      <c r="B30">
        <f>'Interview 1'!B5</f>
        <v>1</v>
      </c>
      <c r="C30">
        <f>'Interview 1'!C5</f>
        <v>2</v>
      </c>
      <c r="D30">
        <f>'Interview 1'!D5</f>
        <v>3</v>
      </c>
      <c r="E30">
        <f>'Interview 1'!E5</f>
        <v>3</v>
      </c>
      <c r="F30">
        <f>'Interview 1'!F5</f>
        <v>2</v>
      </c>
      <c r="G30">
        <f>'Interview 1'!G5</f>
        <v>2</v>
      </c>
      <c r="H30">
        <f>'Interview 1'!H5</f>
        <v>2</v>
      </c>
      <c r="I30">
        <f>'Interview 1'!I5</f>
        <v>2</v>
      </c>
      <c r="J30">
        <f>'Interview 1'!J5</f>
        <v>3</v>
      </c>
      <c r="K30">
        <f>'Interview 1'!K5</f>
        <v>3</v>
      </c>
      <c r="L30">
        <f>'Interview 1'!L5</f>
        <v>2</v>
      </c>
      <c r="M30">
        <f>'Interview 1'!M5</f>
        <v>2</v>
      </c>
      <c r="N30">
        <f>'Interview 1'!N5</f>
        <v>3</v>
      </c>
      <c r="O30">
        <f>'Interview 1'!O5</f>
        <v>4</v>
      </c>
      <c r="P30">
        <f>'Interview 1'!P5</f>
        <v>2</v>
      </c>
      <c r="Q30">
        <f>'Interview 1'!Q5</f>
        <v>1</v>
      </c>
      <c r="R30">
        <f>'Interview 1'!R5</f>
        <v>3</v>
      </c>
      <c r="S30">
        <f>'Interview 1'!S5</f>
        <v>1</v>
      </c>
      <c r="T30">
        <f>'Interview 1'!T5</f>
        <v>2</v>
      </c>
      <c r="U30">
        <f>'Interview 1'!U5</f>
        <v>3</v>
      </c>
      <c r="V30">
        <f>'Interview 1'!V5</f>
        <v>2</v>
      </c>
      <c r="W30">
        <f>'Interview 1'!W5</f>
        <v>2</v>
      </c>
      <c r="X30">
        <f>'Interview 1'!X5</f>
        <v>3</v>
      </c>
      <c r="Y30">
        <f>'Interview 1'!Y5</f>
        <v>3</v>
      </c>
      <c r="Z30">
        <f>'Interview 1'!Z5</f>
        <v>4</v>
      </c>
      <c r="AA30">
        <f>'Interview 1'!AA5</f>
        <v>4</v>
      </c>
      <c r="AB30">
        <f>'Interview 1'!AB5</f>
        <v>3.5</v>
      </c>
      <c r="AC30">
        <f>'Interview 1'!AC5</f>
        <v>3</v>
      </c>
      <c r="AD30">
        <f>'Interview 1'!AD5</f>
        <v>4</v>
      </c>
      <c r="AE30">
        <f>'Interview 1'!AE5</f>
        <v>3</v>
      </c>
      <c r="AF30">
        <f>'Interview 1'!AF5</f>
        <v>1</v>
      </c>
      <c r="AG30">
        <f>'Interview 1'!AG5</f>
        <v>1</v>
      </c>
      <c r="AH30">
        <f>'Interview 1'!AH5</f>
        <v>2</v>
      </c>
      <c r="AI30">
        <f>'Interview 1'!AI5</f>
        <v>3</v>
      </c>
      <c r="AK30">
        <f>'Interview 1'!AK5</f>
        <v>2.4852941176470589</v>
      </c>
    </row>
    <row r="31" spans="1:37" x14ac:dyDescent="0.25">
      <c r="A31" t="str">
        <f>'Interview 1'!A6</f>
        <v>Green rating</v>
      </c>
      <c r="B31">
        <f>'Interview 1'!B6</f>
        <v>4</v>
      </c>
      <c r="C31">
        <f>'Interview 1'!C6</f>
        <v>5</v>
      </c>
      <c r="D31">
        <f>'Interview 1'!D6</f>
        <v>4</v>
      </c>
      <c r="E31">
        <f>'Interview 1'!E6</f>
        <v>4</v>
      </c>
      <c r="F31">
        <f>'Interview 1'!F6</f>
        <v>5</v>
      </c>
      <c r="G31">
        <f>'Interview 1'!G6</f>
        <v>5</v>
      </c>
      <c r="H31">
        <f>'Interview 1'!H6</f>
        <v>5</v>
      </c>
      <c r="I31">
        <f>'Interview 1'!I6</f>
        <v>5</v>
      </c>
      <c r="J31">
        <f>'Interview 1'!J6</f>
        <v>4.5</v>
      </c>
      <c r="K31">
        <f>'Interview 1'!K6</f>
        <v>5</v>
      </c>
      <c r="L31">
        <f>'Interview 1'!L6</f>
        <v>3.5</v>
      </c>
      <c r="M31">
        <f>'Interview 1'!M6</f>
        <v>5</v>
      </c>
      <c r="N31">
        <f>'Interview 1'!N6</f>
        <v>4</v>
      </c>
      <c r="O31">
        <f>'Interview 1'!O6</f>
        <v>4</v>
      </c>
      <c r="P31">
        <f>'Interview 1'!P6</f>
        <v>3</v>
      </c>
      <c r="Q31">
        <f>'Interview 1'!Q6</f>
        <v>4</v>
      </c>
      <c r="R31">
        <f>'Interview 1'!R6</f>
        <v>4</v>
      </c>
      <c r="S31">
        <f>'Interview 1'!S6</f>
        <v>5</v>
      </c>
      <c r="T31">
        <f>'Interview 1'!T6</f>
        <v>4</v>
      </c>
      <c r="U31">
        <f>'Interview 1'!U6</f>
        <v>2</v>
      </c>
      <c r="V31">
        <f>'Interview 1'!V6</f>
        <v>4</v>
      </c>
      <c r="W31">
        <f>'Interview 1'!W6</f>
        <v>3</v>
      </c>
      <c r="X31">
        <f>'Interview 1'!X6</f>
        <v>5</v>
      </c>
      <c r="Y31">
        <f>'Interview 1'!Y6</f>
        <v>4</v>
      </c>
      <c r="Z31">
        <f>'Interview 1'!Z6</f>
        <v>3</v>
      </c>
      <c r="AA31">
        <f>'Interview 1'!AA6</f>
        <v>3</v>
      </c>
      <c r="AB31">
        <f>'Interview 1'!AB6</f>
        <v>5</v>
      </c>
      <c r="AC31">
        <f>'Interview 1'!AC6</f>
        <v>4</v>
      </c>
      <c r="AD31">
        <f>'Interview 1'!AD6</f>
        <v>5</v>
      </c>
      <c r="AE31">
        <f>'Interview 1'!AE6</f>
        <v>4</v>
      </c>
      <c r="AF31">
        <f>'Interview 1'!AF6</f>
        <v>3</v>
      </c>
      <c r="AG31">
        <f>'Interview 1'!AG6</f>
        <v>3</v>
      </c>
      <c r="AH31">
        <f>'Interview 1'!AH6</f>
        <v>3</v>
      </c>
      <c r="AI31">
        <f>'Interview 1'!AI6</f>
        <v>4</v>
      </c>
      <c r="AK31">
        <f>'Interview 1'!AK6</f>
        <v>4.0588235294117645</v>
      </c>
    </row>
    <row r="32" spans="1:37" x14ac:dyDescent="0.25">
      <c r="A32" t="str">
        <f>'Interview 1'!A7</f>
        <v>Blue rating</v>
      </c>
      <c r="B32">
        <f>'Interview 1'!B7</f>
        <v>3</v>
      </c>
      <c r="C32">
        <f>'Interview 1'!C7</f>
        <v>3</v>
      </c>
      <c r="D32">
        <f>'Interview 1'!D7</f>
        <v>2</v>
      </c>
      <c r="E32">
        <f>'Interview 1'!E7</f>
        <v>5</v>
      </c>
      <c r="F32">
        <f>'Interview 1'!F7</f>
        <v>4</v>
      </c>
      <c r="G32">
        <f>'Interview 1'!G7</f>
        <v>3</v>
      </c>
      <c r="H32">
        <f>'Interview 1'!H7</f>
        <v>4</v>
      </c>
      <c r="I32">
        <f>'Interview 1'!I7</f>
        <v>4</v>
      </c>
      <c r="J32">
        <f>'Interview 1'!J7</f>
        <v>3</v>
      </c>
      <c r="K32">
        <f>'Interview 1'!K7</f>
        <v>4</v>
      </c>
      <c r="L32">
        <f>'Interview 1'!L7</f>
        <v>4.5</v>
      </c>
      <c r="M32">
        <f>'Interview 1'!M7</f>
        <v>3</v>
      </c>
      <c r="N32">
        <f>'Interview 1'!N7</f>
        <v>2</v>
      </c>
      <c r="O32">
        <f>'Interview 1'!O7</f>
        <v>3</v>
      </c>
      <c r="P32">
        <f>'Interview 1'!P7</f>
        <v>3</v>
      </c>
      <c r="Q32">
        <f>'Interview 1'!Q7</f>
        <v>3</v>
      </c>
      <c r="R32">
        <f>'Interview 1'!R7</f>
        <v>5</v>
      </c>
      <c r="S32">
        <f>'Interview 1'!S7</f>
        <v>4</v>
      </c>
      <c r="T32">
        <f>'Interview 1'!T7</f>
        <v>3</v>
      </c>
      <c r="U32">
        <f>'Interview 1'!U7</f>
        <v>4</v>
      </c>
      <c r="V32">
        <f>'Interview 1'!V7</f>
        <v>3</v>
      </c>
      <c r="W32">
        <f>'Interview 1'!W7</f>
        <v>5</v>
      </c>
      <c r="X32">
        <f>'Interview 1'!X7</f>
        <v>2</v>
      </c>
      <c r="Y32">
        <f>'Interview 1'!Y7</f>
        <v>4</v>
      </c>
      <c r="Z32">
        <f>'Interview 1'!Z7</f>
        <v>5</v>
      </c>
      <c r="AA32">
        <f>'Interview 1'!AA7</f>
        <v>5</v>
      </c>
      <c r="AB32">
        <f>'Interview 1'!AB7</f>
        <v>2</v>
      </c>
      <c r="AC32">
        <f>'Interview 1'!AC7</f>
        <v>5</v>
      </c>
      <c r="AD32">
        <f>'Interview 1'!AD7</f>
        <v>2</v>
      </c>
      <c r="AE32">
        <f>'Interview 1'!AE7</f>
        <v>4</v>
      </c>
      <c r="AF32">
        <f>'Interview 1'!AF7</f>
        <v>4</v>
      </c>
      <c r="AG32">
        <f>'Interview 1'!AG7</f>
        <v>1</v>
      </c>
      <c r="AH32">
        <f>'Interview 1'!AH7</f>
        <v>4</v>
      </c>
      <c r="AI32">
        <f>'Interview 1'!AI7</f>
        <v>3</v>
      </c>
      <c r="AK32">
        <f>'Interview 1'!AK7</f>
        <v>3.4852941176470589</v>
      </c>
    </row>
    <row r="33" spans="1:37" x14ac:dyDescent="0.25">
      <c r="AK33" t="str">
        <f>'Interview 2'!AK4</f>
        <v>AVERAGE</v>
      </c>
    </row>
    <row r="34" spans="1:37" x14ac:dyDescent="0.25">
      <c r="A34" t="str">
        <f>'Interview 2'!A5</f>
        <v>Red rating</v>
      </c>
      <c r="B34">
        <f>'Interview 2'!B5</f>
        <v>1</v>
      </c>
      <c r="C34">
        <f>'Interview 2'!C5</f>
        <v>2</v>
      </c>
      <c r="D34">
        <f>'Interview 2'!D5</f>
        <v>2</v>
      </c>
      <c r="E34">
        <f>'Interview 2'!E5</f>
        <v>3</v>
      </c>
      <c r="F34">
        <f>'Interview 2'!F5</f>
        <v>2</v>
      </c>
      <c r="G34">
        <f>'Interview 2'!G5</f>
        <v>2</v>
      </c>
      <c r="H34">
        <f>'Interview 2'!H5</f>
        <v>2</v>
      </c>
      <c r="I34">
        <f>'Interview 2'!I5</f>
        <v>2</v>
      </c>
      <c r="J34">
        <f>'Interview 2'!J5</f>
        <v>3</v>
      </c>
      <c r="K34">
        <f>'Interview 2'!K5</f>
        <v>2</v>
      </c>
      <c r="L34">
        <f>'Interview 2'!L5</f>
        <v>1.5</v>
      </c>
      <c r="M34">
        <f>'Interview 2'!M5</f>
        <v>4</v>
      </c>
      <c r="N34">
        <f>'Interview 2'!N5</f>
        <v>3</v>
      </c>
      <c r="O34">
        <f>'Interview 2'!O5</f>
        <v>4</v>
      </c>
      <c r="P34">
        <f>'Interview 2'!P5</f>
        <v>2</v>
      </c>
      <c r="Q34">
        <f>'Interview 2'!Q5</f>
        <v>2</v>
      </c>
      <c r="R34">
        <f>'Interview 2'!R5</f>
        <v>3</v>
      </c>
      <c r="S34">
        <f>'Interview 2'!S5</f>
        <v>1</v>
      </c>
      <c r="T34">
        <f>'Interview 2'!T5</f>
        <v>2</v>
      </c>
      <c r="U34">
        <f>'Interview 2'!U5</f>
        <v>3</v>
      </c>
      <c r="V34">
        <f>'Interview 2'!V5</f>
        <v>2</v>
      </c>
      <c r="W34">
        <f>'Interview 2'!W5</f>
        <v>2</v>
      </c>
      <c r="X34">
        <f>'Interview 2'!X5</f>
        <v>3</v>
      </c>
      <c r="Y34">
        <f>'Interview 2'!Y5</f>
        <v>2</v>
      </c>
      <c r="Z34">
        <f>'Interview 2'!Z5</f>
        <v>3</v>
      </c>
      <c r="AA34">
        <f>'Interview 2'!AA5</f>
        <v>3</v>
      </c>
      <c r="AB34">
        <f>'Interview 2'!AB5</f>
        <v>3.5</v>
      </c>
      <c r="AC34">
        <f>'Interview 2'!AC5</f>
        <v>3</v>
      </c>
      <c r="AD34">
        <f>'Interview 2'!AD5</f>
        <v>3</v>
      </c>
      <c r="AE34">
        <f>'Interview 2'!AE5</f>
        <v>3</v>
      </c>
      <c r="AF34">
        <f>'Interview 2'!AF5</f>
        <v>1</v>
      </c>
      <c r="AG34">
        <f>'Interview 2'!AG5</f>
        <v>1</v>
      </c>
      <c r="AH34">
        <f>'Interview 2'!AH5</f>
        <v>3</v>
      </c>
      <c r="AI34">
        <f>'Interview 2'!AI5</f>
        <v>2.5</v>
      </c>
      <c r="AK34">
        <f>'Interview 2'!AK5</f>
        <v>2.3970588235294117</v>
      </c>
    </row>
    <row r="35" spans="1:37" x14ac:dyDescent="0.25">
      <c r="A35" t="str">
        <f>'Interview 2'!A6</f>
        <v>Green rating</v>
      </c>
      <c r="B35">
        <f>'Interview 2'!B6</f>
        <v>4</v>
      </c>
      <c r="C35">
        <f>'Interview 2'!C6</f>
        <v>5</v>
      </c>
      <c r="D35">
        <f>'Interview 2'!D6</f>
        <v>2</v>
      </c>
      <c r="E35">
        <f>'Interview 2'!E6</f>
        <v>4</v>
      </c>
      <c r="F35">
        <f>'Interview 2'!F6</f>
        <v>5</v>
      </c>
      <c r="G35">
        <f>'Interview 2'!G6</f>
        <v>4.5</v>
      </c>
      <c r="H35">
        <f>'Interview 2'!H6</f>
        <v>5</v>
      </c>
      <c r="I35">
        <f>'Interview 2'!I6</f>
        <v>5</v>
      </c>
      <c r="J35">
        <f>'Interview 2'!J6</f>
        <v>5</v>
      </c>
      <c r="K35">
        <f>'Interview 2'!K6</f>
        <v>4</v>
      </c>
      <c r="L35">
        <f>'Interview 2'!L6</f>
        <v>5</v>
      </c>
      <c r="M35">
        <f>'Interview 2'!M6</f>
        <v>5</v>
      </c>
      <c r="N35">
        <f>'Interview 2'!N6</f>
        <v>5</v>
      </c>
      <c r="O35">
        <f>'Interview 2'!O6</f>
        <v>3</v>
      </c>
      <c r="P35">
        <f>'Interview 2'!P6</f>
        <v>3</v>
      </c>
      <c r="Q35">
        <f>'Interview 2'!Q6</f>
        <v>5</v>
      </c>
      <c r="R35">
        <f>'Interview 2'!R6</f>
        <v>4</v>
      </c>
      <c r="S35">
        <f>'Interview 2'!S6</f>
        <v>4</v>
      </c>
      <c r="T35">
        <f>'Interview 2'!T6</f>
        <v>4</v>
      </c>
      <c r="U35">
        <f>'Interview 2'!U6</f>
        <v>4</v>
      </c>
      <c r="V35">
        <f>'Interview 2'!V6</f>
        <v>5</v>
      </c>
      <c r="W35">
        <f>'Interview 2'!W6</f>
        <v>3.5</v>
      </c>
      <c r="X35">
        <f>'Interview 2'!X6</f>
        <v>5</v>
      </c>
      <c r="Y35">
        <f>'Interview 2'!Y6</f>
        <v>4</v>
      </c>
      <c r="Z35">
        <f>'Interview 2'!Z6</f>
        <v>4</v>
      </c>
      <c r="AA35">
        <f>'Interview 2'!AA6</f>
        <v>4</v>
      </c>
      <c r="AB35">
        <f>'Interview 2'!AB6</f>
        <v>4.5</v>
      </c>
      <c r="AC35">
        <f>'Interview 2'!AC6</f>
        <v>4</v>
      </c>
      <c r="AD35">
        <f>'Interview 2'!AD6</f>
        <v>4</v>
      </c>
      <c r="AE35">
        <f>'Interview 2'!AE6</f>
        <v>5</v>
      </c>
      <c r="AF35">
        <f>'Interview 2'!AF6</f>
        <v>4</v>
      </c>
      <c r="AG35">
        <f>'Interview 2'!AG6</f>
        <v>3</v>
      </c>
      <c r="AH35">
        <f>'Interview 2'!AH6</f>
        <v>3</v>
      </c>
      <c r="AI35">
        <f>'Interview 2'!AI6</f>
        <v>4</v>
      </c>
      <c r="AK35">
        <f>'Interview 2'!AK6</f>
        <v>4.1911764705882355</v>
      </c>
    </row>
    <row r="36" spans="1:37" x14ac:dyDescent="0.25">
      <c r="A36" t="str">
        <f>'Interview 2'!A7</f>
        <v>Blue rating</v>
      </c>
      <c r="B36">
        <f>'Interview 2'!B7</f>
        <v>4</v>
      </c>
      <c r="C36">
        <f>'Interview 2'!C7</f>
        <v>3</v>
      </c>
      <c r="D36">
        <f>'Interview 2'!D7</f>
        <v>4</v>
      </c>
      <c r="E36">
        <f>'Interview 2'!E7</f>
        <v>4</v>
      </c>
      <c r="F36">
        <f>'Interview 2'!F7</f>
        <v>4</v>
      </c>
      <c r="G36">
        <f>'Interview 2'!G7</f>
        <v>4</v>
      </c>
      <c r="H36">
        <f>'Interview 2'!H7</f>
        <v>4</v>
      </c>
      <c r="I36">
        <f>'Interview 2'!I7</f>
        <v>4</v>
      </c>
      <c r="J36">
        <f>'Interview 2'!J7</f>
        <v>4</v>
      </c>
      <c r="K36">
        <f>'Interview 2'!K7</f>
        <v>5</v>
      </c>
      <c r="L36">
        <f>'Interview 2'!L7</f>
        <v>3</v>
      </c>
      <c r="M36">
        <f>'Interview 2'!M7</f>
        <v>1</v>
      </c>
      <c r="N36">
        <f>'Interview 2'!N7</f>
        <v>2</v>
      </c>
      <c r="O36">
        <f>'Interview 2'!O7</f>
        <v>5</v>
      </c>
      <c r="P36">
        <f>'Interview 2'!P7</f>
        <v>3</v>
      </c>
      <c r="Q36">
        <f>'Interview 2'!Q7</f>
        <v>4</v>
      </c>
      <c r="R36">
        <f>'Interview 2'!R7</f>
        <v>5</v>
      </c>
      <c r="S36">
        <f>'Interview 2'!S7</f>
        <v>3</v>
      </c>
      <c r="T36">
        <f>'Interview 2'!T7</f>
        <v>1</v>
      </c>
      <c r="U36">
        <f>'Interview 2'!U7</f>
        <v>4</v>
      </c>
      <c r="V36">
        <f>'Interview 2'!V7</f>
        <v>2</v>
      </c>
      <c r="W36">
        <f>'Interview 2'!W7</f>
        <v>5</v>
      </c>
      <c r="X36">
        <f>'Interview 2'!X7</f>
        <v>1</v>
      </c>
      <c r="Y36">
        <f>'Interview 2'!Y7</f>
        <v>4</v>
      </c>
      <c r="Z36">
        <f>'Interview 2'!Z7</f>
        <v>3.5</v>
      </c>
      <c r="AA36">
        <f>'Interview 2'!AA7</f>
        <v>4</v>
      </c>
      <c r="AB36">
        <f>'Interview 2'!AB7</f>
        <v>4.5</v>
      </c>
      <c r="AC36">
        <f>'Interview 2'!AC7</f>
        <v>5</v>
      </c>
      <c r="AD36">
        <f>'Interview 2'!AD7</f>
        <v>2</v>
      </c>
      <c r="AE36">
        <f>'Interview 2'!AE7</f>
        <v>4</v>
      </c>
      <c r="AF36">
        <f>'Interview 2'!AF7</f>
        <v>3</v>
      </c>
      <c r="AG36">
        <f>'Interview 2'!AG7</f>
        <v>1</v>
      </c>
      <c r="AH36">
        <f>'Interview 2'!AH7</f>
        <v>4</v>
      </c>
      <c r="AI36">
        <f>'Interview 2'!AI7</f>
        <v>4</v>
      </c>
      <c r="AK36">
        <f>'Interview 2'!AK7</f>
        <v>3.4705882352941178</v>
      </c>
    </row>
    <row r="37" spans="1:37" x14ac:dyDescent="0.25">
      <c r="AK37" s="1" t="s">
        <v>109</v>
      </c>
    </row>
    <row r="38" spans="1:37" x14ac:dyDescent="0.25">
      <c r="A38" t="s">
        <v>76</v>
      </c>
      <c r="B38">
        <f>B34-B30</f>
        <v>0</v>
      </c>
      <c r="C38">
        <f t="shared" ref="C38:AI40" si="0">C34-C30</f>
        <v>0</v>
      </c>
      <c r="D38">
        <f t="shared" si="0"/>
        <v>-1</v>
      </c>
      <c r="E38">
        <f t="shared" si="0"/>
        <v>0</v>
      </c>
      <c r="F38">
        <f t="shared" si="0"/>
        <v>0</v>
      </c>
      <c r="G38">
        <f t="shared" si="0"/>
        <v>0</v>
      </c>
      <c r="H38">
        <f t="shared" si="0"/>
        <v>0</v>
      </c>
      <c r="I38">
        <f t="shared" si="0"/>
        <v>0</v>
      </c>
      <c r="J38">
        <f t="shared" si="0"/>
        <v>0</v>
      </c>
      <c r="K38">
        <f t="shared" si="0"/>
        <v>-1</v>
      </c>
      <c r="L38">
        <f t="shared" si="0"/>
        <v>-0.5</v>
      </c>
      <c r="M38">
        <f t="shared" si="0"/>
        <v>2</v>
      </c>
      <c r="N38">
        <f t="shared" si="0"/>
        <v>0</v>
      </c>
      <c r="O38">
        <f t="shared" si="0"/>
        <v>0</v>
      </c>
      <c r="P38">
        <f t="shared" si="0"/>
        <v>0</v>
      </c>
      <c r="Q38">
        <f t="shared" si="0"/>
        <v>1</v>
      </c>
      <c r="R38">
        <f t="shared" si="0"/>
        <v>0</v>
      </c>
      <c r="S38">
        <f t="shared" si="0"/>
        <v>0</v>
      </c>
      <c r="T38">
        <f t="shared" si="0"/>
        <v>0</v>
      </c>
      <c r="U38">
        <f t="shared" si="0"/>
        <v>0</v>
      </c>
      <c r="V38">
        <f t="shared" si="0"/>
        <v>0</v>
      </c>
      <c r="W38">
        <f t="shared" si="0"/>
        <v>0</v>
      </c>
      <c r="X38">
        <f t="shared" si="0"/>
        <v>0</v>
      </c>
      <c r="Y38">
        <f t="shared" si="0"/>
        <v>-1</v>
      </c>
      <c r="Z38">
        <f t="shared" si="0"/>
        <v>-1</v>
      </c>
      <c r="AA38">
        <f t="shared" si="0"/>
        <v>-1</v>
      </c>
      <c r="AB38">
        <f t="shared" si="0"/>
        <v>0</v>
      </c>
      <c r="AC38">
        <f t="shared" si="0"/>
        <v>0</v>
      </c>
      <c r="AD38">
        <f t="shared" si="0"/>
        <v>-1</v>
      </c>
      <c r="AE38">
        <f t="shared" si="0"/>
        <v>0</v>
      </c>
      <c r="AF38">
        <f t="shared" si="0"/>
        <v>0</v>
      </c>
      <c r="AG38">
        <f t="shared" si="0"/>
        <v>0</v>
      </c>
      <c r="AH38">
        <f t="shared" si="0"/>
        <v>1</v>
      </c>
      <c r="AI38">
        <f t="shared" si="0"/>
        <v>-0.5</v>
      </c>
      <c r="AK38">
        <f>AVERAGE(B38:AI38)</f>
        <v>-8.8235294117647065E-2</v>
      </c>
    </row>
    <row r="39" spans="1:37" x14ac:dyDescent="0.25">
      <c r="A39" t="s">
        <v>77</v>
      </c>
      <c r="B39">
        <f t="shared" ref="B39:Q40" si="1">B35-B31</f>
        <v>0</v>
      </c>
      <c r="C39">
        <f t="shared" si="1"/>
        <v>0</v>
      </c>
      <c r="D39">
        <f t="shared" si="1"/>
        <v>-2</v>
      </c>
      <c r="E39">
        <f t="shared" si="1"/>
        <v>0</v>
      </c>
      <c r="F39">
        <f t="shared" si="1"/>
        <v>0</v>
      </c>
      <c r="G39">
        <f t="shared" si="1"/>
        <v>-0.5</v>
      </c>
      <c r="H39">
        <f t="shared" si="1"/>
        <v>0</v>
      </c>
      <c r="I39">
        <f t="shared" si="1"/>
        <v>0</v>
      </c>
      <c r="J39">
        <f t="shared" si="1"/>
        <v>0.5</v>
      </c>
      <c r="K39">
        <f t="shared" si="1"/>
        <v>-1</v>
      </c>
      <c r="L39">
        <f t="shared" si="1"/>
        <v>1.5</v>
      </c>
      <c r="M39">
        <f t="shared" si="1"/>
        <v>0</v>
      </c>
      <c r="N39">
        <f t="shared" si="1"/>
        <v>1</v>
      </c>
      <c r="O39">
        <f t="shared" si="1"/>
        <v>-1</v>
      </c>
      <c r="P39">
        <f t="shared" si="1"/>
        <v>0</v>
      </c>
      <c r="Q39">
        <f t="shared" si="1"/>
        <v>1</v>
      </c>
      <c r="R39">
        <f t="shared" si="0"/>
        <v>0</v>
      </c>
      <c r="S39">
        <f t="shared" si="0"/>
        <v>-1</v>
      </c>
      <c r="T39">
        <f t="shared" si="0"/>
        <v>0</v>
      </c>
      <c r="U39">
        <f t="shared" si="0"/>
        <v>2</v>
      </c>
      <c r="V39">
        <f t="shared" si="0"/>
        <v>1</v>
      </c>
      <c r="W39">
        <f t="shared" si="0"/>
        <v>0.5</v>
      </c>
      <c r="X39">
        <f t="shared" si="0"/>
        <v>0</v>
      </c>
      <c r="Y39">
        <f t="shared" si="0"/>
        <v>0</v>
      </c>
      <c r="Z39">
        <f t="shared" si="0"/>
        <v>1</v>
      </c>
      <c r="AA39">
        <f t="shared" si="0"/>
        <v>1</v>
      </c>
      <c r="AB39">
        <f t="shared" si="0"/>
        <v>-0.5</v>
      </c>
      <c r="AC39">
        <f t="shared" si="0"/>
        <v>0</v>
      </c>
      <c r="AD39">
        <f t="shared" si="0"/>
        <v>-1</v>
      </c>
      <c r="AE39">
        <f t="shared" si="0"/>
        <v>1</v>
      </c>
      <c r="AF39">
        <f t="shared" si="0"/>
        <v>1</v>
      </c>
      <c r="AG39">
        <f t="shared" si="0"/>
        <v>0</v>
      </c>
      <c r="AH39">
        <f t="shared" si="0"/>
        <v>0</v>
      </c>
      <c r="AI39">
        <f t="shared" si="0"/>
        <v>0</v>
      </c>
      <c r="AK39">
        <f>AVERAGE(B39:AI39)</f>
        <v>0.13235294117647059</v>
      </c>
    </row>
    <row r="40" spans="1:37" x14ac:dyDescent="0.25">
      <c r="A40" t="s">
        <v>78</v>
      </c>
      <c r="B40">
        <f t="shared" si="1"/>
        <v>1</v>
      </c>
      <c r="C40">
        <f t="shared" si="0"/>
        <v>0</v>
      </c>
      <c r="D40">
        <f t="shared" si="0"/>
        <v>2</v>
      </c>
      <c r="E40">
        <f t="shared" si="0"/>
        <v>-1</v>
      </c>
      <c r="F40">
        <f t="shared" si="0"/>
        <v>0</v>
      </c>
      <c r="G40">
        <f t="shared" si="0"/>
        <v>1</v>
      </c>
      <c r="H40">
        <f t="shared" si="0"/>
        <v>0</v>
      </c>
      <c r="I40">
        <f t="shared" si="0"/>
        <v>0</v>
      </c>
      <c r="J40">
        <f t="shared" si="0"/>
        <v>1</v>
      </c>
      <c r="K40">
        <f t="shared" si="0"/>
        <v>1</v>
      </c>
      <c r="L40">
        <f t="shared" si="0"/>
        <v>-1.5</v>
      </c>
      <c r="M40">
        <f t="shared" si="0"/>
        <v>-2</v>
      </c>
      <c r="N40">
        <f t="shared" si="0"/>
        <v>0</v>
      </c>
      <c r="O40">
        <f t="shared" si="0"/>
        <v>2</v>
      </c>
      <c r="P40">
        <f t="shared" si="0"/>
        <v>0</v>
      </c>
      <c r="Q40">
        <f t="shared" si="0"/>
        <v>1</v>
      </c>
      <c r="R40">
        <f t="shared" si="0"/>
        <v>0</v>
      </c>
      <c r="S40">
        <f t="shared" si="0"/>
        <v>-1</v>
      </c>
      <c r="T40">
        <f t="shared" si="0"/>
        <v>-2</v>
      </c>
      <c r="U40">
        <f t="shared" si="0"/>
        <v>0</v>
      </c>
      <c r="V40">
        <f t="shared" si="0"/>
        <v>-1</v>
      </c>
      <c r="W40">
        <f t="shared" si="0"/>
        <v>0</v>
      </c>
      <c r="X40">
        <f t="shared" si="0"/>
        <v>-1</v>
      </c>
      <c r="Y40">
        <f t="shared" si="0"/>
        <v>0</v>
      </c>
      <c r="Z40">
        <f t="shared" si="0"/>
        <v>-1.5</v>
      </c>
      <c r="AA40">
        <f t="shared" si="0"/>
        <v>-1</v>
      </c>
      <c r="AB40">
        <f t="shared" si="0"/>
        <v>2.5</v>
      </c>
      <c r="AC40">
        <f t="shared" si="0"/>
        <v>0</v>
      </c>
      <c r="AD40">
        <f t="shared" si="0"/>
        <v>0</v>
      </c>
      <c r="AE40">
        <f t="shared" si="0"/>
        <v>0</v>
      </c>
      <c r="AF40">
        <f t="shared" si="0"/>
        <v>-1</v>
      </c>
      <c r="AG40">
        <f t="shared" si="0"/>
        <v>0</v>
      </c>
      <c r="AH40">
        <f t="shared" si="0"/>
        <v>0</v>
      </c>
      <c r="AI40">
        <f t="shared" si="0"/>
        <v>1</v>
      </c>
      <c r="AK40">
        <f>AVERAGE(B40:AI40)</f>
        <v>-1.4705882352941176E-2</v>
      </c>
    </row>
    <row r="45" spans="1:37" x14ac:dyDescent="0.25">
      <c r="A45" t="s">
        <v>159</v>
      </c>
    </row>
    <row r="46" spans="1:37" x14ac:dyDescent="0.25">
      <c r="A46" t="s">
        <v>193</v>
      </c>
      <c r="B46" t="s">
        <v>160</v>
      </c>
    </row>
    <row r="47" spans="1:37" x14ac:dyDescent="0.25">
      <c r="A47" t="s">
        <v>26</v>
      </c>
      <c r="B47" t="s">
        <v>161</v>
      </c>
    </row>
    <row r="48" spans="1:37" x14ac:dyDescent="0.25">
      <c r="A48" s="64" t="s">
        <v>195</v>
      </c>
      <c r="B48" t="s">
        <v>162</v>
      </c>
    </row>
    <row r="49" spans="1:37" x14ac:dyDescent="0.25">
      <c r="A49" s="64" t="s">
        <v>194</v>
      </c>
      <c r="B49" t="s">
        <v>164</v>
      </c>
    </row>
    <row r="50" spans="1:37" x14ac:dyDescent="0.25">
      <c r="A50" s="64" t="s">
        <v>196</v>
      </c>
      <c r="B50" t="s">
        <v>169</v>
      </c>
    </row>
    <row r="51" spans="1:37" x14ac:dyDescent="0.25">
      <c r="A51" s="64" t="s">
        <v>197</v>
      </c>
      <c r="B51" t="s">
        <v>171</v>
      </c>
    </row>
    <row r="52" spans="1:37" x14ac:dyDescent="0.25">
      <c r="A52" s="64" t="s">
        <v>197</v>
      </c>
      <c r="B52" t="s">
        <v>175</v>
      </c>
    </row>
    <row r="57" spans="1:37" x14ac:dyDescent="0.25">
      <c r="A57" s="1" t="s">
        <v>189</v>
      </c>
    </row>
    <row r="58" spans="1:37" x14ac:dyDescent="0.25">
      <c r="A58" t="str">
        <f>'Interview 1'!A22</f>
        <v>Misses interactivity</v>
      </c>
      <c r="B58">
        <f>'Interview 1'!B22</f>
        <v>1</v>
      </c>
      <c r="C58">
        <f>'Interview 1'!C22</f>
        <v>0</v>
      </c>
      <c r="D58">
        <f>'Interview 1'!D22</f>
        <v>0</v>
      </c>
      <c r="E58">
        <f>'Interview 1'!E22</f>
        <v>0</v>
      </c>
      <c r="F58">
        <f>'Interview 1'!F22</f>
        <v>0</v>
      </c>
      <c r="G58">
        <f>'Interview 1'!G22</f>
        <v>0</v>
      </c>
      <c r="H58">
        <f>'Interview 1'!H22</f>
        <v>0</v>
      </c>
      <c r="I58">
        <f>'Interview 1'!I22</f>
        <v>0</v>
      </c>
      <c r="J58">
        <f>'Interview 1'!J22</f>
        <v>0</v>
      </c>
      <c r="K58">
        <f>'Interview 1'!K22</f>
        <v>0</v>
      </c>
      <c r="L58">
        <f>'Interview 1'!L22</f>
        <v>0</v>
      </c>
      <c r="M58">
        <f>'Interview 1'!M22</f>
        <v>0</v>
      </c>
      <c r="N58">
        <f>'Interview 1'!N22</f>
        <v>0</v>
      </c>
      <c r="O58">
        <f>'Interview 1'!O22</f>
        <v>0</v>
      </c>
      <c r="P58">
        <f>'Interview 1'!P22</f>
        <v>0</v>
      </c>
      <c r="Q58">
        <f>'Interview 1'!Q22</f>
        <v>0</v>
      </c>
      <c r="R58">
        <f>'Interview 1'!R22</f>
        <v>0</v>
      </c>
      <c r="S58">
        <f>'Interview 1'!S22</f>
        <v>0</v>
      </c>
      <c r="T58">
        <f>'Interview 1'!T22</f>
        <v>1</v>
      </c>
      <c r="U58">
        <f>'Interview 1'!U22</f>
        <v>0</v>
      </c>
      <c r="V58">
        <f>'Interview 1'!V22</f>
        <v>0</v>
      </c>
      <c r="W58">
        <f>'Interview 1'!W22</f>
        <v>0</v>
      </c>
      <c r="X58">
        <f>'Interview 1'!X22</f>
        <v>0</v>
      </c>
      <c r="Y58">
        <f>'Interview 1'!Y22</f>
        <v>0</v>
      </c>
      <c r="Z58">
        <f>'Interview 1'!Z22</f>
        <v>0</v>
      </c>
      <c r="AA58">
        <f>'Interview 1'!AA22</f>
        <v>0</v>
      </c>
      <c r="AB58">
        <f>'Interview 1'!AB22</f>
        <v>0</v>
      </c>
      <c r="AC58">
        <f>'Interview 1'!AC22</f>
        <v>0</v>
      </c>
      <c r="AD58">
        <f>'Interview 1'!AD22</f>
        <v>0</v>
      </c>
      <c r="AE58">
        <f>'Interview 1'!AE22</f>
        <v>0</v>
      </c>
      <c r="AF58">
        <f>'Interview 1'!AF22</f>
        <v>0</v>
      </c>
      <c r="AG58">
        <f>'Interview 1'!AG22</f>
        <v>0</v>
      </c>
      <c r="AH58">
        <f>'Interview 1'!AH22</f>
        <v>0</v>
      </c>
      <c r="AI58">
        <f>'Interview 1'!AI22</f>
        <v>0</v>
      </c>
      <c r="AK58">
        <f>'Interview 1'!AK22</f>
        <v>2</v>
      </c>
    </row>
    <row r="59" spans="1:37" x14ac:dyDescent="0.25">
      <c r="A59" t="str">
        <f>'Interview 1'!A23</f>
        <v>Misses moving (closer)</v>
      </c>
      <c r="B59">
        <f>'Interview 1'!B23</f>
        <v>0</v>
      </c>
      <c r="C59">
        <f>'Interview 1'!C23</f>
        <v>0</v>
      </c>
      <c r="D59">
        <f>'Interview 1'!D23</f>
        <v>0</v>
      </c>
      <c r="E59">
        <f>'Interview 1'!E23</f>
        <v>0</v>
      </c>
      <c r="F59">
        <f>'Interview 1'!F23</f>
        <v>0</v>
      </c>
      <c r="G59">
        <f>'Interview 1'!G23</f>
        <v>0</v>
      </c>
      <c r="H59">
        <f>'Interview 1'!H23</f>
        <v>0</v>
      </c>
      <c r="I59">
        <f>'Interview 1'!I23</f>
        <v>0</v>
      </c>
      <c r="J59">
        <f>'Interview 1'!J23</f>
        <v>1</v>
      </c>
      <c r="K59">
        <f>'Interview 1'!K23</f>
        <v>0</v>
      </c>
      <c r="L59">
        <f>'Interview 1'!L23</f>
        <v>0</v>
      </c>
      <c r="M59">
        <f>'Interview 1'!M23</f>
        <v>0</v>
      </c>
      <c r="N59">
        <f>'Interview 1'!N23</f>
        <v>0</v>
      </c>
      <c r="O59">
        <f>'Interview 1'!O23</f>
        <v>1</v>
      </c>
      <c r="P59">
        <f>'Interview 1'!P23</f>
        <v>0</v>
      </c>
      <c r="Q59">
        <f>'Interview 1'!Q23</f>
        <v>0</v>
      </c>
      <c r="R59">
        <f>'Interview 1'!R23</f>
        <v>0</v>
      </c>
      <c r="S59">
        <f>'Interview 1'!S23</f>
        <v>0</v>
      </c>
      <c r="T59">
        <f>'Interview 1'!T23</f>
        <v>1</v>
      </c>
      <c r="U59">
        <f>'Interview 1'!U23</f>
        <v>0</v>
      </c>
      <c r="V59">
        <f>'Interview 1'!V23</f>
        <v>0</v>
      </c>
      <c r="W59">
        <f>'Interview 1'!W23</f>
        <v>0</v>
      </c>
      <c r="X59">
        <f>'Interview 1'!X23</f>
        <v>0</v>
      </c>
      <c r="Y59">
        <f>'Interview 1'!Y23</f>
        <v>0</v>
      </c>
      <c r="Z59">
        <f>'Interview 1'!Z23</f>
        <v>0</v>
      </c>
      <c r="AA59">
        <f>'Interview 1'!AA23</f>
        <v>0</v>
      </c>
      <c r="AB59">
        <f>'Interview 1'!AB23</f>
        <v>0</v>
      </c>
      <c r="AC59">
        <f>'Interview 1'!AC23</f>
        <v>0</v>
      </c>
      <c r="AD59">
        <f>'Interview 1'!AD23</f>
        <v>1</v>
      </c>
      <c r="AE59">
        <f>'Interview 1'!AE23</f>
        <v>1</v>
      </c>
      <c r="AF59">
        <f>'Interview 1'!AF23</f>
        <v>0</v>
      </c>
      <c r="AG59">
        <f>'Interview 1'!AG23</f>
        <v>0</v>
      </c>
      <c r="AH59">
        <f>'Interview 1'!AH23</f>
        <v>0</v>
      </c>
      <c r="AI59">
        <f>'Interview 1'!AI23</f>
        <v>0</v>
      </c>
      <c r="AK59">
        <f>'Interview 1'!AK23</f>
        <v>5</v>
      </c>
    </row>
    <row r="60" spans="1:37" x14ac:dyDescent="0.25">
      <c r="A60" s="1" t="s">
        <v>190</v>
      </c>
    </row>
    <row r="61" spans="1:37" x14ac:dyDescent="0.25">
      <c r="A61" t="str">
        <f>'Interview 2'!A22</f>
        <v>Misses interactivity</v>
      </c>
      <c r="B61">
        <f>'Interview 2'!B22</f>
        <v>0</v>
      </c>
      <c r="C61">
        <f>'Interview 2'!C22</f>
        <v>0</v>
      </c>
      <c r="D61">
        <f>'Interview 2'!D22</f>
        <v>0</v>
      </c>
      <c r="E61">
        <f>'Interview 2'!E22</f>
        <v>0</v>
      </c>
      <c r="F61">
        <f>'Interview 2'!F22</f>
        <v>0</v>
      </c>
      <c r="G61">
        <f>'Interview 2'!G22</f>
        <v>0</v>
      </c>
      <c r="H61">
        <f>'Interview 2'!H22</f>
        <v>1</v>
      </c>
      <c r="I61">
        <f>'Interview 2'!I22</f>
        <v>0</v>
      </c>
      <c r="J61">
        <f>'Interview 2'!J22</f>
        <v>0</v>
      </c>
      <c r="K61">
        <f>'Interview 2'!K22</f>
        <v>0</v>
      </c>
      <c r="L61">
        <f>'Interview 2'!L22</f>
        <v>0</v>
      </c>
      <c r="M61">
        <f>'Interview 2'!M22</f>
        <v>0</v>
      </c>
      <c r="N61">
        <f>'Interview 2'!N22</f>
        <v>0</v>
      </c>
      <c r="O61">
        <f>'Interview 2'!O22</f>
        <v>0</v>
      </c>
      <c r="P61">
        <f>'Interview 2'!P22</f>
        <v>0</v>
      </c>
      <c r="Q61">
        <f>'Interview 2'!Q22</f>
        <v>0</v>
      </c>
      <c r="R61">
        <f>'Interview 2'!R22</f>
        <v>0</v>
      </c>
      <c r="S61">
        <f>'Interview 2'!S22</f>
        <v>0</v>
      </c>
      <c r="T61">
        <f>'Interview 2'!T22</f>
        <v>0</v>
      </c>
      <c r="U61">
        <f>'Interview 2'!U22</f>
        <v>0</v>
      </c>
      <c r="V61">
        <f>'Interview 2'!V22</f>
        <v>0</v>
      </c>
      <c r="W61">
        <f>'Interview 2'!W22</f>
        <v>0</v>
      </c>
      <c r="X61">
        <f>'Interview 2'!X22</f>
        <v>0</v>
      </c>
      <c r="Y61">
        <f>'Interview 2'!Y22</f>
        <v>0</v>
      </c>
      <c r="Z61">
        <f>'Interview 2'!Z22</f>
        <v>0</v>
      </c>
      <c r="AA61">
        <f>'Interview 2'!AA22</f>
        <v>0</v>
      </c>
      <c r="AB61">
        <f>'Interview 2'!AB22</f>
        <v>0</v>
      </c>
      <c r="AC61">
        <f>'Interview 2'!AC22</f>
        <v>0</v>
      </c>
      <c r="AD61">
        <f>'Interview 2'!AD22</f>
        <v>0</v>
      </c>
      <c r="AE61">
        <f>'Interview 2'!AE22</f>
        <v>0</v>
      </c>
      <c r="AF61">
        <f>'Interview 2'!AF22</f>
        <v>1</v>
      </c>
      <c r="AG61">
        <f>'Interview 2'!AG22</f>
        <v>0</v>
      </c>
      <c r="AH61">
        <f>'Interview 2'!AH22</f>
        <v>0</v>
      </c>
      <c r="AI61">
        <f>'Interview 2'!AI22</f>
        <v>0</v>
      </c>
      <c r="AK61">
        <f>'Interview 2'!AK22</f>
        <v>2</v>
      </c>
    </row>
    <row r="62" spans="1:37" x14ac:dyDescent="0.25">
      <c r="A62" t="str">
        <f>'Interview 2'!A23</f>
        <v>Misses moving (closer)</v>
      </c>
      <c r="B62">
        <f>'Interview 2'!B23</f>
        <v>1</v>
      </c>
      <c r="C62">
        <f>'Interview 2'!C23</f>
        <v>0</v>
      </c>
      <c r="D62">
        <f>'Interview 2'!D23</f>
        <v>0</v>
      </c>
      <c r="E62">
        <f>'Interview 2'!E23</f>
        <v>0</v>
      </c>
      <c r="F62">
        <f>'Interview 2'!F23</f>
        <v>0</v>
      </c>
      <c r="G62">
        <f>'Interview 2'!G23</f>
        <v>0</v>
      </c>
      <c r="H62">
        <f>'Interview 2'!H23</f>
        <v>0</v>
      </c>
      <c r="I62">
        <f>'Interview 2'!I23</f>
        <v>0</v>
      </c>
      <c r="J62">
        <f>'Interview 2'!J23</f>
        <v>1</v>
      </c>
      <c r="K62">
        <f>'Interview 2'!K23</f>
        <v>0</v>
      </c>
      <c r="L62">
        <f>'Interview 2'!L23</f>
        <v>0</v>
      </c>
      <c r="M62">
        <f>'Interview 2'!M23</f>
        <v>0</v>
      </c>
      <c r="N62">
        <f>'Interview 2'!N23</f>
        <v>1</v>
      </c>
      <c r="O62">
        <f>'Interview 2'!O23</f>
        <v>1</v>
      </c>
      <c r="P62">
        <f>'Interview 2'!P23</f>
        <v>1</v>
      </c>
      <c r="Q62">
        <f>'Interview 2'!Q23</f>
        <v>0</v>
      </c>
      <c r="R62">
        <f>'Interview 2'!R23</f>
        <v>0</v>
      </c>
      <c r="S62">
        <f>'Interview 2'!S23</f>
        <v>0</v>
      </c>
      <c r="T62">
        <f>'Interview 2'!T23</f>
        <v>0</v>
      </c>
      <c r="U62">
        <f>'Interview 2'!U23</f>
        <v>0</v>
      </c>
      <c r="V62">
        <f>'Interview 2'!V23</f>
        <v>0</v>
      </c>
      <c r="W62">
        <f>'Interview 2'!W23</f>
        <v>0</v>
      </c>
      <c r="X62">
        <f>'Interview 2'!X23</f>
        <v>0</v>
      </c>
      <c r="Y62">
        <f>'Interview 2'!Y23</f>
        <v>1</v>
      </c>
      <c r="Z62">
        <f>'Interview 2'!Z23</f>
        <v>0</v>
      </c>
      <c r="AA62">
        <f>'Interview 2'!AA23</f>
        <v>0</v>
      </c>
      <c r="AB62">
        <f>'Interview 2'!AB23</f>
        <v>1</v>
      </c>
      <c r="AC62">
        <f>'Interview 2'!AC23</f>
        <v>0</v>
      </c>
      <c r="AD62">
        <f>'Interview 2'!AD23</f>
        <v>1</v>
      </c>
      <c r="AE62">
        <f>'Interview 2'!AE23</f>
        <v>0</v>
      </c>
      <c r="AF62">
        <f>'Interview 2'!AF23</f>
        <v>0</v>
      </c>
      <c r="AG62">
        <f>'Interview 2'!AG23</f>
        <v>0</v>
      </c>
      <c r="AH62">
        <f>'Interview 2'!AH23</f>
        <v>0</v>
      </c>
      <c r="AI62">
        <f>'Interview 2'!AI23</f>
        <v>0</v>
      </c>
      <c r="AK62">
        <f>'Interview 2'!AK23</f>
        <v>8</v>
      </c>
    </row>
    <row r="63" spans="1:37" x14ac:dyDescent="0.25">
      <c r="A63" s="1" t="s">
        <v>191</v>
      </c>
    </row>
    <row r="64" spans="1:37" x14ac:dyDescent="0.25">
      <c r="A64" t="s">
        <v>88</v>
      </c>
      <c r="B64">
        <f>MAX(B58,B61)</f>
        <v>1</v>
      </c>
      <c r="C64">
        <f t="shared" ref="C64:AI65" si="2">MAX(C58,C61)</f>
        <v>0</v>
      </c>
      <c r="D64">
        <f t="shared" si="2"/>
        <v>0</v>
      </c>
      <c r="E64">
        <f t="shared" si="2"/>
        <v>0</v>
      </c>
      <c r="F64">
        <f t="shared" si="2"/>
        <v>0</v>
      </c>
      <c r="G64">
        <f t="shared" si="2"/>
        <v>0</v>
      </c>
      <c r="H64">
        <f t="shared" si="2"/>
        <v>1</v>
      </c>
      <c r="I64">
        <f t="shared" si="2"/>
        <v>0</v>
      </c>
      <c r="J64">
        <f t="shared" si="2"/>
        <v>0</v>
      </c>
      <c r="K64">
        <f t="shared" si="2"/>
        <v>0</v>
      </c>
      <c r="L64">
        <f t="shared" si="2"/>
        <v>0</v>
      </c>
      <c r="M64">
        <f t="shared" si="2"/>
        <v>0</v>
      </c>
      <c r="N64">
        <f t="shared" si="2"/>
        <v>0</v>
      </c>
      <c r="O64">
        <f t="shared" si="2"/>
        <v>0</v>
      </c>
      <c r="P64">
        <f t="shared" si="2"/>
        <v>0</v>
      </c>
      <c r="Q64">
        <f t="shared" si="2"/>
        <v>0</v>
      </c>
      <c r="R64">
        <f t="shared" si="2"/>
        <v>0</v>
      </c>
      <c r="S64">
        <f t="shared" si="2"/>
        <v>0</v>
      </c>
      <c r="T64">
        <f t="shared" si="2"/>
        <v>1</v>
      </c>
      <c r="U64">
        <f t="shared" si="2"/>
        <v>0</v>
      </c>
      <c r="V64">
        <f t="shared" si="2"/>
        <v>0</v>
      </c>
      <c r="W64">
        <f t="shared" si="2"/>
        <v>0</v>
      </c>
      <c r="X64">
        <f t="shared" si="2"/>
        <v>0</v>
      </c>
      <c r="Y64">
        <f t="shared" si="2"/>
        <v>0</v>
      </c>
      <c r="Z64">
        <f t="shared" si="2"/>
        <v>0</v>
      </c>
      <c r="AA64">
        <f t="shared" si="2"/>
        <v>0</v>
      </c>
      <c r="AB64">
        <f t="shared" si="2"/>
        <v>0</v>
      </c>
      <c r="AC64">
        <f t="shared" si="2"/>
        <v>0</v>
      </c>
      <c r="AD64">
        <f t="shared" si="2"/>
        <v>0</v>
      </c>
      <c r="AE64">
        <f t="shared" si="2"/>
        <v>0</v>
      </c>
      <c r="AF64">
        <f t="shared" si="2"/>
        <v>1</v>
      </c>
      <c r="AG64">
        <f t="shared" si="2"/>
        <v>0</v>
      </c>
      <c r="AH64">
        <f t="shared" si="2"/>
        <v>0</v>
      </c>
      <c r="AI64">
        <f t="shared" si="2"/>
        <v>0</v>
      </c>
      <c r="AK64">
        <f>SUM(B64:AI64)</f>
        <v>4</v>
      </c>
    </row>
    <row r="65" spans="1:38" x14ac:dyDescent="0.25">
      <c r="A65" t="s">
        <v>155</v>
      </c>
      <c r="B65">
        <f>MAX(B59,B62)</f>
        <v>1</v>
      </c>
      <c r="C65">
        <f t="shared" si="2"/>
        <v>0</v>
      </c>
      <c r="D65">
        <f t="shared" si="2"/>
        <v>0</v>
      </c>
      <c r="E65">
        <f t="shared" si="2"/>
        <v>0</v>
      </c>
      <c r="F65">
        <f t="shared" si="2"/>
        <v>0</v>
      </c>
      <c r="G65">
        <f t="shared" si="2"/>
        <v>0</v>
      </c>
      <c r="H65">
        <f t="shared" si="2"/>
        <v>0</v>
      </c>
      <c r="I65">
        <f t="shared" si="2"/>
        <v>0</v>
      </c>
      <c r="J65">
        <f t="shared" si="2"/>
        <v>1</v>
      </c>
      <c r="K65">
        <f t="shared" si="2"/>
        <v>0</v>
      </c>
      <c r="L65">
        <f t="shared" si="2"/>
        <v>0</v>
      </c>
      <c r="M65">
        <f t="shared" si="2"/>
        <v>0</v>
      </c>
      <c r="N65">
        <f t="shared" si="2"/>
        <v>1</v>
      </c>
      <c r="O65">
        <f t="shared" si="2"/>
        <v>1</v>
      </c>
      <c r="P65">
        <f t="shared" si="2"/>
        <v>1</v>
      </c>
      <c r="Q65">
        <f t="shared" si="2"/>
        <v>0</v>
      </c>
      <c r="R65">
        <f t="shared" si="2"/>
        <v>0</v>
      </c>
      <c r="S65">
        <f t="shared" si="2"/>
        <v>0</v>
      </c>
      <c r="T65">
        <f t="shared" si="2"/>
        <v>1</v>
      </c>
      <c r="U65">
        <f t="shared" si="2"/>
        <v>0</v>
      </c>
      <c r="V65">
        <f t="shared" si="2"/>
        <v>0</v>
      </c>
      <c r="W65">
        <f t="shared" si="2"/>
        <v>0</v>
      </c>
      <c r="X65">
        <f t="shared" si="2"/>
        <v>0</v>
      </c>
      <c r="Y65">
        <f t="shared" si="2"/>
        <v>1</v>
      </c>
      <c r="Z65">
        <f t="shared" si="2"/>
        <v>0</v>
      </c>
      <c r="AA65">
        <f t="shared" si="2"/>
        <v>0</v>
      </c>
      <c r="AB65">
        <f t="shared" si="2"/>
        <v>1</v>
      </c>
      <c r="AC65">
        <f t="shared" si="2"/>
        <v>0</v>
      </c>
      <c r="AD65">
        <f t="shared" si="2"/>
        <v>1</v>
      </c>
      <c r="AE65">
        <f t="shared" si="2"/>
        <v>1</v>
      </c>
      <c r="AF65">
        <f t="shared" si="2"/>
        <v>0</v>
      </c>
      <c r="AG65">
        <f t="shared" si="2"/>
        <v>0</v>
      </c>
      <c r="AH65">
        <f t="shared" si="2"/>
        <v>0</v>
      </c>
      <c r="AI65">
        <f t="shared" si="2"/>
        <v>0</v>
      </c>
      <c r="AK65" s="63">
        <f>SUM(B65:AI65)</f>
        <v>10</v>
      </c>
      <c r="AL65" t="s">
        <v>192</v>
      </c>
    </row>
    <row r="68" spans="1:38" x14ac:dyDescent="0.25">
      <c r="A68" t="str">
        <f>'Interview 1'!A15</f>
        <v>Positive about None</v>
      </c>
      <c r="B68">
        <f>MAX('Interview 1'!B15,'Interview 2'!B15)</f>
        <v>0</v>
      </c>
      <c r="C68">
        <f>MAX('Interview 1'!C15,'Interview 2'!C15)</f>
        <v>0</v>
      </c>
      <c r="D68">
        <f>MAX('Interview 1'!D15,'Interview 2'!D15)</f>
        <v>0</v>
      </c>
      <c r="E68">
        <f>MAX('Interview 1'!E15,'Interview 2'!E15)</f>
        <v>0.5</v>
      </c>
      <c r="F68">
        <f>MAX('Interview 1'!F15,'Interview 2'!F15)</f>
        <v>0</v>
      </c>
      <c r="G68">
        <f>MAX('Interview 1'!G15,'Interview 2'!G15)</f>
        <v>0</v>
      </c>
      <c r="H68">
        <f>MAX('Interview 1'!H15,'Interview 2'!H15)</f>
        <v>0</v>
      </c>
      <c r="I68">
        <f>MAX('Interview 1'!I15,'Interview 2'!I15)</f>
        <v>0</v>
      </c>
      <c r="J68">
        <f>MAX('Interview 1'!J15,'Interview 2'!J15)</f>
        <v>0</v>
      </c>
      <c r="K68">
        <f>MAX('Interview 1'!K15,'Interview 2'!K15)</f>
        <v>0</v>
      </c>
      <c r="L68">
        <f>MAX('Interview 1'!L15,'Interview 2'!L15)</f>
        <v>0</v>
      </c>
      <c r="M68">
        <f>MAX('Interview 1'!M15,'Interview 2'!M15)</f>
        <v>0</v>
      </c>
      <c r="N68">
        <f>MAX('Interview 1'!N15,'Interview 2'!N15)</f>
        <v>0</v>
      </c>
      <c r="O68">
        <f>MAX('Interview 1'!O15,'Interview 2'!O15)</f>
        <v>1</v>
      </c>
      <c r="P68">
        <f>MAX('Interview 1'!P15,'Interview 2'!P15)</f>
        <v>0</v>
      </c>
      <c r="Q68">
        <f>MAX('Interview 1'!Q15,'Interview 2'!Q15)</f>
        <v>0</v>
      </c>
      <c r="R68">
        <f>MAX('Interview 1'!R15,'Interview 2'!R15)</f>
        <v>0</v>
      </c>
      <c r="S68">
        <f>MAX('Interview 1'!S15,'Interview 2'!S15)</f>
        <v>0</v>
      </c>
      <c r="T68">
        <f>MAX('Interview 1'!T15,'Interview 2'!T15)</f>
        <v>0</v>
      </c>
      <c r="U68">
        <f>MAX('Interview 1'!U15,'Interview 2'!U15)</f>
        <v>0</v>
      </c>
      <c r="V68">
        <f>MAX('Interview 1'!V15,'Interview 2'!V15)</f>
        <v>0</v>
      </c>
      <c r="W68">
        <f>MAX('Interview 1'!W15,'Interview 2'!W15)</f>
        <v>0</v>
      </c>
      <c r="X68">
        <f>MAX('Interview 1'!X15,'Interview 2'!X15)</f>
        <v>0</v>
      </c>
      <c r="Y68">
        <f>MAX('Interview 1'!Y15,'Interview 2'!Y15)</f>
        <v>0</v>
      </c>
      <c r="Z68">
        <f>MAX('Interview 1'!Z15,'Interview 2'!Z15)</f>
        <v>0</v>
      </c>
      <c r="AA68">
        <f>MAX('Interview 1'!AA15,'Interview 2'!AA15)</f>
        <v>0</v>
      </c>
      <c r="AB68">
        <f>MAX('Interview 1'!AB15,'Interview 2'!AB15)</f>
        <v>0</v>
      </c>
      <c r="AC68">
        <f>MAX('Interview 1'!AC15,'Interview 2'!AC15)</f>
        <v>0</v>
      </c>
      <c r="AD68">
        <f>MAX('Interview 1'!AD15,'Interview 2'!AD15)</f>
        <v>0</v>
      </c>
      <c r="AE68">
        <f>MAX('Interview 1'!AE15,'Interview 2'!AE15)</f>
        <v>0</v>
      </c>
      <c r="AF68">
        <f>MAX('Interview 1'!AF15,'Interview 2'!AF15)</f>
        <v>0</v>
      </c>
      <c r="AG68">
        <f>MAX('Interview 1'!AG15,'Interview 2'!AG15)</f>
        <v>0</v>
      </c>
      <c r="AH68">
        <f>MAX('Interview 1'!AH15,'Interview 2'!AH15)</f>
        <v>0</v>
      </c>
      <c r="AI68">
        <f>MAX('Interview 1'!AI15,'Interview 2'!AI15)</f>
        <v>0</v>
      </c>
      <c r="AK68">
        <f t="shared" ref="AK68:AK74" si="3">SUM(B68:AI68)</f>
        <v>1.5</v>
      </c>
      <c r="AL68" t="str">
        <f>A68</f>
        <v>Positive about None</v>
      </c>
    </row>
    <row r="69" spans="1:38" x14ac:dyDescent="0.25">
      <c r="A69" t="str">
        <f>'Interview 1'!A16</f>
        <v>Extended did not make sense</v>
      </c>
      <c r="B69">
        <f>MAX('Interview 1'!B16,'Interview 2'!B16)</f>
        <v>0</v>
      </c>
      <c r="C69">
        <f>MAX('Interview 1'!C16,'Interview 2'!C16)</f>
        <v>0</v>
      </c>
      <c r="D69">
        <f>MAX('Interview 1'!D16,'Interview 2'!D16)</f>
        <v>0</v>
      </c>
      <c r="E69">
        <f>MAX('Interview 1'!E16,'Interview 2'!E16)</f>
        <v>0</v>
      </c>
      <c r="F69">
        <f>MAX('Interview 1'!F16,'Interview 2'!F16)</f>
        <v>0</v>
      </c>
      <c r="G69">
        <f>MAX('Interview 1'!G16,'Interview 2'!G16)</f>
        <v>0</v>
      </c>
      <c r="H69">
        <f>MAX('Interview 1'!H16,'Interview 2'!H16)</f>
        <v>0</v>
      </c>
      <c r="I69">
        <f>MAX('Interview 1'!I16,'Interview 2'!I16)</f>
        <v>0</v>
      </c>
      <c r="J69">
        <f>MAX('Interview 1'!J16,'Interview 2'!J16)</f>
        <v>0</v>
      </c>
      <c r="K69">
        <f>MAX('Interview 1'!K16,'Interview 2'!K16)</f>
        <v>1</v>
      </c>
      <c r="L69">
        <f>MAX('Interview 1'!L16,'Interview 2'!L16)</f>
        <v>0</v>
      </c>
      <c r="M69">
        <f>MAX('Interview 1'!M16,'Interview 2'!M16)</f>
        <v>0</v>
      </c>
      <c r="N69">
        <f>MAX('Interview 1'!N16,'Interview 2'!N16)</f>
        <v>0</v>
      </c>
      <c r="O69">
        <f>MAX('Interview 1'!O16,'Interview 2'!O16)</f>
        <v>0</v>
      </c>
      <c r="P69">
        <f>MAX('Interview 1'!P16,'Interview 2'!P16)</f>
        <v>1</v>
      </c>
      <c r="Q69">
        <f>MAX('Interview 1'!Q16,'Interview 2'!Q16)</f>
        <v>0</v>
      </c>
      <c r="R69">
        <f>MAX('Interview 1'!R16,'Interview 2'!R16)</f>
        <v>0</v>
      </c>
      <c r="S69">
        <f>MAX('Interview 1'!S16,'Interview 2'!S16)</f>
        <v>0</v>
      </c>
      <c r="T69">
        <f>MAX('Interview 1'!T16,'Interview 2'!T16)</f>
        <v>0</v>
      </c>
      <c r="U69">
        <f>MAX('Interview 1'!U16,'Interview 2'!U16)</f>
        <v>0</v>
      </c>
      <c r="V69">
        <f>MAX('Interview 1'!V16,'Interview 2'!V16)</f>
        <v>0</v>
      </c>
      <c r="W69">
        <f>MAX('Interview 1'!W16,'Interview 2'!W16)</f>
        <v>1</v>
      </c>
      <c r="X69">
        <f>MAX('Interview 1'!X16,'Interview 2'!X16)</f>
        <v>0</v>
      </c>
      <c r="Y69">
        <f>MAX('Interview 1'!Y16,'Interview 2'!Y16)</f>
        <v>0</v>
      </c>
      <c r="Z69">
        <f>MAX('Interview 1'!Z16,'Interview 2'!Z16)</f>
        <v>0</v>
      </c>
      <c r="AA69">
        <f>MAX('Interview 1'!AA16,'Interview 2'!AA16)</f>
        <v>0</v>
      </c>
      <c r="AB69">
        <f>MAX('Interview 1'!AB16,'Interview 2'!AB16)</f>
        <v>0</v>
      </c>
      <c r="AC69">
        <f>MAX('Interview 1'!AC16,'Interview 2'!AC16)</f>
        <v>0</v>
      </c>
      <c r="AD69">
        <f>MAX('Interview 1'!AD16,'Interview 2'!AD16)</f>
        <v>0.5</v>
      </c>
      <c r="AE69">
        <f>MAX('Interview 1'!AE16,'Interview 2'!AE16)</f>
        <v>0</v>
      </c>
      <c r="AF69">
        <f>MAX('Interview 1'!AF16,'Interview 2'!AF16)</f>
        <v>0</v>
      </c>
      <c r="AG69">
        <f>MAX('Interview 1'!AG16,'Interview 2'!AG16)</f>
        <v>0</v>
      </c>
      <c r="AH69">
        <f>MAX('Interview 1'!AH16,'Interview 2'!AH16)</f>
        <v>0</v>
      </c>
      <c r="AI69">
        <f>MAX('Interview 1'!AI16,'Interview 2'!AI16)</f>
        <v>0</v>
      </c>
      <c r="AK69">
        <f t="shared" si="3"/>
        <v>3.5</v>
      </c>
      <c r="AL69" t="str">
        <f t="shared" ref="AL69:AL83" si="4">A69</f>
        <v>Extended did not make sense</v>
      </c>
    </row>
    <row r="70" spans="1:38" x14ac:dyDescent="0.25">
      <c r="A70" t="str">
        <f>'Interview 1'!A17</f>
        <v>Extended was distracting</v>
      </c>
      <c r="B70">
        <f>MAX('Interview 1'!B17,'Interview 2'!B17)</f>
        <v>0</v>
      </c>
      <c r="C70">
        <f>MAX('Interview 1'!C17,'Interview 2'!C17)</f>
        <v>0</v>
      </c>
      <c r="D70">
        <f>MAX('Interview 1'!D17,'Interview 2'!D17)</f>
        <v>0</v>
      </c>
      <c r="E70">
        <f>MAX('Interview 1'!E17,'Interview 2'!E17)</f>
        <v>0</v>
      </c>
      <c r="F70">
        <f>MAX('Interview 1'!F17,'Interview 2'!F17)</f>
        <v>0</v>
      </c>
      <c r="G70">
        <f>MAX('Interview 1'!G17,'Interview 2'!G17)</f>
        <v>0</v>
      </c>
      <c r="H70">
        <f>MAX('Interview 1'!H17,'Interview 2'!H17)</f>
        <v>0.5</v>
      </c>
      <c r="I70">
        <f>MAX('Interview 1'!I17,'Interview 2'!I17)</f>
        <v>0</v>
      </c>
      <c r="J70">
        <f>MAX('Interview 1'!J17,'Interview 2'!J17)</f>
        <v>0</v>
      </c>
      <c r="K70">
        <f>MAX('Interview 1'!K17,'Interview 2'!K17)</f>
        <v>0</v>
      </c>
      <c r="L70">
        <f>MAX('Interview 1'!L17,'Interview 2'!L17)</f>
        <v>0</v>
      </c>
      <c r="M70">
        <f>MAX('Interview 1'!M17,'Interview 2'!M17)</f>
        <v>0</v>
      </c>
      <c r="N70">
        <f>MAX('Interview 1'!N17,'Interview 2'!N17)</f>
        <v>0</v>
      </c>
      <c r="O70">
        <f>MAX('Interview 1'!O17,'Interview 2'!O17)</f>
        <v>0</v>
      </c>
      <c r="P70">
        <f>MAX('Interview 1'!P17,'Interview 2'!P17)</f>
        <v>0</v>
      </c>
      <c r="Q70">
        <f>MAX('Interview 1'!Q17,'Interview 2'!Q17)</f>
        <v>0</v>
      </c>
      <c r="R70">
        <f>MAX('Interview 1'!R17,'Interview 2'!R17)</f>
        <v>0</v>
      </c>
      <c r="S70">
        <f>MAX('Interview 1'!S17,'Interview 2'!S17)</f>
        <v>0</v>
      </c>
      <c r="T70">
        <f>MAX('Interview 1'!T17,'Interview 2'!T17)</f>
        <v>0</v>
      </c>
      <c r="U70">
        <f>MAX('Interview 1'!U17,'Interview 2'!U17)</f>
        <v>0</v>
      </c>
      <c r="V70">
        <f>MAX('Interview 1'!V17,'Interview 2'!V17)</f>
        <v>0</v>
      </c>
      <c r="W70">
        <f>MAX('Interview 1'!W17,'Interview 2'!W17)</f>
        <v>0</v>
      </c>
      <c r="X70">
        <f>MAX('Interview 1'!X17,'Interview 2'!X17)</f>
        <v>0</v>
      </c>
      <c r="Y70">
        <f>MAX('Interview 1'!Y17,'Interview 2'!Y17)</f>
        <v>0</v>
      </c>
      <c r="Z70">
        <f>MAX('Interview 1'!Z17,'Interview 2'!Z17)</f>
        <v>1</v>
      </c>
      <c r="AA70">
        <f>MAX('Interview 1'!AA17,'Interview 2'!AA17)</f>
        <v>0</v>
      </c>
      <c r="AB70">
        <f>MAX('Interview 1'!AB17,'Interview 2'!AB17)</f>
        <v>0</v>
      </c>
      <c r="AC70">
        <f>MAX('Interview 1'!AC17,'Interview 2'!AC17)</f>
        <v>0</v>
      </c>
      <c r="AD70">
        <f>MAX('Interview 1'!AD17,'Interview 2'!AD17)</f>
        <v>0</v>
      </c>
      <c r="AE70">
        <f>MAX('Interview 1'!AE17,'Interview 2'!AE17)</f>
        <v>0</v>
      </c>
      <c r="AF70">
        <f>MAX('Interview 1'!AF17,'Interview 2'!AF17)</f>
        <v>0</v>
      </c>
      <c r="AG70">
        <f>MAX('Interview 1'!AG17,'Interview 2'!AG17)</f>
        <v>0</v>
      </c>
      <c r="AH70">
        <f>MAX('Interview 1'!AH17,'Interview 2'!AH17)</f>
        <v>1</v>
      </c>
      <c r="AI70">
        <f>MAX('Interview 1'!AI17,'Interview 2'!AI17)</f>
        <v>0</v>
      </c>
      <c r="AK70">
        <f t="shared" si="3"/>
        <v>2.5</v>
      </c>
      <c r="AL70" t="str">
        <f t="shared" si="4"/>
        <v>Extended was distracting</v>
      </c>
    </row>
    <row r="71" spans="1:38" x14ac:dyDescent="0.25">
      <c r="A71" t="str">
        <f>'Interview 1'!A18</f>
        <v>Stylized was distracting</v>
      </c>
      <c r="B71">
        <f>MAX('Interview 1'!B18,'Interview 2'!B18)</f>
        <v>0</v>
      </c>
      <c r="C71">
        <f>MAX('Interview 1'!C18,'Interview 2'!C18)</f>
        <v>0</v>
      </c>
      <c r="D71">
        <f>MAX('Interview 1'!D18,'Interview 2'!D18)</f>
        <v>0</v>
      </c>
      <c r="E71">
        <f>MAX('Interview 1'!E18,'Interview 2'!E18)</f>
        <v>0</v>
      </c>
      <c r="F71">
        <f>MAX('Interview 1'!F18,'Interview 2'!F18)</f>
        <v>0</v>
      </c>
      <c r="G71">
        <f>MAX('Interview 1'!G18,'Interview 2'!G18)</f>
        <v>0</v>
      </c>
      <c r="H71">
        <f>MAX('Interview 1'!H18,'Interview 2'!H18)</f>
        <v>0.5</v>
      </c>
      <c r="I71">
        <f>MAX('Interview 1'!I18,'Interview 2'!I18)</f>
        <v>0</v>
      </c>
      <c r="J71">
        <f>MAX('Interview 1'!J18,'Interview 2'!J18)</f>
        <v>0</v>
      </c>
      <c r="K71">
        <f>MAX('Interview 1'!K18,'Interview 2'!K18)</f>
        <v>0</v>
      </c>
      <c r="L71">
        <f>MAX('Interview 1'!L18,'Interview 2'!L18)</f>
        <v>0</v>
      </c>
      <c r="M71">
        <f>MAX('Interview 1'!M18,'Interview 2'!M18)</f>
        <v>0</v>
      </c>
      <c r="N71">
        <f>MAX('Interview 1'!N18,'Interview 2'!N18)</f>
        <v>1</v>
      </c>
      <c r="O71">
        <f>MAX('Interview 1'!O18,'Interview 2'!O18)</f>
        <v>0</v>
      </c>
      <c r="P71">
        <f>MAX('Interview 1'!P18,'Interview 2'!P18)</f>
        <v>1</v>
      </c>
      <c r="Q71">
        <f>MAX('Interview 1'!Q18,'Interview 2'!Q18)</f>
        <v>0</v>
      </c>
      <c r="R71">
        <f>MAX('Interview 1'!R18,'Interview 2'!R18)</f>
        <v>0</v>
      </c>
      <c r="S71">
        <f>MAX('Interview 1'!S18,'Interview 2'!S18)</f>
        <v>0</v>
      </c>
      <c r="T71">
        <f>MAX('Interview 1'!T18,'Interview 2'!T18)</f>
        <v>0</v>
      </c>
      <c r="U71">
        <f>MAX('Interview 1'!U18,'Interview 2'!U18)</f>
        <v>0</v>
      </c>
      <c r="V71">
        <f>MAX('Interview 1'!V18,'Interview 2'!V18)</f>
        <v>0</v>
      </c>
      <c r="W71">
        <f>MAX('Interview 1'!W18,'Interview 2'!W18)</f>
        <v>0</v>
      </c>
      <c r="X71">
        <f>MAX('Interview 1'!X18,'Interview 2'!X18)</f>
        <v>0</v>
      </c>
      <c r="Y71">
        <f>MAX('Interview 1'!Y18,'Interview 2'!Y18)</f>
        <v>0</v>
      </c>
      <c r="Z71">
        <f>MAX('Interview 1'!Z18,'Interview 2'!Z18)</f>
        <v>1</v>
      </c>
      <c r="AA71">
        <f>MAX('Interview 1'!AA18,'Interview 2'!AA18)</f>
        <v>0</v>
      </c>
      <c r="AB71">
        <f>MAX('Interview 1'!AB18,'Interview 2'!AB18)</f>
        <v>1</v>
      </c>
      <c r="AC71">
        <f>MAX('Interview 1'!AC18,'Interview 2'!AC18)</f>
        <v>0</v>
      </c>
      <c r="AD71">
        <f>MAX('Interview 1'!AD18,'Interview 2'!AD18)</f>
        <v>0</v>
      </c>
      <c r="AE71">
        <f>MAX('Interview 1'!AE18,'Interview 2'!AE18)</f>
        <v>1</v>
      </c>
      <c r="AF71">
        <f>MAX('Interview 1'!AF18,'Interview 2'!AF18)</f>
        <v>0</v>
      </c>
      <c r="AG71">
        <f>MAX('Interview 1'!AG18,'Interview 2'!AG18)</f>
        <v>0</v>
      </c>
      <c r="AH71">
        <f>MAX('Interview 1'!AH18,'Interview 2'!AH18)</f>
        <v>0</v>
      </c>
      <c r="AI71">
        <f>MAX('Interview 1'!AI18,'Interview 2'!AI18)</f>
        <v>0</v>
      </c>
      <c r="AK71">
        <f t="shared" si="3"/>
        <v>5.5</v>
      </c>
      <c r="AL71" t="str">
        <f t="shared" si="4"/>
        <v>Stylized was distracting</v>
      </c>
    </row>
    <row r="72" spans="1:38" x14ac:dyDescent="0.25">
      <c r="A72" t="str">
        <f>'Interview 1'!A19</f>
        <v>Extended matched</v>
      </c>
      <c r="B72">
        <f>MAX('Interview 1'!B19,'Interview 2'!B19)</f>
        <v>1</v>
      </c>
      <c r="C72">
        <f>MAX('Interview 1'!C19,'Interview 2'!C19)</f>
        <v>0</v>
      </c>
      <c r="D72">
        <f>MAX('Interview 1'!D19,'Interview 2'!D19)</f>
        <v>0</v>
      </c>
      <c r="E72">
        <f>MAX('Interview 1'!E19,'Interview 2'!E19)</f>
        <v>0</v>
      </c>
      <c r="F72">
        <f>MAX('Interview 1'!F19,'Interview 2'!F19)</f>
        <v>0</v>
      </c>
      <c r="G72">
        <f>MAX('Interview 1'!G19,'Interview 2'!G19)</f>
        <v>0</v>
      </c>
      <c r="H72">
        <f>MAX('Interview 1'!H19,'Interview 2'!H19)</f>
        <v>0</v>
      </c>
      <c r="I72">
        <f>MAX('Interview 1'!I19,'Interview 2'!I19)</f>
        <v>0</v>
      </c>
      <c r="J72">
        <f>MAX('Interview 1'!J19,'Interview 2'!J19)</f>
        <v>0</v>
      </c>
      <c r="K72">
        <f>MAX('Interview 1'!K19,'Interview 2'!K19)</f>
        <v>0</v>
      </c>
      <c r="L72">
        <f>MAX('Interview 1'!L19,'Interview 2'!L19)</f>
        <v>0</v>
      </c>
      <c r="M72">
        <f>MAX('Interview 1'!M19,'Interview 2'!M19)</f>
        <v>0</v>
      </c>
      <c r="N72">
        <f>MAX('Interview 1'!N19,'Interview 2'!N19)</f>
        <v>0</v>
      </c>
      <c r="O72">
        <f>MAX('Interview 1'!O19,'Interview 2'!O19)</f>
        <v>0</v>
      </c>
      <c r="P72">
        <f>MAX('Interview 1'!P19,'Interview 2'!P19)</f>
        <v>0</v>
      </c>
      <c r="Q72">
        <f>MAX('Interview 1'!Q19,'Interview 2'!Q19)</f>
        <v>0</v>
      </c>
      <c r="R72">
        <f>MAX('Interview 1'!R19,'Interview 2'!R19)</f>
        <v>0</v>
      </c>
      <c r="S72">
        <f>MAX('Interview 1'!S19,'Interview 2'!S19)</f>
        <v>0</v>
      </c>
      <c r="T72">
        <f>MAX('Interview 1'!T19,'Interview 2'!T19)</f>
        <v>0</v>
      </c>
      <c r="U72">
        <f>MAX('Interview 1'!U19,'Interview 2'!U19)</f>
        <v>0</v>
      </c>
      <c r="V72">
        <f>MAX('Interview 1'!V19,'Interview 2'!V19)</f>
        <v>0</v>
      </c>
      <c r="W72">
        <f>MAX('Interview 1'!W19,'Interview 2'!W19)</f>
        <v>0</v>
      </c>
      <c r="X72">
        <f>MAX('Interview 1'!X19,'Interview 2'!X19)</f>
        <v>0</v>
      </c>
      <c r="Y72">
        <f>MAX('Interview 1'!Y19,'Interview 2'!Y19)</f>
        <v>0</v>
      </c>
      <c r="Z72">
        <f>MAX('Interview 1'!Z19,'Interview 2'!Z19)</f>
        <v>0</v>
      </c>
      <c r="AA72">
        <f>MAX('Interview 1'!AA19,'Interview 2'!AA19)</f>
        <v>0</v>
      </c>
      <c r="AB72">
        <f>MAX('Interview 1'!AB19,'Interview 2'!AB19)</f>
        <v>0</v>
      </c>
      <c r="AC72">
        <f>MAX('Interview 1'!AC19,'Interview 2'!AC19)</f>
        <v>0</v>
      </c>
      <c r="AD72">
        <f>MAX('Interview 1'!AD19,'Interview 2'!AD19)</f>
        <v>0</v>
      </c>
      <c r="AE72">
        <f>MAX('Interview 1'!AE19,'Interview 2'!AE19)</f>
        <v>0</v>
      </c>
      <c r="AF72">
        <f>MAX('Interview 1'!AF19,'Interview 2'!AF19)</f>
        <v>0</v>
      </c>
      <c r="AG72">
        <f>MAX('Interview 1'!AG19,'Interview 2'!AG19)</f>
        <v>0</v>
      </c>
      <c r="AH72">
        <f>MAX('Interview 1'!AH19,'Interview 2'!AH19)</f>
        <v>0</v>
      </c>
      <c r="AI72">
        <f>MAX('Interview 1'!AI19,'Interview 2'!AI19)</f>
        <v>1</v>
      </c>
      <c r="AK72">
        <f t="shared" si="3"/>
        <v>2</v>
      </c>
      <c r="AL72" t="str">
        <f t="shared" si="4"/>
        <v>Extended matched</v>
      </c>
    </row>
    <row r="73" spans="1:38" x14ac:dyDescent="0.25">
      <c r="A73" t="str">
        <f>'Interview 1'!A20</f>
        <v>Stylized made sense</v>
      </c>
      <c r="B73">
        <f>MAX('Interview 1'!B20,'Interview 2'!B20)</f>
        <v>1</v>
      </c>
      <c r="C73">
        <f>MAX('Interview 1'!C20,'Interview 2'!C20)</f>
        <v>0</v>
      </c>
      <c r="D73">
        <f>MAX('Interview 1'!D20,'Interview 2'!D20)</f>
        <v>1</v>
      </c>
      <c r="E73">
        <f>MAX('Interview 1'!E20,'Interview 2'!E20)</f>
        <v>0</v>
      </c>
      <c r="F73">
        <f>MAX('Interview 1'!F20,'Interview 2'!F20)</f>
        <v>0</v>
      </c>
      <c r="G73">
        <f>MAX('Interview 1'!G20,'Interview 2'!G20)</f>
        <v>0</v>
      </c>
      <c r="H73">
        <f>MAX('Interview 1'!H20,'Interview 2'!H20)</f>
        <v>0</v>
      </c>
      <c r="I73">
        <f>MAX('Interview 1'!I20,'Interview 2'!I20)</f>
        <v>0</v>
      </c>
      <c r="J73">
        <f>MAX('Interview 1'!J20,'Interview 2'!J20)</f>
        <v>0</v>
      </c>
      <c r="K73">
        <f>MAX('Interview 1'!K20,'Interview 2'!K20)</f>
        <v>0</v>
      </c>
      <c r="L73">
        <f>MAX('Interview 1'!L20,'Interview 2'!L20)</f>
        <v>0</v>
      </c>
      <c r="M73">
        <f>MAX('Interview 1'!M20,'Interview 2'!M20)</f>
        <v>0</v>
      </c>
      <c r="N73">
        <f>MAX('Interview 1'!N20,'Interview 2'!N20)</f>
        <v>0</v>
      </c>
      <c r="O73">
        <f>MAX('Interview 1'!O20,'Interview 2'!O20)</f>
        <v>0</v>
      </c>
      <c r="P73">
        <f>MAX('Interview 1'!P20,'Interview 2'!P20)</f>
        <v>0</v>
      </c>
      <c r="Q73">
        <f>MAX('Interview 1'!Q20,'Interview 2'!Q20)</f>
        <v>0</v>
      </c>
      <c r="R73">
        <f>MAX('Interview 1'!R20,'Interview 2'!R20)</f>
        <v>0</v>
      </c>
      <c r="S73">
        <f>MAX('Interview 1'!S20,'Interview 2'!S20)</f>
        <v>0</v>
      </c>
      <c r="T73">
        <f>MAX('Interview 1'!T20,'Interview 2'!T20)</f>
        <v>0</v>
      </c>
      <c r="U73">
        <f>MAX('Interview 1'!U20,'Interview 2'!U20)</f>
        <v>0</v>
      </c>
      <c r="V73">
        <f>MAX('Interview 1'!V20,'Interview 2'!V20)</f>
        <v>0</v>
      </c>
      <c r="W73">
        <f>MAX('Interview 1'!W20,'Interview 2'!W20)</f>
        <v>0</v>
      </c>
      <c r="X73">
        <f>MAX('Interview 1'!X20,'Interview 2'!X20)</f>
        <v>0</v>
      </c>
      <c r="Y73">
        <f>MAX('Interview 1'!Y20,'Interview 2'!Y20)</f>
        <v>0</v>
      </c>
      <c r="Z73">
        <f>MAX('Interview 1'!Z20,'Interview 2'!Z20)</f>
        <v>1</v>
      </c>
      <c r="AA73">
        <f>MAX('Interview 1'!AA20,'Interview 2'!AA20)</f>
        <v>0</v>
      </c>
      <c r="AB73">
        <f>MAX('Interview 1'!AB20,'Interview 2'!AB20)</f>
        <v>0</v>
      </c>
      <c r="AC73">
        <f>MAX('Interview 1'!AC20,'Interview 2'!AC20)</f>
        <v>0</v>
      </c>
      <c r="AD73">
        <f>MAX('Interview 1'!AD20,'Interview 2'!AD20)</f>
        <v>0</v>
      </c>
      <c r="AE73">
        <f>MAX('Interview 1'!AE20,'Interview 2'!AE20)</f>
        <v>0</v>
      </c>
      <c r="AF73">
        <f>MAX('Interview 1'!AF20,'Interview 2'!AF20)</f>
        <v>0</v>
      </c>
      <c r="AG73">
        <f>MAX('Interview 1'!AG20,'Interview 2'!AG20)</f>
        <v>0</v>
      </c>
      <c r="AH73">
        <f>MAX('Interview 1'!AH20,'Interview 2'!AH20)</f>
        <v>0</v>
      </c>
      <c r="AI73">
        <f>MAX('Interview 1'!AI20,'Interview 2'!AI20)</f>
        <v>0</v>
      </c>
      <c r="AK73">
        <f t="shared" si="3"/>
        <v>3</v>
      </c>
      <c r="AL73" t="str">
        <f t="shared" si="4"/>
        <v>Stylized made sense</v>
      </c>
    </row>
    <row r="74" spans="1:38" x14ac:dyDescent="0.25">
      <c r="A74" t="str">
        <f>'Interview 1'!A21</f>
        <v>Button annoying</v>
      </c>
      <c r="B74">
        <f>MAX('Interview 1'!B21,'Interview 2'!B21)</f>
        <v>1</v>
      </c>
      <c r="C74">
        <f>MAX('Interview 1'!C21,'Interview 2'!C21)</f>
        <v>1</v>
      </c>
      <c r="D74">
        <f>MAX('Interview 1'!D21,'Interview 2'!D21)</f>
        <v>0</v>
      </c>
      <c r="E74">
        <f>MAX('Interview 1'!E21,'Interview 2'!E21)</f>
        <v>0</v>
      </c>
      <c r="F74">
        <f>MAX('Interview 1'!F21,'Interview 2'!F21)</f>
        <v>0</v>
      </c>
      <c r="G74">
        <f>MAX('Interview 1'!G21,'Interview 2'!G21)</f>
        <v>0</v>
      </c>
      <c r="H74">
        <f>MAX('Interview 1'!H21,'Interview 2'!H21)</f>
        <v>0</v>
      </c>
      <c r="I74">
        <f>MAX('Interview 1'!I21,'Interview 2'!I21)</f>
        <v>0</v>
      </c>
      <c r="J74">
        <f>MAX('Interview 1'!J21,'Interview 2'!J21)</f>
        <v>0</v>
      </c>
      <c r="K74">
        <f>MAX('Interview 1'!K21,'Interview 2'!K21)</f>
        <v>0</v>
      </c>
      <c r="L74">
        <f>MAX('Interview 1'!L21,'Interview 2'!L21)</f>
        <v>1</v>
      </c>
      <c r="M74">
        <f>MAX('Interview 1'!M21,'Interview 2'!M21)</f>
        <v>0</v>
      </c>
      <c r="N74">
        <f>MAX('Interview 1'!N21,'Interview 2'!N21)</f>
        <v>0</v>
      </c>
      <c r="O74">
        <f>MAX('Interview 1'!O21,'Interview 2'!O21)</f>
        <v>0</v>
      </c>
      <c r="P74">
        <f>MAX('Interview 1'!P21,'Interview 2'!P21)</f>
        <v>0</v>
      </c>
      <c r="Q74">
        <f>MAX('Interview 1'!Q21,'Interview 2'!Q21)</f>
        <v>0</v>
      </c>
      <c r="R74">
        <f>MAX('Interview 1'!R21,'Interview 2'!R21)</f>
        <v>0</v>
      </c>
      <c r="S74">
        <f>MAX('Interview 1'!S21,'Interview 2'!S21)</f>
        <v>0</v>
      </c>
      <c r="T74">
        <f>MAX('Interview 1'!T21,'Interview 2'!T21)</f>
        <v>0</v>
      </c>
      <c r="U74">
        <f>MAX('Interview 1'!U21,'Interview 2'!U21)</f>
        <v>1</v>
      </c>
      <c r="V74">
        <f>MAX('Interview 1'!V21,'Interview 2'!V21)</f>
        <v>0</v>
      </c>
      <c r="W74">
        <f>MAX('Interview 1'!W21,'Interview 2'!W21)</f>
        <v>0</v>
      </c>
      <c r="X74">
        <f>MAX('Interview 1'!X21,'Interview 2'!X21)</f>
        <v>0</v>
      </c>
      <c r="Y74">
        <f>MAX('Interview 1'!Y21,'Interview 2'!Y21)</f>
        <v>0</v>
      </c>
      <c r="Z74">
        <f>MAX('Interview 1'!Z21,'Interview 2'!Z21)</f>
        <v>0</v>
      </c>
      <c r="AA74">
        <f>MAX('Interview 1'!AA21,'Interview 2'!AA21)</f>
        <v>1</v>
      </c>
      <c r="AB74">
        <f>MAX('Interview 1'!AB21,'Interview 2'!AB21)</f>
        <v>0</v>
      </c>
      <c r="AC74">
        <f>MAX('Interview 1'!AC21,'Interview 2'!AC21)</f>
        <v>0</v>
      </c>
      <c r="AD74">
        <f>MAX('Interview 1'!AD21,'Interview 2'!AD21)</f>
        <v>0</v>
      </c>
      <c r="AE74">
        <f>MAX('Interview 1'!AE21,'Interview 2'!AE21)</f>
        <v>0</v>
      </c>
      <c r="AF74">
        <f>MAX('Interview 1'!AF21,'Interview 2'!AF21)</f>
        <v>0</v>
      </c>
      <c r="AG74">
        <f>MAX('Interview 1'!AG21,'Interview 2'!AG21)</f>
        <v>0</v>
      </c>
      <c r="AH74">
        <f>MAX('Interview 1'!AH21,'Interview 2'!AH21)</f>
        <v>0</v>
      </c>
      <c r="AI74">
        <f>MAX('Interview 1'!AI21,'Interview 2'!AI21)</f>
        <v>0</v>
      </c>
      <c r="AK74">
        <f t="shared" si="3"/>
        <v>5</v>
      </c>
      <c r="AL74" t="str">
        <f t="shared" si="4"/>
        <v>Button annoying</v>
      </c>
    </row>
    <row r="75" spans="1:38" x14ac:dyDescent="0.25">
      <c r="A75" t="str">
        <f>'Interview 1'!A22</f>
        <v>Misses interactivity</v>
      </c>
      <c r="B75">
        <f>MAX('Interview 1'!B22,'Interview 2'!B22)</f>
        <v>1</v>
      </c>
      <c r="C75">
        <f>MAX('Interview 1'!C22,'Interview 2'!C22)</f>
        <v>0</v>
      </c>
      <c r="D75">
        <f>MAX('Interview 1'!D22,'Interview 2'!D22)</f>
        <v>0</v>
      </c>
      <c r="E75">
        <f>MAX('Interview 1'!E22,'Interview 2'!E22)</f>
        <v>0</v>
      </c>
      <c r="F75">
        <f>MAX('Interview 1'!F22,'Interview 2'!F22)</f>
        <v>0</v>
      </c>
      <c r="G75">
        <f>MAX('Interview 1'!G22,'Interview 2'!G22)</f>
        <v>0</v>
      </c>
      <c r="H75">
        <f>MAX('Interview 1'!H22,'Interview 2'!H22)</f>
        <v>1</v>
      </c>
      <c r="I75">
        <f>MAX('Interview 1'!I22,'Interview 2'!I22)</f>
        <v>0</v>
      </c>
      <c r="J75">
        <f>MAX('Interview 1'!J22,'Interview 2'!J22)</f>
        <v>0</v>
      </c>
      <c r="K75">
        <f>MAX('Interview 1'!K22,'Interview 2'!K22)</f>
        <v>0</v>
      </c>
      <c r="L75">
        <f>MAX('Interview 1'!L22,'Interview 2'!L22)</f>
        <v>0</v>
      </c>
      <c r="M75">
        <f>MAX('Interview 1'!M22,'Interview 2'!M22)</f>
        <v>0</v>
      </c>
      <c r="N75">
        <f>MAX('Interview 1'!N22,'Interview 2'!N22)</f>
        <v>0</v>
      </c>
      <c r="O75">
        <f>MAX('Interview 1'!O22,'Interview 2'!O22)</f>
        <v>0</v>
      </c>
      <c r="P75">
        <f>MAX('Interview 1'!P22,'Interview 2'!P22)</f>
        <v>0</v>
      </c>
      <c r="Q75">
        <f>MAX('Interview 1'!Q22,'Interview 2'!Q22)</f>
        <v>0</v>
      </c>
      <c r="R75">
        <f>MAX('Interview 1'!R22,'Interview 2'!R22)</f>
        <v>0</v>
      </c>
      <c r="S75">
        <f>MAX('Interview 1'!S22,'Interview 2'!S22)</f>
        <v>0</v>
      </c>
      <c r="T75">
        <f>MAX('Interview 1'!T22,'Interview 2'!T22)</f>
        <v>1</v>
      </c>
      <c r="U75">
        <f>MAX('Interview 1'!U22,'Interview 2'!U22)</f>
        <v>0</v>
      </c>
      <c r="V75">
        <f>MAX('Interview 1'!V22,'Interview 2'!V22)</f>
        <v>0</v>
      </c>
      <c r="W75">
        <f>MAX('Interview 1'!W22,'Interview 2'!W22)</f>
        <v>0</v>
      </c>
      <c r="X75">
        <f>MAX('Interview 1'!X22,'Interview 2'!X22)</f>
        <v>0</v>
      </c>
      <c r="Y75">
        <f>MAX('Interview 1'!Y22,'Interview 2'!Y22)</f>
        <v>0</v>
      </c>
      <c r="Z75">
        <f>MAX('Interview 1'!Z22,'Interview 2'!Z22)</f>
        <v>0</v>
      </c>
      <c r="AA75">
        <f>MAX('Interview 1'!AA22,'Interview 2'!AA22)</f>
        <v>0</v>
      </c>
      <c r="AB75">
        <f>MAX('Interview 1'!AB22,'Interview 2'!AB22)</f>
        <v>0</v>
      </c>
      <c r="AC75">
        <f>MAX('Interview 1'!AC22,'Interview 2'!AC22)</f>
        <v>0</v>
      </c>
      <c r="AD75">
        <f>MAX('Interview 1'!AD22,'Interview 2'!AD22)</f>
        <v>0</v>
      </c>
      <c r="AE75">
        <f>MAX('Interview 1'!AE22,'Interview 2'!AE22)</f>
        <v>0</v>
      </c>
      <c r="AF75">
        <f>MAX('Interview 1'!AF22,'Interview 2'!AF22)</f>
        <v>1</v>
      </c>
      <c r="AG75">
        <f>MAX('Interview 1'!AG22,'Interview 2'!AG22)</f>
        <v>0</v>
      </c>
      <c r="AH75">
        <f>MAX('Interview 1'!AH22,'Interview 2'!AH22)</f>
        <v>0</v>
      </c>
      <c r="AI75">
        <f>MAX('Interview 1'!AI22,'Interview 2'!AI22)</f>
        <v>0</v>
      </c>
      <c r="AK75" s="65">
        <f>SUM(B75:AI75)</f>
        <v>4</v>
      </c>
      <c r="AL75" s="65" t="str">
        <f t="shared" si="4"/>
        <v>Misses interactivity</v>
      </c>
    </row>
    <row r="76" spans="1:38" x14ac:dyDescent="0.25">
      <c r="A76" t="str">
        <f>'Interview 1'!A23</f>
        <v>Misses moving (closer)</v>
      </c>
      <c r="B76">
        <f>MAX('Interview 1'!B23,'Interview 2'!B23)</f>
        <v>1</v>
      </c>
      <c r="C76">
        <f>MAX('Interview 1'!C23,'Interview 2'!C23)</f>
        <v>0</v>
      </c>
      <c r="D76">
        <f>MAX('Interview 1'!D23,'Interview 2'!D23)</f>
        <v>0</v>
      </c>
      <c r="E76">
        <f>MAX('Interview 1'!E23,'Interview 2'!E23)</f>
        <v>0</v>
      </c>
      <c r="F76">
        <f>MAX('Interview 1'!F23,'Interview 2'!F23)</f>
        <v>0</v>
      </c>
      <c r="G76">
        <f>MAX('Interview 1'!G23,'Interview 2'!G23)</f>
        <v>0</v>
      </c>
      <c r="H76">
        <f>MAX('Interview 1'!H23,'Interview 2'!H23)</f>
        <v>0</v>
      </c>
      <c r="I76">
        <f>MAX('Interview 1'!I23,'Interview 2'!I23)</f>
        <v>0</v>
      </c>
      <c r="J76">
        <f>MAX('Interview 1'!J23,'Interview 2'!J23)</f>
        <v>1</v>
      </c>
      <c r="K76">
        <f>MAX('Interview 1'!K23,'Interview 2'!K23)</f>
        <v>0</v>
      </c>
      <c r="L76">
        <f>MAX('Interview 1'!L23,'Interview 2'!L23)</f>
        <v>0</v>
      </c>
      <c r="M76">
        <f>MAX('Interview 1'!M23,'Interview 2'!M23)</f>
        <v>0</v>
      </c>
      <c r="N76">
        <f>MAX('Interview 1'!N23,'Interview 2'!N23)</f>
        <v>1</v>
      </c>
      <c r="O76">
        <f>MAX('Interview 1'!O23,'Interview 2'!O23)</f>
        <v>1</v>
      </c>
      <c r="P76">
        <f>MAX('Interview 1'!P23,'Interview 2'!P23)</f>
        <v>1</v>
      </c>
      <c r="Q76">
        <f>MAX('Interview 1'!Q23,'Interview 2'!Q23)</f>
        <v>0</v>
      </c>
      <c r="R76">
        <f>MAX('Interview 1'!R23,'Interview 2'!R23)</f>
        <v>0</v>
      </c>
      <c r="S76">
        <f>MAX('Interview 1'!S23,'Interview 2'!S23)</f>
        <v>0</v>
      </c>
      <c r="T76">
        <f>MAX('Interview 1'!T23,'Interview 2'!T23)</f>
        <v>1</v>
      </c>
      <c r="U76">
        <f>MAX('Interview 1'!U23,'Interview 2'!U23)</f>
        <v>0</v>
      </c>
      <c r="V76">
        <f>MAX('Interview 1'!V23,'Interview 2'!V23)</f>
        <v>0</v>
      </c>
      <c r="W76">
        <f>MAX('Interview 1'!W23,'Interview 2'!W23)</f>
        <v>0</v>
      </c>
      <c r="X76">
        <f>MAX('Interview 1'!X23,'Interview 2'!X23)</f>
        <v>0</v>
      </c>
      <c r="Y76">
        <f>MAX('Interview 1'!Y23,'Interview 2'!Y23)</f>
        <v>1</v>
      </c>
      <c r="Z76">
        <f>MAX('Interview 1'!Z23,'Interview 2'!Z23)</f>
        <v>0</v>
      </c>
      <c r="AA76">
        <f>MAX('Interview 1'!AA23,'Interview 2'!AA23)</f>
        <v>0</v>
      </c>
      <c r="AB76">
        <f>MAX('Interview 1'!AB23,'Interview 2'!AB23)</f>
        <v>1</v>
      </c>
      <c r="AC76">
        <f>MAX('Interview 1'!AC23,'Interview 2'!AC23)</f>
        <v>0</v>
      </c>
      <c r="AD76">
        <f>MAX('Interview 1'!AD23,'Interview 2'!AD23)</f>
        <v>1</v>
      </c>
      <c r="AE76">
        <f>MAX('Interview 1'!AE23,'Interview 2'!AE23)</f>
        <v>1</v>
      </c>
      <c r="AF76">
        <f>MAX('Interview 1'!AF23,'Interview 2'!AF23)</f>
        <v>0</v>
      </c>
      <c r="AG76">
        <f>MAX('Interview 1'!AG23,'Interview 2'!AG23)</f>
        <v>0</v>
      </c>
      <c r="AH76">
        <f>MAX('Interview 1'!AH23,'Interview 2'!AH23)</f>
        <v>0</v>
      </c>
      <c r="AI76">
        <f>MAX('Interview 1'!AI23,'Interview 2'!AI23)</f>
        <v>0</v>
      </c>
      <c r="AK76" s="65">
        <f>SUM(B76:AI76)</f>
        <v>10</v>
      </c>
      <c r="AL76" s="65" t="str">
        <f t="shared" si="4"/>
        <v>Misses moving (closer)</v>
      </c>
    </row>
    <row r="77" spans="1:38" x14ac:dyDescent="0.25">
      <c r="A77" t="str">
        <f>'Interview 1'!A24</f>
        <v>Misses people</v>
      </c>
      <c r="B77">
        <f>MAX('Interview 1'!B24,'Interview 2'!B24)</f>
        <v>0</v>
      </c>
      <c r="C77">
        <f>MAX('Interview 1'!C24,'Interview 2'!C24)</f>
        <v>1</v>
      </c>
      <c r="D77">
        <f>MAX('Interview 1'!D24,'Interview 2'!D24)</f>
        <v>0</v>
      </c>
      <c r="E77">
        <f>MAX('Interview 1'!E24,'Interview 2'!E24)</f>
        <v>0</v>
      </c>
      <c r="F77">
        <f>MAX('Interview 1'!F24,'Interview 2'!F24)</f>
        <v>0</v>
      </c>
      <c r="G77">
        <f>MAX('Interview 1'!G24,'Interview 2'!G24)</f>
        <v>0</v>
      </c>
      <c r="H77">
        <f>MAX('Interview 1'!H24,'Interview 2'!H24)</f>
        <v>0</v>
      </c>
      <c r="I77">
        <f>MAX('Interview 1'!I24,'Interview 2'!I24)</f>
        <v>0</v>
      </c>
      <c r="J77">
        <f>MAX('Interview 1'!J24,'Interview 2'!J24)</f>
        <v>0</v>
      </c>
      <c r="K77">
        <f>MAX('Interview 1'!K24,'Interview 2'!K24)</f>
        <v>0</v>
      </c>
      <c r="L77">
        <f>MAX('Interview 1'!L24,'Interview 2'!L24)</f>
        <v>0</v>
      </c>
      <c r="M77">
        <f>MAX('Interview 1'!M24,'Interview 2'!M24)</f>
        <v>0</v>
      </c>
      <c r="N77">
        <f>MAX('Interview 1'!N24,'Interview 2'!N24)</f>
        <v>0</v>
      </c>
      <c r="O77">
        <f>MAX('Interview 1'!O24,'Interview 2'!O24)</f>
        <v>-1</v>
      </c>
      <c r="P77">
        <f>MAX('Interview 1'!P24,'Interview 2'!P24)</f>
        <v>0</v>
      </c>
      <c r="Q77">
        <f>MAX('Interview 1'!Q24,'Interview 2'!Q24)</f>
        <v>0</v>
      </c>
      <c r="R77">
        <f>MAX('Interview 1'!R24,'Interview 2'!R24)</f>
        <v>0</v>
      </c>
      <c r="S77">
        <f>MAX('Interview 1'!S24,'Interview 2'!S24)</f>
        <v>0</v>
      </c>
      <c r="T77">
        <f>MAX('Interview 1'!T24,'Interview 2'!T24)</f>
        <v>0</v>
      </c>
      <c r="U77">
        <f>MAX('Interview 1'!U24,'Interview 2'!U24)</f>
        <v>0</v>
      </c>
      <c r="V77">
        <f>MAX('Interview 1'!V24,'Interview 2'!V24)</f>
        <v>0</v>
      </c>
      <c r="W77">
        <f>MAX('Interview 1'!W24,'Interview 2'!W24)</f>
        <v>0</v>
      </c>
      <c r="X77">
        <f>MAX('Interview 1'!X24,'Interview 2'!X24)</f>
        <v>0</v>
      </c>
      <c r="Y77">
        <f>MAX('Interview 1'!Y24,'Interview 2'!Y24)</f>
        <v>0</v>
      </c>
      <c r="Z77">
        <f>MAX('Interview 1'!Z24,'Interview 2'!Z24)</f>
        <v>0</v>
      </c>
      <c r="AA77">
        <f>MAX('Interview 1'!AA24,'Interview 2'!AA24)</f>
        <v>0</v>
      </c>
      <c r="AB77">
        <f>MAX('Interview 1'!AB24,'Interview 2'!AB24)</f>
        <v>0</v>
      </c>
      <c r="AC77">
        <f>MAX('Interview 1'!AC24,'Interview 2'!AC24)</f>
        <v>0</v>
      </c>
      <c r="AD77">
        <f>MAX('Interview 1'!AD24,'Interview 2'!AD24)</f>
        <v>0</v>
      </c>
      <c r="AE77">
        <f>MAX('Interview 1'!AE24,'Interview 2'!AE24)</f>
        <v>0</v>
      </c>
      <c r="AF77">
        <f>MAX('Interview 1'!AF24,'Interview 2'!AF24)</f>
        <v>0</v>
      </c>
      <c r="AG77">
        <f>MAX('Interview 1'!AG24,'Interview 2'!AG24)</f>
        <v>0</v>
      </c>
      <c r="AH77">
        <f>MAX('Interview 1'!AH24,'Interview 2'!AH24)</f>
        <v>0</v>
      </c>
      <c r="AI77">
        <f>MAX('Interview 1'!AI24,'Interview 2'!AI24)</f>
        <v>0</v>
      </c>
      <c r="AK77">
        <f t="shared" ref="AK77:AK83" si="5">SUM(B77:AI77)</f>
        <v>0</v>
      </c>
      <c r="AL77" t="str">
        <f t="shared" si="4"/>
        <v>Misses people</v>
      </c>
    </row>
    <row r="78" spans="1:38" x14ac:dyDescent="0.25">
      <c r="A78" t="str">
        <f>'Interview 1'!A25</f>
        <v>Disliked stylized animation (would be better with just the picture)</v>
      </c>
      <c r="B78">
        <f>MAX('Interview 1'!B25,'Interview 2'!B25)</f>
        <v>0</v>
      </c>
      <c r="C78">
        <f>MAX('Interview 1'!C25,'Interview 2'!C25)</f>
        <v>0</v>
      </c>
      <c r="D78">
        <f>MAX('Interview 1'!D25,'Interview 2'!D25)</f>
        <v>0</v>
      </c>
      <c r="E78">
        <f>MAX('Interview 1'!E25,'Interview 2'!E25)</f>
        <v>0</v>
      </c>
      <c r="F78">
        <f>MAX('Interview 1'!F25,'Interview 2'!F25)</f>
        <v>0</v>
      </c>
      <c r="G78">
        <f>MAX('Interview 1'!G25,'Interview 2'!G25)</f>
        <v>0</v>
      </c>
      <c r="H78">
        <f>MAX('Interview 1'!H25,'Interview 2'!H25)</f>
        <v>0</v>
      </c>
      <c r="I78">
        <f>MAX('Interview 1'!I25,'Interview 2'!I25)</f>
        <v>0</v>
      </c>
      <c r="J78">
        <f>MAX('Interview 1'!J25,'Interview 2'!J25)</f>
        <v>0</v>
      </c>
      <c r="K78">
        <f>MAX('Interview 1'!K25,'Interview 2'!K25)</f>
        <v>1</v>
      </c>
      <c r="L78">
        <f>MAX('Interview 1'!L25,'Interview 2'!L25)</f>
        <v>0</v>
      </c>
      <c r="M78">
        <f>MAX('Interview 1'!M25,'Interview 2'!M25)</f>
        <v>0</v>
      </c>
      <c r="N78">
        <f>MAX('Interview 1'!N25,'Interview 2'!N25)</f>
        <v>0</v>
      </c>
      <c r="O78">
        <f>MAX('Interview 1'!O25,'Interview 2'!O25)</f>
        <v>0</v>
      </c>
      <c r="P78">
        <f>MAX('Interview 1'!P25,'Interview 2'!P25)</f>
        <v>0</v>
      </c>
      <c r="Q78">
        <f>MAX('Interview 1'!Q25,'Interview 2'!Q25)</f>
        <v>0</v>
      </c>
      <c r="R78">
        <f>MAX('Interview 1'!R25,'Interview 2'!R25)</f>
        <v>0</v>
      </c>
      <c r="S78">
        <f>MAX('Interview 1'!S25,'Interview 2'!S25)</f>
        <v>0</v>
      </c>
      <c r="T78">
        <f>MAX('Interview 1'!T25,'Interview 2'!T25)</f>
        <v>0</v>
      </c>
      <c r="U78">
        <f>MAX('Interview 1'!U25,'Interview 2'!U25)</f>
        <v>0</v>
      </c>
      <c r="V78">
        <f>MAX('Interview 1'!V25,'Interview 2'!V25)</f>
        <v>0</v>
      </c>
      <c r="W78">
        <f>MAX('Interview 1'!W25,'Interview 2'!W25)</f>
        <v>0</v>
      </c>
      <c r="X78">
        <f>MAX('Interview 1'!X25,'Interview 2'!X25)</f>
        <v>0</v>
      </c>
      <c r="Y78">
        <f>MAX('Interview 1'!Y25,'Interview 2'!Y25)</f>
        <v>0</v>
      </c>
      <c r="Z78">
        <f>MAX('Interview 1'!Z25,'Interview 2'!Z25)</f>
        <v>0</v>
      </c>
      <c r="AA78">
        <f>MAX('Interview 1'!AA25,'Interview 2'!AA25)</f>
        <v>0</v>
      </c>
      <c r="AB78">
        <f>MAX('Interview 1'!AB25,'Interview 2'!AB25)</f>
        <v>0</v>
      </c>
      <c r="AC78">
        <f>MAX('Interview 1'!AC25,'Interview 2'!AC25)</f>
        <v>0</v>
      </c>
      <c r="AD78">
        <f>MAX('Interview 1'!AD25,'Interview 2'!AD25)</f>
        <v>0</v>
      </c>
      <c r="AE78">
        <f>MAX('Interview 1'!AE25,'Interview 2'!AE25)</f>
        <v>0</v>
      </c>
      <c r="AF78">
        <f>MAX('Interview 1'!AF25,'Interview 2'!AF25)</f>
        <v>0</v>
      </c>
      <c r="AG78">
        <f>MAX('Interview 1'!AG25,'Interview 2'!AG25)</f>
        <v>0</v>
      </c>
      <c r="AH78">
        <f>MAX('Interview 1'!AH25,'Interview 2'!AH25)</f>
        <v>0</v>
      </c>
      <c r="AI78">
        <f>MAX('Interview 1'!AI25,'Interview 2'!AI25)</f>
        <v>0</v>
      </c>
      <c r="AK78">
        <f t="shared" si="5"/>
        <v>1</v>
      </c>
      <c r="AL78" t="str">
        <f t="shared" si="4"/>
        <v>Disliked stylized animation (would be better with just the picture)</v>
      </c>
    </row>
    <row r="79" spans="1:38" x14ac:dyDescent="0.25">
      <c r="A79" t="str">
        <f>'Interview 1'!A26</f>
        <v>Doors annoying</v>
      </c>
      <c r="B79">
        <f>MAX('Interview 1'!B26,'Interview 2'!B26)</f>
        <v>0</v>
      </c>
      <c r="C79">
        <f>MAX('Interview 1'!C26,'Interview 2'!C26)</f>
        <v>0</v>
      </c>
      <c r="D79">
        <f>MAX('Interview 1'!D26,'Interview 2'!D26)</f>
        <v>0</v>
      </c>
      <c r="E79">
        <f>MAX('Interview 1'!E26,'Interview 2'!E26)</f>
        <v>0</v>
      </c>
      <c r="F79">
        <f>MAX('Interview 1'!F26,'Interview 2'!F26)</f>
        <v>0</v>
      </c>
      <c r="G79">
        <f>MAX('Interview 1'!G26,'Interview 2'!G26)</f>
        <v>0</v>
      </c>
      <c r="H79">
        <f>MAX('Interview 1'!H26,'Interview 2'!H26)</f>
        <v>0</v>
      </c>
      <c r="I79">
        <f>MAX('Interview 1'!I26,'Interview 2'!I26)</f>
        <v>0</v>
      </c>
      <c r="J79">
        <f>MAX('Interview 1'!J26,'Interview 2'!J26)</f>
        <v>0</v>
      </c>
      <c r="K79">
        <f>MAX('Interview 1'!K26,'Interview 2'!K26)</f>
        <v>0</v>
      </c>
      <c r="L79">
        <f>MAX('Interview 1'!L26,'Interview 2'!L26)</f>
        <v>1</v>
      </c>
      <c r="M79">
        <f>MAX('Interview 1'!M26,'Interview 2'!M26)</f>
        <v>0</v>
      </c>
      <c r="N79">
        <f>MAX('Interview 1'!N26,'Interview 2'!N26)</f>
        <v>0</v>
      </c>
      <c r="O79">
        <f>MAX('Interview 1'!O26,'Interview 2'!O26)</f>
        <v>0</v>
      </c>
      <c r="P79">
        <f>MAX('Interview 1'!P26,'Interview 2'!P26)</f>
        <v>0</v>
      </c>
      <c r="Q79">
        <f>MAX('Interview 1'!Q26,'Interview 2'!Q26)</f>
        <v>0</v>
      </c>
      <c r="R79">
        <f>MAX('Interview 1'!R26,'Interview 2'!R26)</f>
        <v>0</v>
      </c>
      <c r="S79">
        <f>MAX('Interview 1'!S26,'Interview 2'!S26)</f>
        <v>0</v>
      </c>
      <c r="T79">
        <f>MAX('Interview 1'!T26,'Interview 2'!T26)</f>
        <v>0</v>
      </c>
      <c r="U79">
        <f>MAX('Interview 1'!U26,'Interview 2'!U26)</f>
        <v>0</v>
      </c>
      <c r="V79">
        <f>MAX('Interview 1'!V26,'Interview 2'!V26)</f>
        <v>0</v>
      </c>
      <c r="W79">
        <f>MAX('Interview 1'!W26,'Interview 2'!W26)</f>
        <v>0</v>
      </c>
      <c r="X79">
        <f>MAX('Interview 1'!X26,'Interview 2'!X26)</f>
        <v>0</v>
      </c>
      <c r="Y79">
        <f>MAX('Interview 1'!Y26,'Interview 2'!Y26)</f>
        <v>0</v>
      </c>
      <c r="Z79">
        <f>MAX('Interview 1'!Z26,'Interview 2'!Z26)</f>
        <v>0</v>
      </c>
      <c r="AA79">
        <f>MAX('Interview 1'!AA26,'Interview 2'!AA26)</f>
        <v>0</v>
      </c>
      <c r="AB79">
        <f>MAX('Interview 1'!AB26,'Interview 2'!AB26)</f>
        <v>0</v>
      </c>
      <c r="AC79">
        <f>MAX('Interview 1'!AC26,'Interview 2'!AC26)</f>
        <v>0</v>
      </c>
      <c r="AD79">
        <f>MAX('Interview 1'!AD26,'Interview 2'!AD26)</f>
        <v>0</v>
      </c>
      <c r="AE79">
        <f>MAX('Interview 1'!AE26,'Interview 2'!AE26)</f>
        <v>0</v>
      </c>
      <c r="AF79">
        <f>MAX('Interview 1'!AF26,'Interview 2'!AF26)</f>
        <v>0</v>
      </c>
      <c r="AG79">
        <f>MAX('Interview 1'!AG26,'Interview 2'!AG26)</f>
        <v>0</v>
      </c>
      <c r="AH79">
        <f>MAX('Interview 1'!AH26,'Interview 2'!AH26)</f>
        <v>0</v>
      </c>
      <c r="AI79">
        <f>MAX('Interview 1'!AI26,'Interview 2'!AI26)</f>
        <v>0</v>
      </c>
      <c r="AK79">
        <f t="shared" si="5"/>
        <v>1</v>
      </c>
      <c r="AL79" t="str">
        <f t="shared" si="4"/>
        <v>Doors annoying</v>
      </c>
    </row>
    <row r="80" spans="1:38" x14ac:dyDescent="0.25">
      <c r="A80" t="str">
        <f>'Interview 1'!A27</f>
        <v>Border painting annoying</v>
      </c>
      <c r="B80">
        <f>MAX('Interview 1'!B27,'Interview 2'!B27)</f>
        <v>0</v>
      </c>
      <c r="C80">
        <f>MAX('Interview 1'!C27,'Interview 2'!C27)</f>
        <v>0</v>
      </c>
      <c r="D80">
        <f>MAX('Interview 1'!D27,'Interview 2'!D27)</f>
        <v>0</v>
      </c>
      <c r="E80">
        <f>MAX('Interview 1'!E27,'Interview 2'!E27)</f>
        <v>0</v>
      </c>
      <c r="F80">
        <f>MAX('Interview 1'!F27,'Interview 2'!F27)</f>
        <v>0</v>
      </c>
      <c r="G80">
        <f>MAX('Interview 1'!G27,'Interview 2'!G27)</f>
        <v>0</v>
      </c>
      <c r="H80">
        <f>MAX('Interview 1'!H27,'Interview 2'!H27)</f>
        <v>0</v>
      </c>
      <c r="I80">
        <f>MAX('Interview 1'!I27,'Interview 2'!I27)</f>
        <v>0</v>
      </c>
      <c r="J80">
        <f>MAX('Interview 1'!J27,'Interview 2'!J27)</f>
        <v>0</v>
      </c>
      <c r="K80">
        <f>MAX('Interview 1'!K27,'Interview 2'!K27)</f>
        <v>0</v>
      </c>
      <c r="L80">
        <f>MAX('Interview 1'!L27,'Interview 2'!L27)</f>
        <v>1</v>
      </c>
      <c r="M80">
        <f>MAX('Interview 1'!M27,'Interview 2'!M27)</f>
        <v>0</v>
      </c>
      <c r="N80">
        <f>MAX('Interview 1'!N27,'Interview 2'!N27)</f>
        <v>0</v>
      </c>
      <c r="O80">
        <f>MAX('Interview 1'!O27,'Interview 2'!O27)</f>
        <v>0</v>
      </c>
      <c r="P80">
        <f>MAX('Interview 1'!P27,'Interview 2'!P27)</f>
        <v>0</v>
      </c>
      <c r="Q80">
        <f>MAX('Interview 1'!Q27,'Interview 2'!Q27)</f>
        <v>0</v>
      </c>
      <c r="R80">
        <f>MAX('Interview 1'!R27,'Interview 2'!R27)</f>
        <v>0</v>
      </c>
      <c r="S80">
        <f>MAX('Interview 1'!S27,'Interview 2'!S27)</f>
        <v>0</v>
      </c>
      <c r="T80">
        <f>MAX('Interview 1'!T27,'Interview 2'!T27)</f>
        <v>0</v>
      </c>
      <c r="U80">
        <f>MAX('Interview 1'!U27,'Interview 2'!U27)</f>
        <v>0</v>
      </c>
      <c r="V80">
        <f>MAX('Interview 1'!V27,'Interview 2'!V27)</f>
        <v>0</v>
      </c>
      <c r="W80">
        <f>MAX('Interview 1'!W27,'Interview 2'!W27)</f>
        <v>0</v>
      </c>
      <c r="X80">
        <f>MAX('Interview 1'!X27,'Interview 2'!X27)</f>
        <v>0</v>
      </c>
      <c r="Y80">
        <f>MAX('Interview 1'!Y27,'Interview 2'!Y27)</f>
        <v>0</v>
      </c>
      <c r="Z80">
        <f>MAX('Interview 1'!Z27,'Interview 2'!Z27)</f>
        <v>0</v>
      </c>
      <c r="AA80">
        <f>MAX('Interview 1'!AA27,'Interview 2'!AA27)</f>
        <v>0</v>
      </c>
      <c r="AB80">
        <f>MAX('Interview 1'!AB27,'Interview 2'!AB27)</f>
        <v>0</v>
      </c>
      <c r="AC80">
        <f>MAX('Interview 1'!AC27,'Interview 2'!AC27)</f>
        <v>0</v>
      </c>
      <c r="AD80">
        <f>MAX('Interview 1'!AD27,'Interview 2'!AD27)</f>
        <v>0</v>
      </c>
      <c r="AE80">
        <f>MAX('Interview 1'!AE27,'Interview 2'!AE27)</f>
        <v>0</v>
      </c>
      <c r="AF80">
        <f>MAX('Interview 1'!AF27,'Interview 2'!AF27)</f>
        <v>0</v>
      </c>
      <c r="AG80">
        <f>MAX('Interview 1'!AG27,'Interview 2'!AG27)</f>
        <v>1</v>
      </c>
      <c r="AH80">
        <f>MAX('Interview 1'!AH27,'Interview 2'!AH27)</f>
        <v>0</v>
      </c>
      <c r="AI80">
        <f>MAX('Interview 1'!AI27,'Interview 2'!AI27)</f>
        <v>0</v>
      </c>
      <c r="AK80">
        <f t="shared" si="5"/>
        <v>2</v>
      </c>
      <c r="AL80" t="str">
        <f t="shared" si="4"/>
        <v>Border painting annoying</v>
      </c>
    </row>
    <row r="81" spans="1:38" x14ac:dyDescent="0.25">
      <c r="A81" t="str">
        <f>'Interview 1'!A28</f>
        <v>Misses frame</v>
      </c>
      <c r="B81">
        <f>MAX('Interview 1'!B28,'Interview 2'!B28)</f>
        <v>0</v>
      </c>
      <c r="C81">
        <f>MAX('Interview 1'!C28,'Interview 2'!C28)</f>
        <v>0</v>
      </c>
      <c r="D81">
        <f>MAX('Interview 1'!D28,'Interview 2'!D28)</f>
        <v>0</v>
      </c>
      <c r="E81">
        <f>MAX('Interview 1'!E28,'Interview 2'!E28)</f>
        <v>0</v>
      </c>
      <c r="F81">
        <f>MAX('Interview 1'!F28,'Interview 2'!F28)</f>
        <v>0</v>
      </c>
      <c r="G81">
        <f>MAX('Interview 1'!G28,'Interview 2'!G28)</f>
        <v>0</v>
      </c>
      <c r="H81">
        <f>MAX('Interview 1'!H28,'Interview 2'!H28)</f>
        <v>0</v>
      </c>
      <c r="I81">
        <f>MAX('Interview 1'!I28,'Interview 2'!I28)</f>
        <v>0</v>
      </c>
      <c r="J81">
        <f>MAX('Interview 1'!J28,'Interview 2'!J28)</f>
        <v>0</v>
      </c>
      <c r="K81">
        <f>MAX('Interview 1'!K28,'Interview 2'!K28)</f>
        <v>0</v>
      </c>
      <c r="L81">
        <f>MAX('Interview 1'!L28,'Interview 2'!L28)</f>
        <v>0</v>
      </c>
      <c r="M81">
        <f>MAX('Interview 1'!M28,'Interview 2'!M28)</f>
        <v>1</v>
      </c>
      <c r="N81">
        <f>MAX('Interview 1'!N28,'Interview 2'!N28)</f>
        <v>0</v>
      </c>
      <c r="O81">
        <f>MAX('Interview 1'!O28,'Interview 2'!O28)</f>
        <v>0</v>
      </c>
      <c r="P81">
        <f>MAX('Interview 1'!P28,'Interview 2'!P28)</f>
        <v>0</v>
      </c>
      <c r="Q81">
        <f>MAX('Interview 1'!Q28,'Interview 2'!Q28)</f>
        <v>0</v>
      </c>
      <c r="R81">
        <f>MAX('Interview 1'!R28,'Interview 2'!R28)</f>
        <v>0</v>
      </c>
      <c r="S81">
        <f>MAX('Interview 1'!S28,'Interview 2'!S28)</f>
        <v>0</v>
      </c>
      <c r="T81">
        <f>MAX('Interview 1'!T28,'Interview 2'!T28)</f>
        <v>0</v>
      </c>
      <c r="U81">
        <f>MAX('Interview 1'!U28,'Interview 2'!U28)</f>
        <v>0</v>
      </c>
      <c r="V81">
        <f>MAX('Interview 1'!V28,'Interview 2'!V28)</f>
        <v>0</v>
      </c>
      <c r="W81">
        <f>MAX('Interview 1'!W28,'Interview 2'!W28)</f>
        <v>0</v>
      </c>
      <c r="X81">
        <f>MAX('Interview 1'!X28,'Interview 2'!X28)</f>
        <v>0</v>
      </c>
      <c r="Y81">
        <f>MAX('Interview 1'!Y28,'Interview 2'!Y28)</f>
        <v>0</v>
      </c>
      <c r="Z81">
        <f>MAX('Interview 1'!Z28,'Interview 2'!Z28)</f>
        <v>0</v>
      </c>
      <c r="AA81">
        <f>MAX('Interview 1'!AA28,'Interview 2'!AA28)</f>
        <v>0</v>
      </c>
      <c r="AB81">
        <f>MAX('Interview 1'!AB28,'Interview 2'!AB28)</f>
        <v>0</v>
      </c>
      <c r="AC81">
        <f>MAX('Interview 1'!AC28,'Interview 2'!AC28)</f>
        <v>0</v>
      </c>
      <c r="AD81">
        <f>MAX('Interview 1'!AD28,'Interview 2'!AD28)</f>
        <v>0</v>
      </c>
      <c r="AE81">
        <f>MAX('Interview 1'!AE28,'Interview 2'!AE28)</f>
        <v>0</v>
      </c>
      <c r="AF81">
        <f>MAX('Interview 1'!AF28,'Interview 2'!AF28)</f>
        <v>0</v>
      </c>
      <c r="AG81">
        <f>MAX('Interview 1'!AG28,'Interview 2'!AG28)</f>
        <v>0</v>
      </c>
      <c r="AH81">
        <f>MAX('Interview 1'!AH28,'Interview 2'!AH28)</f>
        <v>0</v>
      </c>
      <c r="AI81">
        <f>MAX('Interview 1'!AI28,'Interview 2'!AI28)</f>
        <v>0</v>
      </c>
      <c r="AK81">
        <f t="shared" si="5"/>
        <v>1</v>
      </c>
      <c r="AL81" t="str">
        <f t="shared" si="4"/>
        <v>Misses frame</v>
      </c>
    </row>
    <row r="82" spans="1:38" x14ac:dyDescent="0.25">
      <c r="A82" t="str">
        <f>'Interview 1'!A29</f>
        <v>Stylized was disorienting</v>
      </c>
      <c r="B82">
        <f>MAX('Interview 1'!B29,'Interview 2'!B29)</f>
        <v>0</v>
      </c>
      <c r="C82">
        <f>MAX('Interview 1'!C29,'Interview 2'!C29)</f>
        <v>0</v>
      </c>
      <c r="D82">
        <f>MAX('Interview 1'!D29,'Interview 2'!D29)</f>
        <v>0</v>
      </c>
      <c r="E82">
        <f>MAX('Interview 1'!E29,'Interview 2'!E29)</f>
        <v>0</v>
      </c>
      <c r="F82">
        <f>MAX('Interview 1'!F29,'Interview 2'!F29)</f>
        <v>0</v>
      </c>
      <c r="G82">
        <f>MAX('Interview 1'!G29,'Interview 2'!G29)</f>
        <v>0</v>
      </c>
      <c r="H82">
        <f>MAX('Interview 1'!H29,'Interview 2'!H29)</f>
        <v>0</v>
      </c>
      <c r="I82">
        <f>MAX('Interview 1'!I29,'Interview 2'!I29)</f>
        <v>0</v>
      </c>
      <c r="J82">
        <f>MAX('Interview 1'!J29,'Interview 2'!J29)</f>
        <v>0</v>
      </c>
      <c r="K82">
        <f>MAX('Interview 1'!K29,'Interview 2'!K29)</f>
        <v>0</v>
      </c>
      <c r="L82">
        <f>MAX('Interview 1'!L29,'Interview 2'!L29)</f>
        <v>0</v>
      </c>
      <c r="M82">
        <f>MAX('Interview 1'!M29,'Interview 2'!M29)</f>
        <v>1</v>
      </c>
      <c r="N82">
        <f>MAX('Interview 1'!N29,'Interview 2'!N29)</f>
        <v>0</v>
      </c>
      <c r="O82">
        <f>MAX('Interview 1'!O29,'Interview 2'!O29)</f>
        <v>0</v>
      </c>
      <c r="P82">
        <f>MAX('Interview 1'!P29,'Interview 2'!P29)</f>
        <v>0</v>
      </c>
      <c r="Q82">
        <f>MAX('Interview 1'!Q29,'Interview 2'!Q29)</f>
        <v>0</v>
      </c>
      <c r="R82">
        <f>MAX('Interview 1'!R29,'Interview 2'!R29)</f>
        <v>0</v>
      </c>
      <c r="S82">
        <f>MAX('Interview 1'!S29,'Interview 2'!S29)</f>
        <v>0</v>
      </c>
      <c r="T82">
        <f>MAX('Interview 1'!T29,'Interview 2'!T29)</f>
        <v>0</v>
      </c>
      <c r="U82">
        <f>MAX('Interview 1'!U29,'Interview 2'!U29)</f>
        <v>0</v>
      </c>
      <c r="V82">
        <f>MAX('Interview 1'!V29,'Interview 2'!V29)</f>
        <v>0</v>
      </c>
      <c r="W82">
        <f>MAX('Interview 1'!W29,'Interview 2'!W29)</f>
        <v>0</v>
      </c>
      <c r="X82">
        <f>MAX('Interview 1'!X29,'Interview 2'!X29)</f>
        <v>0</v>
      </c>
      <c r="Y82">
        <f>MAX('Interview 1'!Y29,'Interview 2'!Y29)</f>
        <v>0</v>
      </c>
      <c r="Z82">
        <f>MAX('Interview 1'!Z29,'Interview 2'!Z29)</f>
        <v>0</v>
      </c>
      <c r="AA82">
        <f>MAX('Interview 1'!AA29,'Interview 2'!AA29)</f>
        <v>0</v>
      </c>
      <c r="AB82">
        <f>MAX('Interview 1'!AB29,'Interview 2'!AB29)</f>
        <v>0</v>
      </c>
      <c r="AC82">
        <f>MAX('Interview 1'!AC29,'Interview 2'!AC29)</f>
        <v>0</v>
      </c>
      <c r="AD82">
        <f>MAX('Interview 1'!AD29,'Interview 2'!AD29)</f>
        <v>0</v>
      </c>
      <c r="AE82">
        <f>MAX('Interview 1'!AE29,'Interview 2'!AE29)</f>
        <v>0</v>
      </c>
      <c r="AF82">
        <f>MAX('Interview 1'!AF29,'Interview 2'!AF29)</f>
        <v>0</v>
      </c>
      <c r="AG82">
        <f>MAX('Interview 1'!AG29,'Interview 2'!AG29)</f>
        <v>0</v>
      </c>
      <c r="AH82">
        <f>MAX('Interview 1'!AH29,'Interview 2'!AH29)</f>
        <v>0</v>
      </c>
      <c r="AI82">
        <f>MAX('Interview 1'!AI29,'Interview 2'!AI29)</f>
        <v>0</v>
      </c>
      <c r="AK82">
        <f t="shared" si="5"/>
        <v>1</v>
      </c>
      <c r="AL82" t="str">
        <f t="shared" si="4"/>
        <v>Stylized was disorienting</v>
      </c>
    </row>
    <row r="83" spans="1:38" x14ac:dyDescent="0.25">
      <c r="A83" t="str">
        <f>'Interview 1'!A30</f>
        <v>Wants stylized without painting</v>
      </c>
      <c r="B83">
        <f>MAX('Interview 1'!B30,'Interview 2'!B30)</f>
        <v>0</v>
      </c>
      <c r="C83">
        <f>MAX('Interview 1'!C30,'Interview 2'!C30)</f>
        <v>0</v>
      </c>
      <c r="D83">
        <f>MAX('Interview 1'!D30,'Interview 2'!D30)</f>
        <v>0</v>
      </c>
      <c r="E83">
        <f>MAX('Interview 1'!E30,'Interview 2'!E30)</f>
        <v>0</v>
      </c>
      <c r="F83">
        <f>MAX('Interview 1'!F30,'Interview 2'!F30)</f>
        <v>0</v>
      </c>
      <c r="G83">
        <f>MAX('Interview 1'!G30,'Interview 2'!G30)</f>
        <v>0</v>
      </c>
      <c r="H83">
        <f>MAX('Interview 1'!H30,'Interview 2'!H30)</f>
        <v>0</v>
      </c>
      <c r="I83">
        <f>MAX('Interview 1'!I30,'Interview 2'!I30)</f>
        <v>0</v>
      </c>
      <c r="J83">
        <f>MAX('Interview 1'!J30,'Interview 2'!J30)</f>
        <v>0</v>
      </c>
      <c r="K83">
        <f>MAX('Interview 1'!K30,'Interview 2'!K30)</f>
        <v>0</v>
      </c>
      <c r="L83">
        <f>MAX('Interview 1'!L30,'Interview 2'!L30)</f>
        <v>0</v>
      </c>
      <c r="M83">
        <f>MAX('Interview 1'!M30,'Interview 2'!M30)</f>
        <v>0</v>
      </c>
      <c r="N83">
        <f>MAX('Interview 1'!N30,'Interview 2'!N30)</f>
        <v>1</v>
      </c>
      <c r="O83">
        <f>MAX('Interview 1'!O30,'Interview 2'!O30)</f>
        <v>0</v>
      </c>
      <c r="P83">
        <f>MAX('Interview 1'!P30,'Interview 2'!P30)</f>
        <v>0</v>
      </c>
      <c r="Q83">
        <f>MAX('Interview 1'!Q30,'Interview 2'!Q30)</f>
        <v>0</v>
      </c>
      <c r="R83">
        <f>MAX('Interview 1'!R30,'Interview 2'!R30)</f>
        <v>0</v>
      </c>
      <c r="S83">
        <f>MAX('Interview 1'!S30,'Interview 2'!S30)</f>
        <v>0</v>
      </c>
      <c r="T83">
        <f>MAX('Interview 1'!T30,'Interview 2'!T30)</f>
        <v>0</v>
      </c>
      <c r="U83">
        <f>MAX('Interview 1'!U30,'Interview 2'!U30)</f>
        <v>0</v>
      </c>
      <c r="V83">
        <f>MAX('Interview 1'!V30,'Interview 2'!V30)</f>
        <v>0</v>
      </c>
      <c r="W83">
        <f>MAX('Interview 1'!W30,'Interview 2'!W30)</f>
        <v>0</v>
      </c>
      <c r="X83">
        <f>MAX('Interview 1'!X30,'Interview 2'!X30)</f>
        <v>0</v>
      </c>
      <c r="Y83">
        <f>MAX('Interview 1'!Y30,'Interview 2'!Y30)</f>
        <v>0</v>
      </c>
      <c r="Z83">
        <f>MAX('Interview 1'!Z30,'Interview 2'!Z30)</f>
        <v>0</v>
      </c>
      <c r="AA83">
        <f>MAX('Interview 1'!AA30,'Interview 2'!AA30)</f>
        <v>0</v>
      </c>
      <c r="AB83">
        <f>MAX('Interview 1'!AB30,'Interview 2'!AB30)</f>
        <v>0</v>
      </c>
      <c r="AC83">
        <f>MAX('Interview 1'!AC30,'Interview 2'!AC30)</f>
        <v>0</v>
      </c>
      <c r="AD83">
        <f>MAX('Interview 1'!AD30,'Interview 2'!AD30)</f>
        <v>0</v>
      </c>
      <c r="AE83">
        <f>MAX('Interview 1'!AE30,'Interview 2'!AE30)</f>
        <v>0</v>
      </c>
      <c r="AF83">
        <f>MAX('Interview 1'!AF30,'Interview 2'!AF30)</f>
        <v>0</v>
      </c>
      <c r="AG83">
        <f>MAX('Interview 1'!AG30,'Interview 2'!AG30)</f>
        <v>1</v>
      </c>
      <c r="AH83">
        <f>MAX('Interview 1'!AH30,'Interview 2'!AH30)</f>
        <v>0</v>
      </c>
      <c r="AI83">
        <f>MAX('Interview 1'!AI30,'Interview 2'!AI30)</f>
        <v>0</v>
      </c>
      <c r="AK83">
        <f t="shared" si="5"/>
        <v>2</v>
      </c>
      <c r="AL83" t="str">
        <f t="shared" si="4"/>
        <v>Wants stylized without painting</v>
      </c>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
  <sheetViews>
    <sheetView workbookViewId="0">
      <selection activeCell="F14" sqref="F14"/>
    </sheetView>
  </sheetViews>
  <sheetFormatPr defaultRowHeight="15" x14ac:dyDescent="0.25"/>
  <cols>
    <col min="1" max="1" width="33.42578125" customWidth="1"/>
  </cols>
  <sheetData>
    <row r="1" spans="1:38" x14ac:dyDescent="0.25">
      <c r="A1" t="str">
        <f>'Interview 2'!A3</f>
        <v>Participant</v>
      </c>
      <c r="B1">
        <f>'Interview 2'!B3</f>
        <v>1</v>
      </c>
      <c r="C1">
        <f>'Interview 2'!C3</f>
        <v>2</v>
      </c>
      <c r="D1">
        <f>'Interview 2'!D3</f>
        <v>3</v>
      </c>
      <c r="E1">
        <f>'Interview 2'!E3</f>
        <v>4</v>
      </c>
      <c r="F1">
        <f>'Interview 2'!F3</f>
        <v>5</v>
      </c>
      <c r="G1">
        <f>'Interview 2'!G3</f>
        <v>6</v>
      </c>
      <c r="H1">
        <f>'Interview 2'!H3</f>
        <v>7</v>
      </c>
      <c r="I1">
        <f>'Interview 2'!I3</f>
        <v>8</v>
      </c>
      <c r="J1">
        <f>'Interview 2'!J3</f>
        <v>9</v>
      </c>
      <c r="K1">
        <f>'Interview 2'!K3</f>
        <v>10</v>
      </c>
      <c r="L1">
        <f>'Interview 2'!L3</f>
        <v>11</v>
      </c>
      <c r="M1">
        <f>'Interview 2'!M3</f>
        <v>12</v>
      </c>
      <c r="N1">
        <f>'Interview 2'!N3</f>
        <v>13</v>
      </c>
      <c r="O1">
        <f>'Interview 2'!O3</f>
        <v>14</v>
      </c>
      <c r="P1">
        <f>'Interview 2'!P3</f>
        <v>15</v>
      </c>
      <c r="Q1">
        <f>'Interview 2'!Q3</f>
        <v>16</v>
      </c>
      <c r="R1">
        <f>'Interview 2'!R3</f>
        <v>17</v>
      </c>
      <c r="S1">
        <f>'Interview 2'!S3</f>
        <v>18</v>
      </c>
      <c r="T1">
        <f>'Interview 2'!T3</f>
        <v>19</v>
      </c>
      <c r="U1">
        <f>'Interview 2'!U3</f>
        <v>20</v>
      </c>
      <c r="V1">
        <f>'Interview 2'!V3</f>
        <v>21</v>
      </c>
      <c r="W1">
        <f>'Interview 2'!W3</f>
        <v>22</v>
      </c>
      <c r="X1">
        <f>'Interview 2'!X3</f>
        <v>23</v>
      </c>
      <c r="Y1">
        <f>'Interview 2'!Y3</f>
        <v>24</v>
      </c>
      <c r="Z1">
        <f>'Interview 2'!Z3</f>
        <v>25</v>
      </c>
      <c r="AA1">
        <f>'Interview 2'!AA3</f>
        <v>26</v>
      </c>
      <c r="AB1">
        <f>'Interview 2'!AB3</f>
        <v>27</v>
      </c>
      <c r="AC1">
        <f>'Interview 2'!AC3</f>
        <v>28</v>
      </c>
      <c r="AD1">
        <f>'Interview 2'!AD3</f>
        <v>29</v>
      </c>
      <c r="AE1">
        <f>'Interview 2'!AE3</f>
        <v>30</v>
      </c>
      <c r="AF1">
        <f>'Interview 2'!AF3</f>
        <v>31</v>
      </c>
      <c r="AG1">
        <f>'Interview 2'!AG3</f>
        <v>32</v>
      </c>
      <c r="AH1">
        <f>'Interview 2'!AH3</f>
        <v>33</v>
      </c>
      <c r="AI1">
        <f>'Interview 2'!AI3</f>
        <v>34</v>
      </c>
    </row>
    <row r="2" spans="1:38" x14ac:dyDescent="0.25">
      <c r="A2" t="str">
        <f>'Interview 2'!A14</f>
        <v>Visit museum if they added effects</v>
      </c>
      <c r="B2">
        <f>'Interview 2'!B14</f>
        <v>1</v>
      </c>
      <c r="C2">
        <f>'Interview 2'!C14</f>
        <v>1</v>
      </c>
      <c r="D2">
        <f>'Interview 2'!D14</f>
        <v>0.5</v>
      </c>
      <c r="E2">
        <f>'Interview 2'!E14</f>
        <v>0.5</v>
      </c>
      <c r="F2">
        <f>'Interview 2'!F14</f>
        <v>0</v>
      </c>
      <c r="G2">
        <f>'Interview 2'!G14</f>
        <v>1</v>
      </c>
      <c r="H2">
        <f>'Interview 2'!H14</f>
        <v>1</v>
      </c>
      <c r="I2">
        <f>'Interview 2'!I14</f>
        <v>1</v>
      </c>
      <c r="J2">
        <f>'Interview 2'!J14</f>
        <v>0.5</v>
      </c>
      <c r="K2">
        <f>'Interview 2'!K14</f>
        <v>0</v>
      </c>
      <c r="L2">
        <f>'Interview 2'!L14</f>
        <v>1</v>
      </c>
      <c r="M2">
        <f>'Interview 2'!M14</f>
        <v>0.5</v>
      </c>
      <c r="N2">
        <f>'Interview 2'!N14</f>
        <v>1</v>
      </c>
      <c r="O2">
        <f>'Interview 2'!O14</f>
        <v>1</v>
      </c>
      <c r="P2">
        <f>'Interview 2'!P14</f>
        <v>0.5</v>
      </c>
      <c r="Q2">
        <f>'Interview 2'!Q14</f>
        <v>0.5</v>
      </c>
      <c r="R2">
        <f>'Interview 2'!R14</f>
        <v>1</v>
      </c>
      <c r="S2">
        <f>'Interview 2'!S14</f>
        <v>1</v>
      </c>
      <c r="T2">
        <f>'Interview 2'!T14</f>
        <v>1</v>
      </c>
      <c r="U2">
        <f>'Interview 2'!U14</f>
        <v>0</v>
      </c>
      <c r="V2">
        <f>'Interview 2'!V14</f>
        <v>0</v>
      </c>
      <c r="W2">
        <f>'Interview 2'!W14</f>
        <v>1</v>
      </c>
      <c r="X2">
        <f>'Interview 2'!X14</f>
        <v>0</v>
      </c>
      <c r="Y2">
        <f>'Interview 2'!Y14</f>
        <v>1</v>
      </c>
      <c r="Z2">
        <f>'Interview 2'!Z14</f>
        <v>1</v>
      </c>
      <c r="AA2">
        <f>'Interview 2'!AA14</f>
        <v>1</v>
      </c>
      <c r="AB2">
        <f>'Interview 2'!AB14</f>
        <v>0</v>
      </c>
      <c r="AC2">
        <f>'Interview 2'!AC14</f>
        <v>0</v>
      </c>
      <c r="AD2">
        <f>'Interview 2'!AD14</f>
        <v>0.5</v>
      </c>
      <c r="AE2">
        <f>'Interview 2'!AE14</f>
        <v>1</v>
      </c>
      <c r="AF2">
        <f>'Interview 2'!AF14</f>
        <v>1</v>
      </c>
      <c r="AG2">
        <f>'Interview 2'!AG14</f>
        <v>0.5</v>
      </c>
      <c r="AH2">
        <f>'Interview 2'!AH14</f>
        <v>0.5</v>
      </c>
      <c r="AI2">
        <f>'Interview 2'!AI14</f>
        <v>0.5</v>
      </c>
      <c r="AK2" t="s">
        <v>198</v>
      </c>
      <c r="AL2">
        <f>MAX(B2:AI2)</f>
        <v>1</v>
      </c>
    </row>
    <row r="3" spans="1:38" x14ac:dyDescent="0.25">
      <c r="A3" t="str">
        <f t="array" ref="A3:AI3">TRANSPOSE(General!F3:F37)</f>
        <v>Museum visits</v>
      </c>
      <c r="B3">
        <v>0</v>
      </c>
      <c r="C3">
        <v>2</v>
      </c>
      <c r="D3">
        <v>0</v>
      </c>
      <c r="E3">
        <v>0</v>
      </c>
      <c r="F3">
        <v>0</v>
      </c>
      <c r="G3">
        <v>1</v>
      </c>
      <c r="H3">
        <v>1</v>
      </c>
      <c r="I3">
        <v>3</v>
      </c>
      <c r="J3">
        <v>0</v>
      </c>
      <c r="K3">
        <v>3</v>
      </c>
      <c r="L3">
        <v>1.5</v>
      </c>
      <c r="M3">
        <v>2</v>
      </c>
      <c r="N3">
        <v>3</v>
      </c>
      <c r="O3">
        <v>0</v>
      </c>
      <c r="P3">
        <v>0</v>
      </c>
      <c r="Q3">
        <v>0</v>
      </c>
      <c r="R3">
        <v>1</v>
      </c>
      <c r="S3">
        <v>0</v>
      </c>
      <c r="T3">
        <v>1</v>
      </c>
      <c r="U3">
        <v>1</v>
      </c>
      <c r="V3">
        <v>0</v>
      </c>
      <c r="W3">
        <v>0</v>
      </c>
      <c r="X3">
        <v>0</v>
      </c>
      <c r="Y3">
        <v>0</v>
      </c>
      <c r="Z3">
        <v>0</v>
      </c>
      <c r="AA3">
        <v>3</v>
      </c>
      <c r="AB3">
        <v>2</v>
      </c>
      <c r="AC3">
        <v>0</v>
      </c>
      <c r="AD3">
        <v>0</v>
      </c>
      <c r="AE3">
        <v>2</v>
      </c>
      <c r="AF3">
        <v>2</v>
      </c>
      <c r="AG3">
        <v>0</v>
      </c>
      <c r="AH3">
        <v>2</v>
      </c>
      <c r="AI3">
        <v>0</v>
      </c>
      <c r="AK3" t="s">
        <v>198</v>
      </c>
      <c r="AL3">
        <f>MAX(B3:AI3)</f>
        <v>3</v>
      </c>
    </row>
    <row r="4" spans="1:38" x14ac:dyDescent="0.25">
      <c r="A4" t="str">
        <f t="array" ref="A4:AI4">TRANSPOSE(General!G3:G37)</f>
        <v>Interest art</v>
      </c>
      <c r="B4">
        <v>2</v>
      </c>
      <c r="C4">
        <v>4</v>
      </c>
      <c r="D4">
        <v>2</v>
      </c>
      <c r="E4">
        <v>3</v>
      </c>
      <c r="F4">
        <v>2</v>
      </c>
      <c r="G4">
        <v>3</v>
      </c>
      <c r="H4">
        <v>2</v>
      </c>
      <c r="I4">
        <v>3</v>
      </c>
      <c r="J4">
        <v>2</v>
      </c>
      <c r="K4">
        <v>3</v>
      </c>
      <c r="L4">
        <v>4</v>
      </c>
      <c r="M4">
        <v>4</v>
      </c>
      <c r="N4">
        <v>4</v>
      </c>
      <c r="O4">
        <v>5</v>
      </c>
      <c r="P4">
        <v>1</v>
      </c>
      <c r="Q4">
        <v>2</v>
      </c>
      <c r="R4">
        <v>4</v>
      </c>
      <c r="S4">
        <v>3</v>
      </c>
      <c r="T4">
        <v>3</v>
      </c>
      <c r="U4">
        <v>3</v>
      </c>
      <c r="V4">
        <v>3</v>
      </c>
      <c r="W4">
        <v>2</v>
      </c>
      <c r="X4">
        <v>3</v>
      </c>
      <c r="Y4">
        <v>2</v>
      </c>
      <c r="Z4">
        <v>3</v>
      </c>
      <c r="AA4">
        <v>3</v>
      </c>
      <c r="AB4">
        <v>3</v>
      </c>
      <c r="AC4">
        <v>2</v>
      </c>
      <c r="AD4">
        <v>3</v>
      </c>
      <c r="AE4">
        <v>3</v>
      </c>
      <c r="AF4">
        <v>1</v>
      </c>
      <c r="AG4">
        <v>4</v>
      </c>
      <c r="AH4">
        <v>2</v>
      </c>
      <c r="AI4">
        <v>3</v>
      </c>
      <c r="AK4" t="s">
        <v>198</v>
      </c>
      <c r="AL4">
        <f t="shared" ref="AL4:AL5" si="0">MAX(B4:AI4)</f>
        <v>5</v>
      </c>
    </row>
    <row r="5" spans="1:38" x14ac:dyDescent="0.25">
      <c r="A5" t="str">
        <f t="array" ref="A5:AI5">TRANSPOSE(General!H3:H37)</f>
        <v>Interest paintings</v>
      </c>
      <c r="B5">
        <v>2</v>
      </c>
      <c r="C5">
        <v>3</v>
      </c>
      <c r="D5">
        <v>2</v>
      </c>
      <c r="E5">
        <v>3</v>
      </c>
      <c r="F5">
        <v>3</v>
      </c>
      <c r="G5">
        <v>3</v>
      </c>
      <c r="H5">
        <v>2</v>
      </c>
      <c r="I5">
        <v>2</v>
      </c>
      <c r="J5">
        <v>2</v>
      </c>
      <c r="K5">
        <v>4</v>
      </c>
      <c r="L5">
        <v>4</v>
      </c>
      <c r="M5">
        <v>3</v>
      </c>
      <c r="N5">
        <v>3</v>
      </c>
      <c r="O5">
        <v>5</v>
      </c>
      <c r="P5">
        <v>1</v>
      </c>
      <c r="Q5">
        <v>2</v>
      </c>
      <c r="R5">
        <v>4</v>
      </c>
      <c r="S5">
        <v>2</v>
      </c>
      <c r="T5">
        <v>3</v>
      </c>
      <c r="U5">
        <v>3</v>
      </c>
      <c r="V5">
        <v>2</v>
      </c>
      <c r="W5">
        <v>2</v>
      </c>
      <c r="X5">
        <v>2</v>
      </c>
      <c r="Y5">
        <v>2</v>
      </c>
      <c r="Z5">
        <v>2</v>
      </c>
      <c r="AA5">
        <v>3</v>
      </c>
      <c r="AB5">
        <v>3</v>
      </c>
      <c r="AC5">
        <v>2</v>
      </c>
      <c r="AD5">
        <v>2</v>
      </c>
      <c r="AE5">
        <v>2</v>
      </c>
      <c r="AF5">
        <v>2</v>
      </c>
      <c r="AG5">
        <v>1</v>
      </c>
      <c r="AH5">
        <v>2</v>
      </c>
      <c r="AI5">
        <v>2</v>
      </c>
      <c r="AK5" t="s">
        <v>198</v>
      </c>
      <c r="AL5">
        <f t="shared" si="0"/>
        <v>5</v>
      </c>
    </row>
    <row r="6" spans="1:38" x14ac:dyDescent="0.25">
      <c r="B6" t="s">
        <v>199</v>
      </c>
      <c r="G6">
        <f>COUNTIF(B3:AI3,"=0")</f>
        <v>18</v>
      </c>
      <c r="I6" t="s">
        <v>200</v>
      </c>
      <c r="M6">
        <f xml:space="preserve"> COUNTIFS(B3:AI3,"=0",B2:AI2,"=1")</f>
        <v>6</v>
      </c>
      <c r="O6" t="s">
        <v>201</v>
      </c>
      <c r="S6">
        <f xml:space="preserve"> COUNTIFS(B3:AI3,"=0",B2:AI2,"=,5")</f>
        <v>8</v>
      </c>
    </row>
    <row r="7" spans="1:38" x14ac:dyDescent="0.25">
      <c r="B7" t="s">
        <v>202</v>
      </c>
      <c r="G7">
        <f>COUNTIF(B3:AI3,"&gt;0")</f>
        <v>16</v>
      </c>
      <c r="I7" t="s">
        <v>203</v>
      </c>
      <c r="M7">
        <f xml:space="preserve"> COUNTIFS(B3:AI3,"&gt;0",B2:AI2,"=1")</f>
        <v>11</v>
      </c>
      <c r="O7" t="s">
        <v>204</v>
      </c>
      <c r="S7">
        <f xml:space="preserve"> COUNTIFS(B3:AI3,"&gt;0",B2:AI2,"=,5")</f>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9</vt:i4>
      </vt:variant>
    </vt:vector>
  </HeadingPairs>
  <TitlesOfParts>
    <vt:vector size="9" baseType="lpstr">
      <vt:lpstr>General</vt:lpstr>
      <vt:lpstr>Q1 open questions</vt:lpstr>
      <vt:lpstr>Enjoyment</vt:lpstr>
      <vt:lpstr>Panas</vt:lpstr>
      <vt:lpstr>Memory test</vt:lpstr>
      <vt:lpstr>Interview 1</vt:lpstr>
      <vt:lpstr>Interview 2</vt:lpstr>
      <vt:lpstr>Grafieken interviews</vt:lpstr>
      <vt:lpstr>Verwerking &amp; Grafieken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Wouter Florijn</dc:creator>
  <cp:lastModifiedBy>Bibi</cp:lastModifiedBy>
  <dcterms:created xsi:type="dcterms:W3CDTF">2016-03-04T13:43:26Z</dcterms:created>
  <dcterms:modified xsi:type="dcterms:W3CDTF">2016-05-07T10:00:31Z</dcterms:modified>
</cp:coreProperties>
</file>