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nsc\cyber drill\saigon2\phase2\build system\Bang luong\"/>
    </mc:Choice>
  </mc:AlternateContent>
  <xr:revisionPtr revIDLastSave="0" documentId="8_{457F274D-C79F-4CBE-B8F3-1ADCA4A42DA7}" xr6:coauthVersionLast="40" xr6:coauthVersionMax="40" xr10:uidLastSave="{00000000-0000-0000-0000-000000000000}"/>
  <bookViews>
    <workbookView xWindow="0" yWindow="0" windowWidth="20490" windowHeight="7485" xr2:uid="{74AEAA1E-350F-48CF-B786-6146F58261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X23" i="1"/>
  <c r="U23" i="1"/>
  <c r="Q23" i="1"/>
  <c r="N23" i="1"/>
  <c r="T23" i="1" s="1"/>
  <c r="M23" i="1"/>
  <c r="L23" i="1"/>
  <c r="J23" i="1"/>
  <c r="X22" i="1"/>
  <c r="U22" i="1"/>
  <c r="Q22" i="1"/>
  <c r="N22" i="1"/>
  <c r="T22" i="1" s="1"/>
  <c r="M22" i="1"/>
  <c r="L22" i="1"/>
  <c r="J22" i="1"/>
  <c r="X21" i="1"/>
  <c r="U21" i="1"/>
  <c r="U20" i="1" s="1"/>
  <c r="Q21" i="1"/>
  <c r="Q20" i="1" s="1"/>
  <c r="N21" i="1"/>
  <c r="T21" i="1" s="1"/>
  <c r="M21" i="1"/>
  <c r="M20" i="1" s="1"/>
  <c r="L21" i="1"/>
  <c r="J21" i="1"/>
  <c r="AB20" i="1"/>
  <c r="AA20" i="1"/>
  <c r="Y20" i="1"/>
  <c r="X20" i="1"/>
  <c r="T20" i="1"/>
  <c r="L20" i="1"/>
  <c r="K20" i="1"/>
  <c r="J20" i="1"/>
  <c r="I20" i="1"/>
  <c r="I24" i="1" s="1"/>
  <c r="H20" i="1"/>
  <c r="G20" i="1"/>
  <c r="F20" i="1"/>
  <c r="E20" i="1"/>
  <c r="E24" i="1" s="1"/>
  <c r="D20" i="1"/>
  <c r="X19" i="1"/>
  <c r="T19" i="1"/>
  <c r="P19" i="1"/>
  <c r="O19" i="1"/>
  <c r="N19" i="1"/>
  <c r="V19" i="1" s="1"/>
  <c r="J19" i="1"/>
  <c r="L19" i="1" s="1"/>
  <c r="X18" i="1"/>
  <c r="T18" i="1"/>
  <c r="P18" i="1"/>
  <c r="O18" i="1"/>
  <c r="N18" i="1"/>
  <c r="V18" i="1" s="1"/>
  <c r="J18" i="1"/>
  <c r="L18" i="1" s="1"/>
  <c r="X17" i="1"/>
  <c r="T17" i="1"/>
  <c r="P17" i="1"/>
  <c r="O17" i="1"/>
  <c r="N17" i="1"/>
  <c r="V17" i="1" s="1"/>
  <c r="J17" i="1"/>
  <c r="L17" i="1" s="1"/>
  <c r="X16" i="1"/>
  <c r="T16" i="1"/>
  <c r="P16" i="1"/>
  <c r="O16" i="1"/>
  <c r="N16" i="1"/>
  <c r="V16" i="1" s="1"/>
  <c r="J16" i="1"/>
  <c r="L16" i="1" s="1"/>
  <c r="X15" i="1"/>
  <c r="T15" i="1"/>
  <c r="P15" i="1"/>
  <c r="O15" i="1"/>
  <c r="N15" i="1"/>
  <c r="V15" i="1" s="1"/>
  <c r="J15" i="1"/>
  <c r="X14" i="1"/>
  <c r="U14" i="1"/>
  <c r="T14" i="1"/>
  <c r="Q14" i="1"/>
  <c r="P14" i="1"/>
  <c r="O14" i="1"/>
  <c r="N14" i="1"/>
  <c r="V14" i="1" s="1"/>
  <c r="L14" i="1"/>
  <c r="J14" i="1"/>
  <c r="X13" i="1"/>
  <c r="U13" i="1"/>
  <c r="Q13" i="1"/>
  <c r="N13" i="1"/>
  <c r="T13" i="1" s="1"/>
  <c r="T12" i="1" s="1"/>
  <c r="T24" i="1" s="1"/>
  <c r="M13" i="1"/>
  <c r="L13" i="1"/>
  <c r="J13" i="1"/>
  <c r="AB12" i="1"/>
  <c r="AB24" i="1" s="1"/>
  <c r="Y12" i="1"/>
  <c r="Y24" i="1" s="1"/>
  <c r="X12" i="1"/>
  <c r="X24" i="1" s="1"/>
  <c r="K12" i="1"/>
  <c r="K24" i="1" s="1"/>
  <c r="I12" i="1"/>
  <c r="H12" i="1"/>
  <c r="H24" i="1" s="1"/>
  <c r="G12" i="1"/>
  <c r="G24" i="1" s="1"/>
  <c r="F12" i="1"/>
  <c r="E12" i="1"/>
  <c r="D12" i="1"/>
  <c r="D24" i="1" s="1"/>
  <c r="S18" i="1" l="1"/>
  <c r="Q12" i="1"/>
  <c r="Q24" i="1" s="1"/>
  <c r="W14" i="1"/>
  <c r="W13" i="1"/>
  <c r="Z13" i="1"/>
  <c r="M14" i="1"/>
  <c r="J12" i="1"/>
  <c r="J24" i="1" s="1"/>
  <c r="L15" i="1"/>
  <c r="L12" i="1" s="1"/>
  <c r="L24" i="1" s="1"/>
  <c r="M16" i="1"/>
  <c r="M17" i="1"/>
  <c r="M18" i="1"/>
  <c r="M19" i="1"/>
  <c r="R13" i="1"/>
  <c r="V13" i="1"/>
  <c r="V12" i="1" s="1"/>
  <c r="R21" i="1"/>
  <c r="V21" i="1"/>
  <c r="R22" i="1"/>
  <c r="V22" i="1"/>
  <c r="W22" i="1" s="1"/>
  <c r="R23" i="1"/>
  <c r="V23" i="1"/>
  <c r="W23" i="1" s="1"/>
  <c r="O13" i="1"/>
  <c r="R14" i="1"/>
  <c r="S14" i="1" s="1"/>
  <c r="Q15" i="1"/>
  <c r="S15" i="1" s="1"/>
  <c r="U15" i="1"/>
  <c r="W15" i="1" s="1"/>
  <c r="Q16" i="1"/>
  <c r="U16" i="1"/>
  <c r="W16" i="1" s="1"/>
  <c r="AC16" i="1" s="1"/>
  <c r="Q17" i="1"/>
  <c r="S17" i="1" s="1"/>
  <c r="U17" i="1"/>
  <c r="W17" i="1" s="1"/>
  <c r="AC17" i="1" s="1"/>
  <c r="Q18" i="1"/>
  <c r="U18" i="1"/>
  <c r="W18" i="1" s="1"/>
  <c r="AC18" i="1" s="1"/>
  <c r="Q19" i="1"/>
  <c r="S19" i="1" s="1"/>
  <c r="U19" i="1"/>
  <c r="W19" i="1" s="1"/>
  <c r="AC19" i="1" s="1"/>
  <c r="N20" i="1"/>
  <c r="O21" i="1"/>
  <c r="O22" i="1"/>
  <c r="S22" i="1" s="1"/>
  <c r="O23" i="1"/>
  <c r="S23" i="1" s="1"/>
  <c r="N12" i="1"/>
  <c r="N24" i="1" s="1"/>
  <c r="P13" i="1"/>
  <c r="P12" i="1" s="1"/>
  <c r="R15" i="1"/>
  <c r="R16" i="1"/>
  <c r="S16" i="1" s="1"/>
  <c r="R17" i="1"/>
  <c r="R18" i="1"/>
  <c r="R19" i="1"/>
  <c r="P21" i="1"/>
  <c r="P20" i="1" s="1"/>
  <c r="P22" i="1"/>
  <c r="P23" i="1"/>
  <c r="AC23" i="1" l="1"/>
  <c r="Z23" i="1"/>
  <c r="AC22" i="1"/>
  <c r="Z22" i="1"/>
  <c r="Z19" i="1"/>
  <c r="W12" i="1"/>
  <c r="AC13" i="1"/>
  <c r="AC12" i="1" s="1"/>
  <c r="V20" i="1"/>
  <c r="Z17" i="1"/>
  <c r="AC15" i="1"/>
  <c r="M15" i="1"/>
  <c r="Z15" i="1" s="1"/>
  <c r="Z12" i="1"/>
  <c r="AA13" i="1"/>
  <c r="W21" i="1"/>
  <c r="R20" i="1"/>
  <c r="R24" i="1" s="1"/>
  <c r="U12" i="1"/>
  <c r="U24" i="1" s="1"/>
  <c r="P24" i="1"/>
  <c r="O20" i="1"/>
  <c r="S21" i="1"/>
  <c r="S20" i="1" s="1"/>
  <c r="V24" i="1"/>
  <c r="Z18" i="1"/>
  <c r="Z16" i="1"/>
  <c r="S13" i="1"/>
  <c r="S12" i="1" s="1"/>
  <c r="S24" i="1" s="1"/>
  <c r="O12" i="1"/>
  <c r="O24" i="1" s="1"/>
  <c r="Z14" i="1"/>
  <c r="AA14" i="1" s="1"/>
  <c r="AC14" i="1" s="1"/>
  <c r="M12" i="1"/>
  <c r="M24" i="1" s="1"/>
  <c r="W20" i="1" l="1"/>
  <c r="W24" i="1" s="1"/>
  <c r="AC21" i="1"/>
  <c r="AC20" i="1" s="1"/>
  <c r="AC24" i="1" s="1"/>
  <c r="Z21" i="1"/>
  <c r="Z20" i="1" s="1"/>
  <c r="Z24" i="1" s="1"/>
  <c r="AA12" i="1"/>
  <c r="AA24" i="1" s="1"/>
</calcChain>
</file>

<file path=xl/sharedStrings.xml><?xml version="1.0" encoding="utf-8"?>
<sst xmlns="http://schemas.openxmlformats.org/spreadsheetml/2006/main" count="72" uniqueCount="70">
  <si>
    <t>CÔNG TY KẾ TOÁN</t>
  </si>
  <si>
    <r>
      <rPr>
        <sz val="12"/>
        <rFont val="Times New Roman"/>
        <family val="1"/>
        <charset val="163"/>
      </rPr>
      <t>Mẫu số 02-LĐTL</t>
    </r>
    <r>
      <rPr>
        <i/>
        <sz val="12"/>
        <rFont val="Times New Roman"/>
        <family val="1"/>
        <charset val="163"/>
      </rPr>
      <t xml:space="preserve">
(Ban hành theo Thông tư số 133/2016/TT-BTC 
ngày 26/8/2016 của Bộ Tài chính)</t>
    </r>
  </si>
  <si>
    <t xml:space="preserve">Địa chỉ: Lô B11, Số 9A, Ngõ 181 Xuân thủy - Cầu giấy </t>
  </si>
  <si>
    <t>CS2: Phòng 3A, Chung cư 39, số 19 Nguyễn trãi</t>
  </si>
  <si>
    <t>ĐT: Mr Nam 0984.322.539</t>
  </si>
  <si>
    <t>Website: ketoanthienung.net</t>
  </si>
  <si>
    <t>BẢNG THANH TOÁN TIỀN LƯƠNG</t>
  </si>
  <si>
    <t>STT</t>
  </si>
  <si>
    <t>Họ và tên</t>
  </si>
  <si>
    <t>Chức 
vụ</t>
  </si>
  <si>
    <t>Lương
Cơ bản</t>
  </si>
  <si>
    <t>Các khoản hỗ trợ (Không đóng BHXH)</t>
  </si>
  <si>
    <t>Phụ cấp
 trách nhiệm</t>
  </si>
  <si>
    <t>Tổng lương</t>
  </si>
  <si>
    <t xml:space="preserve">Ngày
Công
</t>
  </si>
  <si>
    <t>Tổng thu nhập thực tế</t>
  </si>
  <si>
    <t>Thu nhập
chịu thuế
TNCN</t>
  </si>
  <si>
    <t>Lương
đóng BHXH</t>
  </si>
  <si>
    <t>Các khoản trích vào Chi phí của DN</t>
  </si>
  <si>
    <t>Các khoản trích trừ vào lương của NV</t>
  </si>
  <si>
    <t>Giảm trừ</t>
  </si>
  <si>
    <t>Thu nhập
tính thuế
TNCN</t>
  </si>
  <si>
    <t>Thuế 
TNCN
phải nộp</t>
  </si>
  <si>
    <t>Tạm ứng</t>
  </si>
  <si>
    <t>Thực 
lĩnh</t>
  </si>
  <si>
    <t>Ký nhận</t>
  </si>
  <si>
    <t>Ăn trưa</t>
  </si>
  <si>
    <t>Điện thoại</t>
  </si>
  <si>
    <t>Xăng xe/
Đi lại</t>
  </si>
  <si>
    <t>Nuôi con nhỏ</t>
  </si>
  <si>
    <t>BHXH
(18%)</t>
  </si>
  <si>
    <t>BHYT
(3%)</t>
  </si>
  <si>
    <t>BHTN
(1%)</t>
  </si>
  <si>
    <t>KPCĐ
(2%)</t>
  </si>
  <si>
    <t>Cộng</t>
  </si>
  <si>
    <t>BHXH
(8%)</t>
  </si>
  <si>
    <t>BHYT
(1,5%)</t>
  </si>
  <si>
    <t>Bản thân</t>
  </si>
  <si>
    <t>Người PT
3600000/1ng</t>
  </si>
  <si>
    <t>A</t>
  </si>
  <si>
    <t xml:space="preserve">Bộ phận Quản lý </t>
  </si>
  <si>
    <t>Phạm Tuấn Anh</t>
  </si>
  <si>
    <t>GĐ</t>
  </si>
  <si>
    <t>Nguyễn Hoàng Long</t>
  </si>
  <si>
    <t>P.GD</t>
  </si>
  <si>
    <t>Tạ Văn Ninh</t>
  </si>
  <si>
    <t>KTT</t>
  </si>
  <si>
    <t>Lưu Thị Dung</t>
  </si>
  <si>
    <t>KTV</t>
  </si>
  <si>
    <t>Vũ Duy Sáng</t>
  </si>
  <si>
    <t>TQ</t>
  </si>
  <si>
    <t>Nguyễn Thị Châm</t>
  </si>
  <si>
    <t>TK</t>
  </si>
  <si>
    <t>Nguyễn Đức Hữu</t>
  </si>
  <si>
    <t>NVVP</t>
  </si>
  <si>
    <t>B</t>
  </si>
  <si>
    <t>Bộ phận Bán hàng</t>
  </si>
  <si>
    <t>Nguyễn Văn Quyết</t>
  </si>
  <si>
    <t>TP.KD</t>
  </si>
  <si>
    <t>Trần Thị Vân</t>
  </si>
  <si>
    <t>NVKD</t>
  </si>
  <si>
    <t>Nguyễn Đức Thuấn</t>
  </si>
  <si>
    <t>NVBH</t>
  </si>
  <si>
    <t xml:space="preserve">Tổng A + B </t>
  </si>
  <si>
    <t>Người lập biểu</t>
  </si>
  <si>
    <t>Giám Đốc Công ty</t>
  </si>
  <si>
    <t>(Ký, họ tên)</t>
  </si>
  <si>
    <t>(Ký, họ tên, đóng dấu)</t>
  </si>
  <si>
    <t>Tháng 12 năm 2018</t>
  </si>
  <si>
    <t>Hà Nội, ngày 31 tháng 12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</si>
</sst>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i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u/>
      <sz val="14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  <charset val="163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3" fontId="10" fillId="0" borderId="0" xfId="0" applyNumberFormat="1" applyFont="1" applyFill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2" fillId="0" borderId="0" xfId="1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3" fontId="14" fillId="0" borderId="0" xfId="0" applyNumberFormat="1" applyFont="1" applyFill="1" applyAlignment="1">
      <alignment vertical="center"/>
    </xf>
    <xf numFmtId="0" fontId="12" fillId="0" borderId="0" xfId="1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164" fontId="15" fillId="2" borderId="0" xfId="0" applyNumberFormat="1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3" fontId="10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164" fontId="18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3" fontId="18" fillId="3" borderId="1" xfId="0" applyNumberFormat="1" applyFont="1" applyFill="1" applyBorder="1" applyAlignment="1">
      <alignment horizontal="center" vertical="center" wrapText="1"/>
    </xf>
    <xf numFmtId="3" fontId="18" fillId="3" borderId="2" xfId="0" applyNumberFormat="1" applyFont="1" applyFill="1" applyBorder="1" applyAlignment="1">
      <alignment horizontal="center" vertical="center" wrapText="1"/>
    </xf>
    <xf numFmtId="3" fontId="18" fillId="3" borderId="3" xfId="0" applyNumberFormat="1" applyFont="1" applyFill="1" applyBorder="1" applyAlignment="1">
      <alignment horizontal="center" vertical="center" wrapText="1"/>
    </xf>
    <xf numFmtId="3" fontId="18" fillId="3" borderId="4" xfId="0" applyNumberFormat="1" applyFont="1" applyFill="1" applyBorder="1" applyAlignment="1">
      <alignment horizontal="center" vertical="center" wrapText="1"/>
    </xf>
    <xf numFmtId="3" fontId="18" fillId="3" borderId="5" xfId="0" applyNumberFormat="1" applyFont="1" applyFill="1" applyBorder="1" applyAlignment="1">
      <alignment horizontal="center" vertical="center" wrapText="1"/>
    </xf>
    <xf numFmtId="3" fontId="19" fillId="3" borderId="5" xfId="0" applyNumberFormat="1" applyFont="1" applyFill="1" applyBorder="1" applyAlignment="1">
      <alignment horizontal="center" vertical="center" wrapText="1"/>
    </xf>
    <xf numFmtId="3" fontId="19" fillId="3" borderId="1" xfId="0" applyNumberFormat="1" applyFont="1" applyFill="1" applyBorder="1" applyAlignment="1">
      <alignment horizontal="center" vertical="center" wrapText="1"/>
    </xf>
    <xf numFmtId="3" fontId="20" fillId="3" borderId="1" xfId="0" applyNumberFormat="1" applyFont="1" applyFill="1" applyBorder="1" applyAlignment="1">
      <alignment horizontal="center" vertical="center"/>
    </xf>
    <xf numFmtId="3" fontId="18" fillId="3" borderId="2" xfId="0" applyNumberFormat="1" applyFont="1" applyFill="1" applyBorder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 vertical="center" wrapText="1"/>
    </xf>
    <xf numFmtId="3" fontId="18" fillId="3" borderId="1" xfId="0" applyNumberFormat="1" applyFont="1" applyFill="1" applyBorder="1" applyAlignment="1">
      <alignment horizontal="center" vertical="center"/>
    </xf>
    <xf numFmtId="3" fontId="18" fillId="3" borderId="1" xfId="0" applyNumberFormat="1" applyFont="1" applyFill="1" applyBorder="1" applyAlignment="1">
      <alignment horizontal="center" vertical="center" wrapText="1"/>
    </xf>
    <xf numFmtId="3" fontId="18" fillId="3" borderId="6" xfId="0" applyNumberFormat="1" applyFont="1" applyFill="1" applyBorder="1" applyAlignment="1">
      <alignment horizontal="center" vertical="center" wrapText="1"/>
    </xf>
    <xf numFmtId="3" fontId="19" fillId="3" borderId="6" xfId="0" applyNumberFormat="1" applyFont="1" applyFill="1" applyBorder="1" applyAlignment="1">
      <alignment horizontal="center" vertical="center" wrapText="1"/>
    </xf>
    <xf numFmtId="3" fontId="20" fillId="3" borderId="1" xfId="0" applyNumberFormat="1" applyFont="1" applyFill="1" applyBorder="1" applyAlignment="1">
      <alignment horizontal="center" vertical="center"/>
    </xf>
    <xf numFmtId="3" fontId="18" fillId="3" borderId="6" xfId="0" applyNumberFormat="1" applyFont="1" applyFill="1" applyBorder="1" applyAlignment="1">
      <alignment horizontal="center" vertical="center"/>
    </xf>
    <xf numFmtId="3" fontId="18" fillId="3" borderId="6" xfId="0" applyNumberFormat="1" applyFont="1" applyFill="1" applyBorder="1" applyAlignment="1">
      <alignment horizontal="center" vertical="center" wrapText="1"/>
    </xf>
    <xf numFmtId="3" fontId="19" fillId="3" borderId="6" xfId="0" applyNumberFormat="1" applyFont="1" applyFill="1" applyBorder="1" applyAlignment="1">
      <alignment horizontal="center" vertical="center"/>
    </xf>
    <xf numFmtId="3" fontId="19" fillId="3" borderId="1" xfId="0" applyNumberFormat="1" applyFont="1" applyFill="1" applyBorder="1" applyAlignment="1">
      <alignment horizontal="center" vertical="center"/>
    </xf>
    <xf numFmtId="164" fontId="20" fillId="4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/>
    </xf>
    <xf numFmtId="3" fontId="20" fillId="4" borderId="1" xfId="0" applyNumberFormat="1" applyFont="1" applyFill="1" applyBorder="1" applyAlignment="1">
      <alignment horizontal="right" vertical="center"/>
    </xf>
    <xf numFmtId="3" fontId="20" fillId="4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right" vertical="center"/>
    </xf>
    <xf numFmtId="3" fontId="18" fillId="0" borderId="1" xfId="0" applyNumberFormat="1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right" vertical="center"/>
    </xf>
    <xf numFmtId="3" fontId="18" fillId="5" borderId="1" xfId="0" applyNumberFormat="1" applyFont="1" applyFill="1" applyBorder="1" applyAlignment="1">
      <alignment horizontal="right" vertical="center"/>
    </xf>
    <xf numFmtId="3" fontId="18" fillId="6" borderId="1" xfId="0" applyNumberFormat="1" applyFont="1" applyFill="1" applyBorder="1" applyAlignment="1">
      <alignment horizontal="right" vertical="center"/>
    </xf>
    <xf numFmtId="3" fontId="18" fillId="0" borderId="1" xfId="0" applyNumberFormat="1" applyFont="1" applyFill="1" applyBorder="1" applyAlignment="1">
      <alignment vertical="center"/>
    </xf>
    <xf numFmtId="3" fontId="18" fillId="0" borderId="1" xfId="0" applyNumberFormat="1" applyFont="1" applyBorder="1" applyAlignment="1">
      <alignment vertical="center"/>
    </xf>
    <xf numFmtId="164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horizontal="right" vertical="center"/>
    </xf>
    <xf numFmtId="164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3" fontId="17" fillId="0" borderId="0" xfId="0" applyNumberFormat="1" applyFont="1" applyFill="1" applyAlignment="1">
      <alignment horizontal="right" vertical="center"/>
    </xf>
    <xf numFmtId="3" fontId="17" fillId="0" borderId="0" xfId="0" applyNumberFormat="1" applyFont="1" applyFill="1" applyAlignment="1">
      <alignment horizontal="center" vertical="center"/>
    </xf>
    <xf numFmtId="3" fontId="17" fillId="7" borderId="2" xfId="0" applyNumberFormat="1" applyFont="1" applyFill="1" applyBorder="1" applyAlignment="1">
      <alignment vertical="center"/>
    </xf>
    <xf numFmtId="3" fontId="17" fillId="7" borderId="3" xfId="0" applyNumberFormat="1" applyFont="1" applyFill="1" applyBorder="1" applyAlignment="1">
      <alignment vertical="center"/>
    </xf>
    <xf numFmtId="3" fontId="17" fillId="7" borderId="4" xfId="0" applyNumberFormat="1" applyFont="1" applyFill="1" applyBorder="1" applyAlignment="1">
      <alignment vertical="center"/>
    </xf>
    <xf numFmtId="3" fontId="17" fillId="0" borderId="0" xfId="0" applyNumberFormat="1" applyFont="1" applyFill="1" applyAlignment="1">
      <alignment horizontal="center" vertical="center"/>
    </xf>
    <xf numFmtId="164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3" fontId="22" fillId="0" borderId="0" xfId="0" applyNumberFormat="1" applyFont="1" applyFill="1" applyAlignment="1">
      <alignment horizontal="center" vertical="center"/>
    </xf>
    <xf numFmtId="3" fontId="22" fillId="0" borderId="0" xfId="0" applyNumberFormat="1" applyFont="1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right" vertical="center"/>
    </xf>
    <xf numFmtId="3" fontId="0" fillId="0" borderId="0" xfId="0" applyNumberFormat="1"/>
    <xf numFmtId="0" fontId="1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ketoanthienung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5658-6009-46B6-9947-5526D6190E96}">
  <dimension ref="A1:AD31"/>
  <sheetViews>
    <sheetView tabSelected="1" workbookViewId="0">
      <selection activeCell="I4" sqref="I4"/>
    </sheetView>
  </sheetViews>
  <sheetFormatPr defaultRowHeight="15" x14ac:dyDescent="0.25"/>
  <sheetData>
    <row r="1" spans="1:30" ht="16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3"/>
      <c r="U1" s="4"/>
      <c r="V1" s="5" t="s">
        <v>1</v>
      </c>
      <c r="W1" s="6"/>
      <c r="X1" s="6"/>
      <c r="Y1" s="6"/>
      <c r="Z1" s="6"/>
      <c r="AA1" s="6"/>
      <c r="AB1" s="6"/>
      <c r="AC1" s="6"/>
      <c r="AD1" s="6"/>
    </row>
    <row r="2" spans="1:30" ht="15.75" x14ac:dyDescent="0.25">
      <c r="A2" s="7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  <c r="V2" s="6"/>
      <c r="W2" s="6"/>
      <c r="X2" s="6"/>
      <c r="Y2" s="6"/>
      <c r="Z2" s="6"/>
      <c r="AA2" s="6"/>
      <c r="AB2" s="6"/>
      <c r="AC2" s="6"/>
      <c r="AD2" s="6"/>
    </row>
    <row r="3" spans="1:30" ht="15.75" x14ac:dyDescent="0.25">
      <c r="A3" s="7" t="s">
        <v>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9"/>
      <c r="P3" s="9"/>
      <c r="Q3" s="9"/>
      <c r="R3" s="9"/>
      <c r="S3" s="9"/>
      <c r="T3" s="9"/>
      <c r="U3" s="8"/>
      <c r="V3" s="6"/>
      <c r="W3" s="6"/>
      <c r="X3" s="6"/>
      <c r="Y3" s="6"/>
      <c r="Z3" s="6"/>
      <c r="AA3" s="6"/>
      <c r="AB3" s="6"/>
      <c r="AC3" s="6"/>
      <c r="AD3" s="6"/>
    </row>
    <row r="4" spans="1:30" ht="15.75" x14ac:dyDescent="0.25">
      <c r="A4" s="10" t="s">
        <v>4</v>
      </c>
      <c r="B4" s="10"/>
      <c r="C4" s="10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8"/>
      <c r="V4" s="6"/>
      <c r="W4" s="6"/>
      <c r="X4" s="6"/>
      <c r="Y4" s="6"/>
      <c r="Z4" s="6"/>
      <c r="AA4" s="6"/>
      <c r="AB4" s="6"/>
      <c r="AC4" s="6"/>
      <c r="AD4" s="6"/>
    </row>
    <row r="5" spans="1:30" ht="18.75" x14ac:dyDescent="0.25">
      <c r="A5" s="11" t="s">
        <v>5</v>
      </c>
      <c r="B5" s="12"/>
      <c r="C5" s="12"/>
      <c r="D5" s="12"/>
      <c r="E5" s="13"/>
      <c r="F5" s="13"/>
      <c r="G5" s="13"/>
      <c r="H5" s="13"/>
      <c r="I5" s="13"/>
      <c r="J5" s="13"/>
      <c r="K5" s="14"/>
      <c r="L5" s="13"/>
      <c r="M5" s="13"/>
      <c r="N5" s="13"/>
      <c r="O5" s="15"/>
      <c r="P5" s="15"/>
      <c r="Q5" s="15"/>
      <c r="R5" s="15"/>
      <c r="S5" s="15"/>
      <c r="T5" s="15"/>
      <c r="U5" s="8"/>
      <c r="V5" s="6"/>
      <c r="W5" s="6"/>
      <c r="X5" s="6"/>
      <c r="Y5" s="6"/>
      <c r="Z5" s="6"/>
      <c r="AA5" s="6"/>
      <c r="AB5" s="6"/>
      <c r="AC5" s="6"/>
      <c r="AD5" s="6"/>
    </row>
    <row r="6" spans="1:30" ht="18.75" x14ac:dyDescent="0.25">
      <c r="A6" s="16"/>
      <c r="B6" s="17"/>
      <c r="C6" s="17"/>
      <c r="D6" s="17"/>
      <c r="E6" s="13"/>
      <c r="F6" s="13"/>
      <c r="G6" s="13"/>
      <c r="H6" s="13"/>
      <c r="I6" s="17"/>
      <c r="J6" s="13"/>
      <c r="K6" s="14"/>
      <c r="L6" s="13"/>
      <c r="M6" s="13"/>
      <c r="N6" s="13"/>
      <c r="O6" s="15"/>
      <c r="P6" s="15"/>
      <c r="Q6" s="15"/>
      <c r="R6" s="15"/>
      <c r="S6" s="15"/>
      <c r="T6" s="15"/>
      <c r="U6" s="8"/>
      <c r="V6" s="18"/>
      <c r="W6" s="18"/>
      <c r="X6" s="18"/>
      <c r="Y6" s="18"/>
      <c r="Z6" s="18"/>
      <c r="AA6" s="18"/>
      <c r="AB6" s="18"/>
      <c r="AC6" s="18"/>
      <c r="AD6" s="18"/>
    </row>
    <row r="7" spans="1:30" ht="22.5" x14ac:dyDescent="0.25">
      <c r="A7" s="19" t="s">
        <v>6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ht="18.75" x14ac:dyDescent="0.25">
      <c r="A8" s="20" t="s">
        <v>68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spans="1:30" ht="15.75" x14ac:dyDescent="0.25">
      <c r="A9" s="21"/>
      <c r="B9" s="22"/>
      <c r="C9" s="22"/>
      <c r="D9" s="8"/>
      <c r="E9" s="8"/>
      <c r="F9" s="8"/>
      <c r="G9" s="8"/>
      <c r="H9" s="8"/>
      <c r="I9" s="8"/>
      <c r="J9" s="8"/>
      <c r="K9" s="23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24"/>
      <c r="Y9" s="24"/>
      <c r="Z9" s="24"/>
      <c r="AA9" s="24"/>
      <c r="AB9" s="24"/>
      <c r="AC9" s="8"/>
      <c r="AD9" s="8"/>
    </row>
    <row r="10" spans="1:30" x14ac:dyDescent="0.25">
      <c r="A10" s="25" t="s">
        <v>7</v>
      </c>
      <c r="B10" s="26" t="s">
        <v>8</v>
      </c>
      <c r="C10" s="27" t="s">
        <v>9</v>
      </c>
      <c r="D10" s="28" t="s">
        <v>10</v>
      </c>
      <c r="E10" s="29" t="s">
        <v>11</v>
      </c>
      <c r="F10" s="30"/>
      <c r="G10" s="30"/>
      <c r="H10" s="31"/>
      <c r="I10" s="28" t="s">
        <v>12</v>
      </c>
      <c r="J10" s="32" t="s">
        <v>13</v>
      </c>
      <c r="K10" s="28" t="s">
        <v>14</v>
      </c>
      <c r="L10" s="32" t="s">
        <v>15</v>
      </c>
      <c r="M10" s="33" t="s">
        <v>16</v>
      </c>
      <c r="N10" s="34" t="s">
        <v>17</v>
      </c>
      <c r="O10" s="35" t="s">
        <v>18</v>
      </c>
      <c r="P10" s="35"/>
      <c r="Q10" s="35"/>
      <c r="R10" s="35"/>
      <c r="S10" s="35"/>
      <c r="T10" s="35" t="s">
        <v>19</v>
      </c>
      <c r="U10" s="35"/>
      <c r="V10" s="35"/>
      <c r="W10" s="35"/>
      <c r="X10" s="36" t="s">
        <v>20</v>
      </c>
      <c r="Y10" s="37"/>
      <c r="Z10" s="33" t="s">
        <v>21</v>
      </c>
      <c r="AA10" s="34" t="s">
        <v>22</v>
      </c>
      <c r="AB10" s="33" t="s">
        <v>23</v>
      </c>
      <c r="AC10" s="38" t="s">
        <v>24</v>
      </c>
      <c r="AD10" s="39" t="s">
        <v>25</v>
      </c>
    </row>
    <row r="11" spans="1:30" ht="60" x14ac:dyDescent="0.25">
      <c r="A11" s="25"/>
      <c r="B11" s="26"/>
      <c r="C11" s="26"/>
      <c r="D11" s="28"/>
      <c r="E11" s="40" t="s">
        <v>26</v>
      </c>
      <c r="F11" s="40" t="s">
        <v>27</v>
      </c>
      <c r="G11" s="40" t="s">
        <v>28</v>
      </c>
      <c r="H11" s="40" t="s">
        <v>29</v>
      </c>
      <c r="I11" s="28"/>
      <c r="J11" s="41"/>
      <c r="K11" s="28"/>
      <c r="L11" s="41"/>
      <c r="M11" s="42"/>
      <c r="N11" s="34"/>
      <c r="O11" s="40" t="s">
        <v>30</v>
      </c>
      <c r="P11" s="40" t="s">
        <v>31</v>
      </c>
      <c r="Q11" s="40" t="s">
        <v>32</v>
      </c>
      <c r="R11" s="40" t="s">
        <v>33</v>
      </c>
      <c r="S11" s="43" t="s">
        <v>34</v>
      </c>
      <c r="T11" s="40" t="s">
        <v>35</v>
      </c>
      <c r="U11" s="40" t="s">
        <v>36</v>
      </c>
      <c r="V11" s="40" t="s">
        <v>32</v>
      </c>
      <c r="W11" s="43" t="s">
        <v>34</v>
      </c>
      <c r="X11" s="44" t="s">
        <v>37</v>
      </c>
      <c r="Y11" s="45" t="s">
        <v>38</v>
      </c>
      <c r="Z11" s="46"/>
      <c r="AA11" s="47"/>
      <c r="AB11" s="42"/>
      <c r="AC11" s="38"/>
      <c r="AD11" s="39"/>
    </row>
    <row r="12" spans="1:30" x14ac:dyDescent="0.25">
      <c r="A12" s="48" t="s">
        <v>39</v>
      </c>
      <c r="B12" s="49" t="s">
        <v>40</v>
      </c>
      <c r="C12" s="50"/>
      <c r="D12" s="51">
        <f t="shared" ref="D12:AC12" si="0">SUBTOTAL(9,D13:D19)</f>
        <v>34300000</v>
      </c>
      <c r="E12" s="51">
        <f t="shared" si="0"/>
        <v>4490000</v>
      </c>
      <c r="F12" s="51">
        <f t="shared" si="0"/>
        <v>7100000</v>
      </c>
      <c r="G12" s="51">
        <f t="shared" si="0"/>
        <v>7800000</v>
      </c>
      <c r="H12" s="51">
        <f t="shared" si="0"/>
        <v>7000000</v>
      </c>
      <c r="I12" s="51">
        <f t="shared" si="0"/>
        <v>4500000</v>
      </c>
      <c r="J12" s="51">
        <f t="shared" si="0"/>
        <v>65190000</v>
      </c>
      <c r="K12" s="52">
        <f t="shared" si="0"/>
        <v>183</v>
      </c>
      <c r="L12" s="51">
        <f t="shared" si="0"/>
        <v>66061538.461538471</v>
      </c>
      <c r="M12" s="51">
        <f t="shared" si="0"/>
        <v>54471538.461538471</v>
      </c>
      <c r="N12" s="51">
        <f>SUBTOTAL(9,N13:N19)</f>
        <v>38800000</v>
      </c>
      <c r="O12" s="51">
        <f t="shared" si="0"/>
        <v>6984000</v>
      </c>
      <c r="P12" s="51">
        <f t="shared" si="0"/>
        <v>1164000</v>
      </c>
      <c r="Q12" s="51">
        <f t="shared" si="0"/>
        <v>388000</v>
      </c>
      <c r="R12" s="51"/>
      <c r="S12" s="51">
        <f t="shared" si="0"/>
        <v>9312000</v>
      </c>
      <c r="T12" s="51">
        <f t="shared" si="0"/>
        <v>3104000</v>
      </c>
      <c r="U12" s="51">
        <f t="shared" si="0"/>
        <v>582000</v>
      </c>
      <c r="V12" s="51">
        <f t="shared" si="0"/>
        <v>388000</v>
      </c>
      <c r="W12" s="51">
        <f t="shared" si="0"/>
        <v>4074000</v>
      </c>
      <c r="X12" s="51">
        <f t="shared" si="0"/>
        <v>63000000</v>
      </c>
      <c r="Y12" s="51">
        <f t="shared" si="0"/>
        <v>10800000</v>
      </c>
      <c r="Z12" s="51">
        <f t="shared" si="0"/>
        <v>1241923.0769230798</v>
      </c>
      <c r="AA12" s="51">
        <f t="shared" si="0"/>
        <v>62096.153846153989</v>
      </c>
      <c r="AB12" s="51">
        <f t="shared" si="0"/>
        <v>0</v>
      </c>
      <c r="AC12" s="51">
        <f t="shared" si="0"/>
        <v>61925442.307692312</v>
      </c>
      <c r="AD12" s="51"/>
    </row>
    <row r="13" spans="1:30" x14ac:dyDescent="0.25">
      <c r="A13" s="53">
        <v>1</v>
      </c>
      <c r="B13" s="54" t="s">
        <v>41</v>
      </c>
      <c r="C13" s="55" t="s">
        <v>42</v>
      </c>
      <c r="D13" s="56">
        <v>6000000</v>
      </c>
      <c r="E13" s="56">
        <v>730000</v>
      </c>
      <c r="F13" s="56">
        <v>3000000</v>
      </c>
      <c r="G13" s="56">
        <v>3000000</v>
      </c>
      <c r="H13" s="56">
        <v>3000000</v>
      </c>
      <c r="I13" s="56">
        <v>2000000</v>
      </c>
      <c r="J13" s="56">
        <f>D13+E13+F13+G13+H13+I13</f>
        <v>17730000</v>
      </c>
      <c r="K13" s="57">
        <v>27</v>
      </c>
      <c r="L13" s="56">
        <f>J13*(K13/26)</f>
        <v>18411923.07692308</v>
      </c>
      <c r="M13" s="56">
        <f>L13-E13-F13</f>
        <v>14681923.07692308</v>
      </c>
      <c r="N13" s="58">
        <f>D13+I13</f>
        <v>8000000</v>
      </c>
      <c r="O13" s="59">
        <f>N13*18%</f>
        <v>1440000</v>
      </c>
      <c r="P13" s="59">
        <f>N13*3%</f>
        <v>240000</v>
      </c>
      <c r="Q13" s="59">
        <f>N13*1%</f>
        <v>80000</v>
      </c>
      <c r="R13" s="59">
        <f>N13*2%</f>
        <v>160000</v>
      </c>
      <c r="S13" s="59">
        <f>O13+P13+Q13+R13</f>
        <v>1920000</v>
      </c>
      <c r="T13" s="60">
        <f>N13*8%</f>
        <v>640000</v>
      </c>
      <c r="U13" s="60">
        <f>N13*1.5%</f>
        <v>120000</v>
      </c>
      <c r="V13" s="60">
        <f>N13*1%</f>
        <v>80000</v>
      </c>
      <c r="W13" s="60">
        <f>T13+U13+V13</f>
        <v>840000</v>
      </c>
      <c r="X13" s="61">
        <f>9000000</f>
        <v>9000000</v>
      </c>
      <c r="Y13" s="61">
        <v>3600000</v>
      </c>
      <c r="Z13" s="61">
        <f>MAX(M13-W13-X13-Y13,0)</f>
        <v>1241923.0769230798</v>
      </c>
      <c r="AA13" s="61">
        <f>Z13*5%</f>
        <v>62096.153846153989</v>
      </c>
      <c r="AB13" s="61"/>
      <c r="AC13" s="56">
        <f>L13-W13-AA13-AB13</f>
        <v>17509826.923076928</v>
      </c>
      <c r="AD13" s="62"/>
    </row>
    <row r="14" spans="1:30" x14ac:dyDescent="0.25">
      <c r="A14" s="53">
        <v>2</v>
      </c>
      <c r="B14" s="54" t="s">
        <v>43</v>
      </c>
      <c r="C14" s="55" t="s">
        <v>44</v>
      </c>
      <c r="D14" s="56">
        <v>5500000</v>
      </c>
      <c r="E14" s="56">
        <v>730000</v>
      </c>
      <c r="F14" s="56">
        <v>2000000</v>
      </c>
      <c r="G14" s="56">
        <v>3000000</v>
      </c>
      <c r="H14" s="56">
        <v>3000000</v>
      </c>
      <c r="I14" s="56">
        <v>1500000</v>
      </c>
      <c r="J14" s="56">
        <f t="shared" ref="J14:J19" si="1">D14+E14+F14+G14+H14+I14</f>
        <v>15730000</v>
      </c>
      <c r="K14" s="57">
        <v>26</v>
      </c>
      <c r="L14" s="56">
        <f t="shared" ref="L14:L19" si="2">J14*(K14/26)</f>
        <v>15730000</v>
      </c>
      <c r="M14" s="56">
        <f t="shared" ref="M14:M23" si="3">L14-E14-F14</f>
        <v>13000000</v>
      </c>
      <c r="N14" s="58">
        <f t="shared" ref="N14:N19" si="4">D14+I14</f>
        <v>7000000</v>
      </c>
      <c r="O14" s="59">
        <f t="shared" ref="O14:O19" si="5">N14*18%</f>
        <v>1260000</v>
      </c>
      <c r="P14" s="59">
        <f t="shared" ref="P14:P19" si="6">N14*3%</f>
        <v>210000</v>
      </c>
      <c r="Q14" s="59">
        <f t="shared" ref="Q14:Q19" si="7">N14*1%</f>
        <v>70000</v>
      </c>
      <c r="R14" s="59">
        <f t="shared" ref="R14:R23" si="8">N14*2%</f>
        <v>140000</v>
      </c>
      <c r="S14" s="59">
        <f t="shared" ref="S14:S23" si="9">O14+P14+Q14+R14</f>
        <v>1680000</v>
      </c>
      <c r="T14" s="60">
        <f t="shared" ref="T14:T23" si="10">N14*8%</f>
        <v>560000</v>
      </c>
      <c r="U14" s="60">
        <f t="shared" ref="U14:U23" si="11">N14*1.5%</f>
        <v>105000</v>
      </c>
      <c r="V14" s="60">
        <f t="shared" ref="V14:V23" si="12">N14*1%</f>
        <v>70000</v>
      </c>
      <c r="W14" s="60">
        <f t="shared" ref="W14:W23" si="13">T14+U14+V14</f>
        <v>735000</v>
      </c>
      <c r="X14" s="61">
        <f t="shared" ref="X14:X23" si="14">9000000</f>
        <v>9000000</v>
      </c>
      <c r="Y14" s="61">
        <v>3600000</v>
      </c>
      <c r="Z14" s="61">
        <f t="shared" ref="Z14:Z23" si="15">MAX(M14-W14-X14-Y14,0)</f>
        <v>0</v>
      </c>
      <c r="AA14" s="61">
        <f>Z14*5%</f>
        <v>0</v>
      </c>
      <c r="AB14" s="61"/>
      <c r="AC14" s="56">
        <f t="shared" ref="AC14:AC23" si="16">L14-W14-AA14-AB14</f>
        <v>14995000</v>
      </c>
      <c r="AD14" s="62"/>
    </row>
    <row r="15" spans="1:30" x14ac:dyDescent="0.25">
      <c r="A15" s="53">
        <v>3</v>
      </c>
      <c r="B15" s="54" t="s">
        <v>45</v>
      </c>
      <c r="C15" s="55" t="s">
        <v>46</v>
      </c>
      <c r="D15" s="56">
        <v>5500000</v>
      </c>
      <c r="E15" s="56">
        <v>730000</v>
      </c>
      <c r="F15" s="56">
        <v>1000000</v>
      </c>
      <c r="G15" s="56">
        <v>1000000</v>
      </c>
      <c r="H15" s="56">
        <v>1000000</v>
      </c>
      <c r="I15" s="56">
        <v>1000000</v>
      </c>
      <c r="J15" s="56">
        <f t="shared" si="1"/>
        <v>10230000</v>
      </c>
      <c r="K15" s="57">
        <v>27</v>
      </c>
      <c r="L15" s="56">
        <f t="shared" si="2"/>
        <v>10623461.53846154</v>
      </c>
      <c r="M15" s="56">
        <f t="shared" si="3"/>
        <v>8893461.5384615399</v>
      </c>
      <c r="N15" s="58">
        <f t="shared" si="4"/>
        <v>6500000</v>
      </c>
      <c r="O15" s="59">
        <f t="shared" si="5"/>
        <v>1170000</v>
      </c>
      <c r="P15" s="59">
        <f t="shared" si="6"/>
        <v>195000</v>
      </c>
      <c r="Q15" s="59">
        <f t="shared" si="7"/>
        <v>65000</v>
      </c>
      <c r="R15" s="59">
        <f t="shared" si="8"/>
        <v>130000</v>
      </c>
      <c r="S15" s="59">
        <f t="shared" si="9"/>
        <v>1560000</v>
      </c>
      <c r="T15" s="60">
        <f t="shared" si="10"/>
        <v>520000</v>
      </c>
      <c r="U15" s="60">
        <f t="shared" si="11"/>
        <v>97500</v>
      </c>
      <c r="V15" s="60">
        <f t="shared" si="12"/>
        <v>65000</v>
      </c>
      <c r="W15" s="60">
        <f t="shared" si="13"/>
        <v>682500</v>
      </c>
      <c r="X15" s="61">
        <f t="shared" si="14"/>
        <v>9000000</v>
      </c>
      <c r="Y15" s="61">
        <v>3600000</v>
      </c>
      <c r="Z15" s="61">
        <f t="shared" si="15"/>
        <v>0</v>
      </c>
      <c r="AA15" s="61"/>
      <c r="AB15" s="61"/>
      <c r="AC15" s="56">
        <f t="shared" si="16"/>
        <v>9940961.5384615399</v>
      </c>
      <c r="AD15" s="62"/>
    </row>
    <row r="16" spans="1:30" x14ac:dyDescent="0.25">
      <c r="A16" s="53">
        <v>4</v>
      </c>
      <c r="B16" s="54" t="s">
        <v>47</v>
      </c>
      <c r="C16" s="55" t="s">
        <v>48</v>
      </c>
      <c r="D16" s="56">
        <v>4500000</v>
      </c>
      <c r="E16" s="56">
        <v>600000</v>
      </c>
      <c r="F16" s="56">
        <v>300000</v>
      </c>
      <c r="G16" s="56">
        <v>200000</v>
      </c>
      <c r="H16" s="56"/>
      <c r="I16" s="56"/>
      <c r="J16" s="56">
        <f t="shared" si="1"/>
        <v>5600000</v>
      </c>
      <c r="K16" s="57">
        <v>26</v>
      </c>
      <c r="L16" s="56">
        <f t="shared" si="2"/>
        <v>5600000</v>
      </c>
      <c r="M16" s="56">
        <f t="shared" si="3"/>
        <v>4700000</v>
      </c>
      <c r="N16" s="58">
        <f t="shared" si="4"/>
        <v>4500000</v>
      </c>
      <c r="O16" s="59">
        <f t="shared" si="5"/>
        <v>810000</v>
      </c>
      <c r="P16" s="59">
        <f t="shared" si="6"/>
        <v>135000</v>
      </c>
      <c r="Q16" s="59">
        <f t="shared" si="7"/>
        <v>45000</v>
      </c>
      <c r="R16" s="59">
        <f t="shared" si="8"/>
        <v>90000</v>
      </c>
      <c r="S16" s="59">
        <f t="shared" si="9"/>
        <v>1080000</v>
      </c>
      <c r="T16" s="60">
        <f t="shared" si="10"/>
        <v>360000</v>
      </c>
      <c r="U16" s="60">
        <f t="shared" si="11"/>
        <v>67500</v>
      </c>
      <c r="V16" s="60">
        <f t="shared" si="12"/>
        <v>45000</v>
      </c>
      <c r="W16" s="60">
        <f t="shared" si="13"/>
        <v>472500</v>
      </c>
      <c r="X16" s="61">
        <f t="shared" si="14"/>
        <v>9000000</v>
      </c>
      <c r="Y16" s="61"/>
      <c r="Z16" s="61">
        <f t="shared" si="15"/>
        <v>0</v>
      </c>
      <c r="AA16" s="61"/>
      <c r="AB16" s="61"/>
      <c r="AC16" s="56">
        <f t="shared" si="16"/>
        <v>5127500</v>
      </c>
      <c r="AD16" s="62"/>
    </row>
    <row r="17" spans="1:30" x14ac:dyDescent="0.25">
      <c r="A17" s="53">
        <v>5</v>
      </c>
      <c r="B17" s="54" t="s">
        <v>49</v>
      </c>
      <c r="C17" s="55" t="s">
        <v>50</v>
      </c>
      <c r="D17" s="56">
        <v>4500000</v>
      </c>
      <c r="E17" s="56">
        <v>600000</v>
      </c>
      <c r="F17" s="56">
        <v>300000</v>
      </c>
      <c r="G17" s="56">
        <v>200000</v>
      </c>
      <c r="H17" s="56"/>
      <c r="I17" s="56"/>
      <c r="J17" s="56">
        <f t="shared" si="1"/>
        <v>5600000</v>
      </c>
      <c r="K17" s="57">
        <v>26</v>
      </c>
      <c r="L17" s="56">
        <f t="shared" si="2"/>
        <v>5600000</v>
      </c>
      <c r="M17" s="56">
        <f t="shared" si="3"/>
        <v>4700000</v>
      </c>
      <c r="N17" s="58">
        <f t="shared" si="4"/>
        <v>4500000</v>
      </c>
      <c r="O17" s="59">
        <f t="shared" si="5"/>
        <v>810000</v>
      </c>
      <c r="P17" s="59">
        <f t="shared" si="6"/>
        <v>135000</v>
      </c>
      <c r="Q17" s="59">
        <f t="shared" si="7"/>
        <v>45000</v>
      </c>
      <c r="R17" s="59">
        <f t="shared" si="8"/>
        <v>90000</v>
      </c>
      <c r="S17" s="59">
        <f t="shared" si="9"/>
        <v>1080000</v>
      </c>
      <c r="T17" s="60">
        <f t="shared" si="10"/>
        <v>360000</v>
      </c>
      <c r="U17" s="60">
        <f t="shared" si="11"/>
        <v>67500</v>
      </c>
      <c r="V17" s="60">
        <f t="shared" si="12"/>
        <v>45000</v>
      </c>
      <c r="W17" s="60">
        <f t="shared" si="13"/>
        <v>472500</v>
      </c>
      <c r="X17" s="61">
        <f t="shared" si="14"/>
        <v>9000000</v>
      </c>
      <c r="Y17" s="61"/>
      <c r="Z17" s="61">
        <f t="shared" si="15"/>
        <v>0</v>
      </c>
      <c r="AA17" s="61"/>
      <c r="AB17" s="61"/>
      <c r="AC17" s="56">
        <f t="shared" si="16"/>
        <v>5127500</v>
      </c>
      <c r="AD17" s="62"/>
    </row>
    <row r="18" spans="1:30" x14ac:dyDescent="0.25">
      <c r="A18" s="53">
        <v>6</v>
      </c>
      <c r="B18" s="54" t="s">
        <v>51</v>
      </c>
      <c r="C18" s="55" t="s">
        <v>52</v>
      </c>
      <c r="D18" s="56">
        <v>4200000</v>
      </c>
      <c r="E18" s="56">
        <v>600000</v>
      </c>
      <c r="F18" s="56">
        <v>300000</v>
      </c>
      <c r="G18" s="56">
        <v>200000</v>
      </c>
      <c r="H18" s="56"/>
      <c r="I18" s="56"/>
      <c r="J18" s="56">
        <f t="shared" si="1"/>
        <v>5300000</v>
      </c>
      <c r="K18" s="57">
        <v>25</v>
      </c>
      <c r="L18" s="56">
        <f t="shared" si="2"/>
        <v>5096153.846153846</v>
      </c>
      <c r="M18" s="56">
        <f t="shared" si="3"/>
        <v>4196153.846153846</v>
      </c>
      <c r="N18" s="58">
        <f t="shared" si="4"/>
        <v>4200000</v>
      </c>
      <c r="O18" s="59">
        <f t="shared" si="5"/>
        <v>756000</v>
      </c>
      <c r="P18" s="59">
        <f t="shared" si="6"/>
        <v>126000</v>
      </c>
      <c r="Q18" s="59">
        <f t="shared" si="7"/>
        <v>42000</v>
      </c>
      <c r="R18" s="59">
        <f t="shared" si="8"/>
        <v>84000</v>
      </c>
      <c r="S18" s="59">
        <f t="shared" si="9"/>
        <v>1008000</v>
      </c>
      <c r="T18" s="60">
        <f t="shared" si="10"/>
        <v>336000</v>
      </c>
      <c r="U18" s="60">
        <f t="shared" si="11"/>
        <v>63000</v>
      </c>
      <c r="V18" s="60">
        <f t="shared" si="12"/>
        <v>42000</v>
      </c>
      <c r="W18" s="60">
        <f t="shared" si="13"/>
        <v>441000</v>
      </c>
      <c r="X18" s="61">
        <f t="shared" si="14"/>
        <v>9000000</v>
      </c>
      <c r="Y18" s="61"/>
      <c r="Z18" s="61">
        <f t="shared" si="15"/>
        <v>0</v>
      </c>
      <c r="AA18" s="61"/>
      <c r="AB18" s="61"/>
      <c r="AC18" s="56">
        <f t="shared" si="16"/>
        <v>4655153.846153846</v>
      </c>
      <c r="AD18" s="62"/>
    </row>
    <row r="19" spans="1:30" x14ac:dyDescent="0.25">
      <c r="A19" s="53">
        <v>7</v>
      </c>
      <c r="B19" s="54" t="s">
        <v>53</v>
      </c>
      <c r="C19" s="55" t="s">
        <v>54</v>
      </c>
      <c r="D19" s="56">
        <v>4100000</v>
      </c>
      <c r="E19" s="56">
        <v>500000</v>
      </c>
      <c r="F19" s="56">
        <v>200000</v>
      </c>
      <c r="G19" s="56">
        <v>200000</v>
      </c>
      <c r="H19" s="56"/>
      <c r="I19" s="56"/>
      <c r="J19" s="56">
        <f t="shared" si="1"/>
        <v>5000000</v>
      </c>
      <c r="K19" s="57">
        <v>26</v>
      </c>
      <c r="L19" s="56">
        <f t="shared" si="2"/>
        <v>5000000</v>
      </c>
      <c r="M19" s="56">
        <f t="shared" si="3"/>
        <v>4300000</v>
      </c>
      <c r="N19" s="58">
        <f t="shared" si="4"/>
        <v>4100000</v>
      </c>
      <c r="O19" s="59">
        <f t="shared" si="5"/>
        <v>738000</v>
      </c>
      <c r="P19" s="59">
        <f t="shared" si="6"/>
        <v>123000</v>
      </c>
      <c r="Q19" s="59">
        <f t="shared" si="7"/>
        <v>41000</v>
      </c>
      <c r="R19" s="59">
        <f t="shared" si="8"/>
        <v>82000</v>
      </c>
      <c r="S19" s="59">
        <f t="shared" si="9"/>
        <v>984000</v>
      </c>
      <c r="T19" s="60">
        <f t="shared" si="10"/>
        <v>328000</v>
      </c>
      <c r="U19" s="60">
        <f t="shared" si="11"/>
        <v>61500</v>
      </c>
      <c r="V19" s="60">
        <f t="shared" si="12"/>
        <v>41000</v>
      </c>
      <c r="W19" s="60">
        <f t="shared" si="13"/>
        <v>430500</v>
      </c>
      <c r="X19" s="61">
        <f t="shared" si="14"/>
        <v>9000000</v>
      </c>
      <c r="Y19" s="61"/>
      <c r="Z19" s="61">
        <f t="shared" si="15"/>
        <v>0</v>
      </c>
      <c r="AA19" s="61"/>
      <c r="AB19" s="61"/>
      <c r="AC19" s="56">
        <f t="shared" si="16"/>
        <v>4569500</v>
      </c>
      <c r="AD19" s="62"/>
    </row>
    <row r="20" spans="1:30" x14ac:dyDescent="0.25">
      <c r="A20" s="48" t="s">
        <v>55</v>
      </c>
      <c r="B20" s="49" t="s">
        <v>56</v>
      </c>
      <c r="C20" s="50"/>
      <c r="D20" s="51">
        <f t="shared" ref="D20:J20" si="17">SUBTOTAL(9,D21:D23)</f>
        <v>13600000</v>
      </c>
      <c r="E20" s="51">
        <f t="shared" si="17"/>
        <v>1800000</v>
      </c>
      <c r="F20" s="51">
        <f t="shared" si="17"/>
        <v>2500000</v>
      </c>
      <c r="G20" s="51">
        <f t="shared" si="17"/>
        <v>1400000</v>
      </c>
      <c r="H20" s="51">
        <f t="shared" si="17"/>
        <v>500000</v>
      </c>
      <c r="I20" s="51">
        <f t="shared" si="17"/>
        <v>1000000</v>
      </c>
      <c r="J20" s="51">
        <f t="shared" si="17"/>
        <v>20800000</v>
      </c>
      <c r="K20" s="52">
        <f>SUBTOTAL(9,K21:K23)</f>
        <v>77</v>
      </c>
      <c r="L20" s="51">
        <f>SUBTOTAL(9,L21:L23)</f>
        <v>20584615.384615384</v>
      </c>
      <c r="M20" s="51">
        <f>SUBTOTAL(9,M21:M23)</f>
        <v>16284615.384615384</v>
      </c>
      <c r="N20" s="51">
        <f t="shared" ref="N20:Z20" si="18">SUBTOTAL(9,N21:N23)</f>
        <v>14600000</v>
      </c>
      <c r="O20" s="51">
        <f t="shared" si="18"/>
        <v>2628000</v>
      </c>
      <c r="P20" s="51">
        <f t="shared" si="18"/>
        <v>438000</v>
      </c>
      <c r="Q20" s="51">
        <f t="shared" si="18"/>
        <v>146000</v>
      </c>
      <c r="R20" s="51">
        <f t="shared" si="18"/>
        <v>292000</v>
      </c>
      <c r="S20" s="51">
        <f t="shared" si="18"/>
        <v>3504000</v>
      </c>
      <c r="T20" s="51">
        <f t="shared" si="18"/>
        <v>1168000</v>
      </c>
      <c r="U20" s="51">
        <f t="shared" si="18"/>
        <v>219000</v>
      </c>
      <c r="V20" s="51">
        <f t="shared" si="18"/>
        <v>146000</v>
      </c>
      <c r="W20" s="51">
        <f t="shared" si="18"/>
        <v>1533000</v>
      </c>
      <c r="X20" s="51">
        <f t="shared" si="18"/>
        <v>27000000</v>
      </c>
      <c r="Y20" s="51">
        <f t="shared" si="18"/>
        <v>3600000</v>
      </c>
      <c r="Z20" s="51">
        <f t="shared" si="18"/>
        <v>0</v>
      </c>
      <c r="AA20" s="51">
        <f>SUBTOTAL(9,AA21:AA23)</f>
        <v>0</v>
      </c>
      <c r="AB20" s="51">
        <f>SUBTOTAL(9,AB21:AB23)</f>
        <v>2000000</v>
      </c>
      <c r="AC20" s="51">
        <f>SUBTOTAL(9,AC21:AC23)</f>
        <v>17051615.384615384</v>
      </c>
      <c r="AD20" s="51"/>
    </row>
    <row r="21" spans="1:30" x14ac:dyDescent="0.25">
      <c r="A21" s="53">
        <v>1</v>
      </c>
      <c r="B21" s="54" t="s">
        <v>57</v>
      </c>
      <c r="C21" s="55" t="s">
        <v>58</v>
      </c>
      <c r="D21" s="56">
        <v>5000000</v>
      </c>
      <c r="E21" s="56">
        <v>700000</v>
      </c>
      <c r="F21" s="56">
        <v>2000000</v>
      </c>
      <c r="G21" s="56">
        <v>1000000</v>
      </c>
      <c r="H21" s="56">
        <v>500000</v>
      </c>
      <c r="I21" s="56">
        <v>1000000</v>
      </c>
      <c r="J21" s="56">
        <f>D21+E21+F21+G21+H21+I21</f>
        <v>10200000</v>
      </c>
      <c r="K21" s="57">
        <v>26</v>
      </c>
      <c r="L21" s="56">
        <f>J21*(K21/26)</f>
        <v>10200000</v>
      </c>
      <c r="M21" s="56">
        <f t="shared" si="3"/>
        <v>7500000</v>
      </c>
      <c r="N21" s="58">
        <f>D21+I21</f>
        <v>6000000</v>
      </c>
      <c r="O21" s="59">
        <f>N21*18%</f>
        <v>1080000</v>
      </c>
      <c r="P21" s="59">
        <f>N21*3%</f>
        <v>180000</v>
      </c>
      <c r="Q21" s="59">
        <f>N21*1%</f>
        <v>60000</v>
      </c>
      <c r="R21" s="59">
        <f t="shared" si="8"/>
        <v>120000</v>
      </c>
      <c r="S21" s="59">
        <f t="shared" si="9"/>
        <v>1440000</v>
      </c>
      <c r="T21" s="60">
        <f t="shared" si="10"/>
        <v>480000</v>
      </c>
      <c r="U21" s="60">
        <f t="shared" si="11"/>
        <v>90000</v>
      </c>
      <c r="V21" s="60">
        <f t="shared" si="12"/>
        <v>60000</v>
      </c>
      <c r="W21" s="60">
        <f t="shared" si="13"/>
        <v>630000</v>
      </c>
      <c r="X21" s="61">
        <f t="shared" si="14"/>
        <v>9000000</v>
      </c>
      <c r="Y21" s="61">
        <v>3600000</v>
      </c>
      <c r="Z21" s="61">
        <f t="shared" si="15"/>
        <v>0</v>
      </c>
      <c r="AA21" s="61"/>
      <c r="AB21" s="61">
        <v>2000000</v>
      </c>
      <c r="AC21" s="56">
        <f t="shared" si="16"/>
        <v>7570000</v>
      </c>
      <c r="AD21" s="62"/>
    </row>
    <row r="22" spans="1:30" x14ac:dyDescent="0.25">
      <c r="A22" s="53">
        <v>2</v>
      </c>
      <c r="B22" s="54" t="s">
        <v>59</v>
      </c>
      <c r="C22" s="55" t="s">
        <v>60</v>
      </c>
      <c r="D22" s="56">
        <v>4500000</v>
      </c>
      <c r="E22" s="56">
        <v>600000</v>
      </c>
      <c r="F22" s="56">
        <v>300000</v>
      </c>
      <c r="G22" s="56">
        <v>200000</v>
      </c>
      <c r="H22" s="56"/>
      <c r="I22" s="56"/>
      <c r="J22" s="56">
        <f>D22+E22+F22+G22+H22+I22</f>
        <v>5600000</v>
      </c>
      <c r="K22" s="57">
        <v>25</v>
      </c>
      <c r="L22" s="56">
        <f>J22*(K22/26)</f>
        <v>5384615.384615385</v>
      </c>
      <c r="M22" s="56">
        <f t="shared" si="3"/>
        <v>4484615.384615385</v>
      </c>
      <c r="N22" s="58">
        <f>D22+I22</f>
        <v>4500000</v>
      </c>
      <c r="O22" s="59">
        <f>N22*18%</f>
        <v>810000</v>
      </c>
      <c r="P22" s="59">
        <f>N22*3%</f>
        <v>135000</v>
      </c>
      <c r="Q22" s="59">
        <f>N22*1%</f>
        <v>45000</v>
      </c>
      <c r="R22" s="59">
        <f t="shared" si="8"/>
        <v>90000</v>
      </c>
      <c r="S22" s="59">
        <f t="shared" si="9"/>
        <v>1080000</v>
      </c>
      <c r="T22" s="60">
        <f t="shared" si="10"/>
        <v>360000</v>
      </c>
      <c r="U22" s="60">
        <f t="shared" si="11"/>
        <v>67500</v>
      </c>
      <c r="V22" s="60">
        <f t="shared" si="12"/>
        <v>45000</v>
      </c>
      <c r="W22" s="60">
        <f t="shared" si="13"/>
        <v>472500</v>
      </c>
      <c r="X22" s="61">
        <f t="shared" si="14"/>
        <v>9000000</v>
      </c>
      <c r="Y22" s="61"/>
      <c r="Z22" s="61">
        <f t="shared" si="15"/>
        <v>0</v>
      </c>
      <c r="AA22" s="61"/>
      <c r="AB22" s="61"/>
      <c r="AC22" s="56">
        <f t="shared" si="16"/>
        <v>4912115.384615385</v>
      </c>
      <c r="AD22" s="62"/>
    </row>
    <row r="23" spans="1:30" x14ac:dyDescent="0.25">
      <c r="A23" s="53">
        <v>3</v>
      </c>
      <c r="B23" s="54" t="s">
        <v>61</v>
      </c>
      <c r="C23" s="55" t="s">
        <v>62</v>
      </c>
      <c r="D23" s="56">
        <v>4100000</v>
      </c>
      <c r="E23" s="56">
        <v>500000</v>
      </c>
      <c r="F23" s="56">
        <v>200000</v>
      </c>
      <c r="G23" s="56">
        <v>200000</v>
      </c>
      <c r="H23" s="56"/>
      <c r="I23" s="56"/>
      <c r="J23" s="56">
        <f>D23+E23+F23+G23+H23+I23</f>
        <v>5000000</v>
      </c>
      <c r="K23" s="57">
        <v>26</v>
      </c>
      <c r="L23" s="56">
        <f>J23*(K23/26)</f>
        <v>5000000</v>
      </c>
      <c r="M23" s="56">
        <f t="shared" si="3"/>
        <v>4300000</v>
      </c>
      <c r="N23" s="58">
        <f>D23+I23</f>
        <v>4100000</v>
      </c>
      <c r="O23" s="59">
        <f>N23*18%</f>
        <v>738000</v>
      </c>
      <c r="P23" s="59">
        <f>N23*3%</f>
        <v>123000</v>
      </c>
      <c r="Q23" s="59">
        <f>N23*1%</f>
        <v>41000</v>
      </c>
      <c r="R23" s="59">
        <f t="shared" si="8"/>
        <v>82000</v>
      </c>
      <c r="S23" s="59">
        <f t="shared" si="9"/>
        <v>984000</v>
      </c>
      <c r="T23" s="60">
        <f t="shared" si="10"/>
        <v>328000</v>
      </c>
      <c r="U23" s="60">
        <f t="shared" si="11"/>
        <v>61500</v>
      </c>
      <c r="V23" s="60">
        <f t="shared" si="12"/>
        <v>41000</v>
      </c>
      <c r="W23" s="60">
        <f t="shared" si="13"/>
        <v>430500</v>
      </c>
      <c r="X23" s="61">
        <f t="shared" si="14"/>
        <v>9000000</v>
      </c>
      <c r="Y23" s="61"/>
      <c r="Z23" s="61">
        <f t="shared" si="15"/>
        <v>0</v>
      </c>
      <c r="AA23" s="61"/>
      <c r="AB23" s="61"/>
      <c r="AC23" s="56">
        <f t="shared" si="16"/>
        <v>4569500</v>
      </c>
      <c r="AD23" s="62"/>
    </row>
    <row r="24" spans="1:30" x14ac:dyDescent="0.25">
      <c r="A24" s="48"/>
      <c r="B24" s="49" t="s">
        <v>63</v>
      </c>
      <c r="C24" s="50"/>
      <c r="D24" s="51">
        <f t="shared" ref="D24:AC24" si="19">SUBTOTAL(9,D12:D23)</f>
        <v>47900000</v>
      </c>
      <c r="E24" s="51">
        <f t="shared" si="19"/>
        <v>6290000</v>
      </c>
      <c r="F24" s="51">
        <f t="shared" si="19"/>
        <v>9600000</v>
      </c>
      <c r="G24" s="51">
        <f t="shared" si="19"/>
        <v>9200000</v>
      </c>
      <c r="H24" s="51">
        <f t="shared" si="19"/>
        <v>7500000</v>
      </c>
      <c r="I24" s="51">
        <f t="shared" si="19"/>
        <v>5500000</v>
      </c>
      <c r="J24" s="51">
        <f t="shared" si="19"/>
        <v>85990000</v>
      </c>
      <c r="K24" s="52">
        <f t="shared" si="19"/>
        <v>260</v>
      </c>
      <c r="L24" s="51">
        <f t="shared" si="19"/>
        <v>86646153.846153855</v>
      </c>
      <c r="M24" s="51">
        <f t="shared" si="19"/>
        <v>70756153.846153855</v>
      </c>
      <c r="N24" s="51">
        <f>SUBTOTAL(9,N12:N23)</f>
        <v>53400000</v>
      </c>
      <c r="O24" s="51">
        <f t="shared" si="19"/>
        <v>9612000</v>
      </c>
      <c r="P24" s="51">
        <f t="shared" si="19"/>
        <v>1602000</v>
      </c>
      <c r="Q24" s="51">
        <f t="shared" si="19"/>
        <v>534000</v>
      </c>
      <c r="R24" s="51">
        <f t="shared" si="19"/>
        <v>1068000</v>
      </c>
      <c r="S24" s="51">
        <f t="shared" si="19"/>
        <v>12816000</v>
      </c>
      <c r="T24" s="51">
        <f t="shared" si="19"/>
        <v>4272000</v>
      </c>
      <c r="U24" s="51">
        <f t="shared" si="19"/>
        <v>801000</v>
      </c>
      <c r="V24" s="51">
        <f t="shared" si="19"/>
        <v>534000</v>
      </c>
      <c r="W24" s="51">
        <f t="shared" si="19"/>
        <v>5607000</v>
      </c>
      <c r="X24" s="51">
        <f t="shared" si="19"/>
        <v>90000000</v>
      </c>
      <c r="Y24" s="51">
        <f t="shared" si="19"/>
        <v>14400000</v>
      </c>
      <c r="Z24" s="51">
        <f t="shared" si="19"/>
        <v>1241923.0769230798</v>
      </c>
      <c r="AA24" s="51">
        <f t="shared" si="19"/>
        <v>62096.153846153989</v>
      </c>
      <c r="AB24" s="51">
        <f t="shared" si="19"/>
        <v>2000000</v>
      </c>
      <c r="AC24" s="51">
        <f t="shared" si="19"/>
        <v>78977057.692307711</v>
      </c>
      <c r="AD24" s="51"/>
    </row>
    <row r="25" spans="1:30" ht="15.75" x14ac:dyDescent="0.25">
      <c r="A25" s="63"/>
      <c r="B25" s="64"/>
      <c r="C25" s="65"/>
      <c r="D25" s="66"/>
      <c r="E25" s="66"/>
      <c r="F25" s="66"/>
      <c r="G25" s="66"/>
      <c r="H25" s="66"/>
      <c r="I25" s="66"/>
      <c r="J25" s="66"/>
      <c r="K25" s="23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24"/>
      <c r="Y25" s="24"/>
      <c r="Z25" s="24"/>
      <c r="AA25" s="24"/>
      <c r="AB25" s="24"/>
      <c r="AC25" s="66"/>
      <c r="AD25" s="8"/>
    </row>
    <row r="26" spans="1:30" ht="15.75" x14ac:dyDescent="0.25">
      <c r="A26" s="67"/>
      <c r="B26" s="68"/>
      <c r="C26" s="69"/>
      <c r="D26" s="70"/>
      <c r="E26" s="70"/>
      <c r="F26" s="70"/>
      <c r="G26" s="70"/>
      <c r="H26" s="70"/>
      <c r="I26" s="70"/>
      <c r="J26" s="70"/>
      <c r="K26" s="71"/>
      <c r="L26" s="70"/>
      <c r="M26" s="70"/>
      <c r="N26" s="70"/>
      <c r="O26" s="72"/>
      <c r="P26" s="73"/>
      <c r="Q26" s="73"/>
      <c r="R26" s="73"/>
      <c r="S26" s="74"/>
      <c r="T26" s="75" t="s">
        <v>69</v>
      </c>
      <c r="U26" s="75"/>
      <c r="V26" s="75"/>
      <c r="W26" s="75"/>
      <c r="X26" s="75"/>
      <c r="Y26" s="75"/>
      <c r="Z26" s="75"/>
      <c r="AA26" s="75"/>
      <c r="AB26" s="75"/>
      <c r="AC26" s="75"/>
      <c r="AD26" s="75"/>
    </row>
    <row r="27" spans="1:30" ht="15.75" x14ac:dyDescent="0.25">
      <c r="A27" s="76"/>
      <c r="B27" s="77"/>
      <c r="C27" s="78" t="s">
        <v>64</v>
      </c>
      <c r="D27" s="78"/>
      <c r="E27" s="79"/>
      <c r="F27" s="79"/>
      <c r="G27" s="79"/>
      <c r="H27" s="79"/>
      <c r="I27" s="80"/>
      <c r="J27" s="79"/>
      <c r="K27" s="77"/>
      <c r="L27" s="79"/>
      <c r="M27" s="79"/>
      <c r="N27" s="79"/>
      <c r="O27" s="79"/>
      <c r="P27" s="79"/>
      <c r="Q27" s="79"/>
      <c r="R27" s="79"/>
      <c r="S27" s="79"/>
      <c r="T27" s="77"/>
      <c r="U27" s="79"/>
      <c r="V27" s="79"/>
      <c r="W27" s="79"/>
      <c r="X27" s="79" t="s">
        <v>65</v>
      </c>
      <c r="Y27" s="79"/>
      <c r="Z27" s="79"/>
      <c r="AA27" s="77"/>
      <c r="AB27" s="77"/>
      <c r="AC27" s="79"/>
      <c r="AD27" s="79"/>
    </row>
    <row r="28" spans="1:30" ht="15.75" x14ac:dyDescent="0.25">
      <c r="A28" s="67"/>
      <c r="B28" s="81"/>
      <c r="C28" s="82" t="s">
        <v>66</v>
      </c>
      <c r="D28" s="82"/>
      <c r="E28" s="83"/>
      <c r="F28" s="83"/>
      <c r="G28" s="83"/>
      <c r="H28" s="83"/>
      <c r="I28" s="70"/>
      <c r="J28" s="83"/>
      <c r="K28" s="84"/>
      <c r="L28" s="83"/>
      <c r="M28" s="83"/>
      <c r="N28" s="83"/>
      <c r="O28" s="83"/>
      <c r="P28" s="83"/>
      <c r="Q28" s="83"/>
      <c r="R28" s="83"/>
      <c r="S28" s="83"/>
      <c r="T28" s="85"/>
      <c r="U28" s="83"/>
      <c r="V28" s="83"/>
      <c r="W28" s="83"/>
      <c r="X28" s="83" t="s">
        <v>67</v>
      </c>
      <c r="Y28" s="83"/>
      <c r="Z28" s="83"/>
      <c r="AA28" s="24"/>
      <c r="AB28" s="24"/>
      <c r="AC28" s="83"/>
      <c r="AD28" s="83"/>
    </row>
    <row r="29" spans="1:30" x14ac:dyDescent="0.25">
      <c r="Z29" s="86"/>
    </row>
    <row r="30" spans="1:30" x14ac:dyDescent="0.25">
      <c r="B30" s="87"/>
      <c r="C30" s="87"/>
      <c r="D30" s="87"/>
      <c r="T30" s="86"/>
    </row>
    <row r="31" spans="1:30" x14ac:dyDescent="0.25">
      <c r="B31" s="87"/>
      <c r="C31" s="87"/>
      <c r="D31" s="87"/>
      <c r="T31" s="86"/>
    </row>
  </sheetData>
  <mergeCells count="28">
    <mergeCell ref="Z10:Z11"/>
    <mergeCell ref="AA10:AA11"/>
    <mergeCell ref="AB10:AB11"/>
    <mergeCell ref="AC10:AC11"/>
    <mergeCell ref="AD10:AD11"/>
    <mergeCell ref="T26:AD26"/>
    <mergeCell ref="L10:L11"/>
    <mergeCell ref="M10:M11"/>
    <mergeCell ref="N10:N11"/>
    <mergeCell ref="O10:S10"/>
    <mergeCell ref="T10:W10"/>
    <mergeCell ref="X10:Y10"/>
    <mergeCell ref="A7:AD7"/>
    <mergeCell ref="A8:AD8"/>
    <mergeCell ref="A10:A11"/>
    <mergeCell ref="B10:B11"/>
    <mergeCell ref="C10:C11"/>
    <mergeCell ref="D10:D11"/>
    <mergeCell ref="E10:H10"/>
    <mergeCell ref="I10:I11"/>
    <mergeCell ref="J10:J11"/>
    <mergeCell ref="K10:K11"/>
    <mergeCell ref="A1:O1"/>
    <mergeCell ref="V1:AD5"/>
    <mergeCell ref="A2:T2"/>
    <mergeCell ref="A3:N3"/>
    <mergeCell ref="A4:C4"/>
    <mergeCell ref="A5:D5"/>
  </mergeCells>
  <hyperlinks>
    <hyperlink ref="A5" r:id="rId1" display="http://ketoanthienung.net/" xr:uid="{EE03697C-109D-4C70-B93B-007601ED71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bo8</dc:creator>
  <cp:lastModifiedBy>bo8</cp:lastModifiedBy>
  <dcterms:created xsi:type="dcterms:W3CDTF">2018-12-20T03:54:03Z</dcterms:created>
  <dcterms:modified xsi:type="dcterms:W3CDTF">2018-12-20T03:54:46Z</dcterms:modified>
</cp:coreProperties>
</file>