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afree/Desktop/"/>
    </mc:Choice>
  </mc:AlternateContent>
  <xr:revisionPtr revIDLastSave="0" documentId="13_ncr:1_{375EC1C8-9BE8-B34A-AC5E-5C7BD201D002}" xr6:coauthVersionLast="47" xr6:coauthVersionMax="47" xr10:uidLastSave="{00000000-0000-0000-0000-000000000000}"/>
  <bookViews>
    <workbookView xWindow="0" yWindow="500" windowWidth="41160" windowHeight="26980" xr2:uid="{00000000-000D-0000-FFFF-FFFF00000000}"/>
  </bookViews>
  <sheets>
    <sheet name="JL Copy number calcs" sheetId="2" r:id="rId1"/>
  </sheets>
  <definedNames>
    <definedName name="_xlchart.v1.0" hidden="1">'JL Copy number calcs'!#REF!</definedName>
    <definedName name="_xlchart.v1.1" hidden="1">'JL Copy number calcs'!#REF!</definedName>
    <definedName name="_xlchart.v1.2" hidden="1">'JL Copy number calcs'!#REF!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9" i="2"/>
  <c r="B10" i="2" s="1"/>
  <c r="B13" i="2" l="1"/>
  <c r="B14" i="2" s="1"/>
  <c r="G4" i="2" l="1"/>
  <c r="G8" i="2"/>
  <c r="H8" i="2" s="1"/>
  <c r="G12" i="2"/>
  <c r="G16" i="2"/>
  <c r="G20" i="2"/>
  <c r="G24" i="2"/>
  <c r="H24" i="2" s="1"/>
  <c r="G28" i="2"/>
  <c r="H28" i="2" s="1"/>
  <c r="G9" i="2"/>
  <c r="H9" i="2" s="1"/>
  <c r="G13" i="2"/>
  <c r="G17" i="2"/>
  <c r="G21" i="2"/>
  <c r="H21" i="2" s="1"/>
  <c r="G25" i="2"/>
  <c r="H25" i="2" s="1"/>
  <c r="G29" i="2"/>
  <c r="G10" i="2"/>
  <c r="G14" i="2"/>
  <c r="H14" i="2" s="1"/>
  <c r="G18" i="2"/>
  <c r="H18" i="2" s="1"/>
  <c r="G22" i="2"/>
  <c r="H22" i="2" s="1"/>
  <c r="G26" i="2"/>
  <c r="G30" i="2"/>
  <c r="G11" i="2"/>
  <c r="H11" i="2" s="1"/>
  <c r="G15" i="2"/>
  <c r="G19" i="2"/>
  <c r="G23" i="2"/>
  <c r="G27" i="2"/>
  <c r="H27" i="2" s="1"/>
  <c r="G5" i="2"/>
  <c r="G6" i="2"/>
  <c r="H6" i="2" s="1"/>
  <c r="G7" i="2"/>
  <c r="H15" i="2"/>
  <c r="H12" i="2"/>
  <c r="H13" i="2"/>
  <c r="G2" i="2"/>
  <c r="H2" i="2" s="1"/>
  <c r="H4" i="2"/>
  <c r="H17" i="2"/>
  <c r="H26" i="2"/>
  <c r="H30" i="2"/>
  <c r="H5" i="2"/>
  <c r="H23" i="2"/>
  <c r="G31" i="2"/>
  <c r="H31" i="2" s="1"/>
  <c r="H10" i="2"/>
  <c r="H19" i="2"/>
  <c r="G3" i="2"/>
  <c r="H3" i="2" s="1"/>
  <c r="H16" i="2"/>
  <c r="H20" i="2"/>
  <c r="H29" i="2"/>
  <c r="H7" i="2"/>
  <c r="M17" i="2" l="1"/>
  <c r="M18" i="2"/>
  <c r="M19" i="2" s="1"/>
  <c r="V50" i="2" l="1"/>
  <c r="W50" i="2" s="1"/>
  <c r="X50" i="2" s="1"/>
  <c r="V58" i="2"/>
  <c r="W58" i="2" s="1"/>
  <c r="X58" i="2" s="1"/>
  <c r="V59" i="2"/>
  <c r="W59" i="2" s="1"/>
  <c r="X59" i="2" s="1"/>
  <c r="V2" i="2"/>
  <c r="W2" i="2" s="1"/>
  <c r="X2" i="2" s="1"/>
  <c r="V53" i="2"/>
  <c r="W53" i="2" s="1"/>
  <c r="X53" i="2" s="1"/>
  <c r="V61" i="2"/>
  <c r="W61" i="2" s="1"/>
  <c r="X61" i="2" s="1"/>
  <c r="V55" i="2"/>
  <c r="W55" i="2" s="1"/>
  <c r="X55" i="2" s="1"/>
  <c r="V56" i="2"/>
  <c r="W56" i="2" s="1"/>
  <c r="X56" i="2" s="1"/>
  <c r="V51" i="2"/>
  <c r="W51" i="2" s="1"/>
  <c r="X51" i="2" s="1"/>
  <c r="V52" i="2"/>
  <c r="W52" i="2" s="1"/>
  <c r="X52" i="2" s="1"/>
  <c r="V60" i="2"/>
  <c r="W60" i="2" s="1"/>
  <c r="X60" i="2" s="1"/>
  <c r="V57" i="2"/>
  <c r="W57" i="2" s="1"/>
  <c r="X57" i="2" s="1"/>
  <c r="V54" i="2"/>
  <c r="W54" i="2" s="1"/>
  <c r="X54" i="2" s="1"/>
  <c r="V27" i="2"/>
  <c r="W27" i="2" s="1"/>
  <c r="X27" i="2" s="1"/>
  <c r="V31" i="2"/>
  <c r="W31" i="2" s="1"/>
  <c r="X31" i="2" s="1"/>
  <c r="V5" i="2"/>
  <c r="W5" i="2" s="1"/>
  <c r="X5" i="2" s="1"/>
  <c r="V33" i="2"/>
  <c r="W33" i="2" s="1"/>
  <c r="X33" i="2" s="1"/>
  <c r="V37" i="2"/>
  <c r="W37" i="2" s="1"/>
  <c r="X37" i="2" s="1"/>
  <c r="V11" i="2"/>
  <c r="W11" i="2" s="1"/>
  <c r="X11" i="2" s="1"/>
  <c r="V39" i="2"/>
  <c r="W39" i="2" s="1"/>
  <c r="X39" i="2" s="1"/>
  <c r="V43" i="2"/>
  <c r="W43" i="2" s="1"/>
  <c r="X43" i="2" s="1"/>
  <c r="V17" i="2"/>
  <c r="W17" i="2" s="1"/>
  <c r="X17" i="2" s="1"/>
  <c r="V45" i="2"/>
  <c r="W45" i="2" s="1"/>
  <c r="X45" i="2" s="1"/>
  <c r="V49" i="2"/>
  <c r="W49" i="2" s="1"/>
  <c r="X49" i="2" s="1"/>
  <c r="V23" i="2"/>
  <c r="W23" i="2" s="1"/>
  <c r="X23" i="2" s="1"/>
  <c r="V4" i="2"/>
  <c r="W4" i="2" s="1"/>
  <c r="X4" i="2" s="1"/>
  <c r="V10" i="2"/>
  <c r="W10" i="2" s="1"/>
  <c r="X10" i="2" s="1"/>
  <c r="V16" i="2"/>
  <c r="W16" i="2" s="1"/>
  <c r="X16" i="2" s="1"/>
  <c r="V48" i="2"/>
  <c r="W48" i="2" s="1"/>
  <c r="X48" i="2" s="1"/>
  <c r="V28" i="2"/>
  <c r="W28" i="2" s="1"/>
  <c r="X28" i="2" s="1"/>
  <c r="V6" i="2"/>
  <c r="W6" i="2" s="1"/>
  <c r="X6" i="2" s="1"/>
  <c r="V34" i="2"/>
  <c r="W34" i="2" s="1"/>
  <c r="X34" i="2" s="1"/>
  <c r="V8" i="2"/>
  <c r="W8" i="2" s="1"/>
  <c r="X8" i="2" s="1"/>
  <c r="V12" i="2"/>
  <c r="W12" i="2" s="1"/>
  <c r="X12" i="2" s="1"/>
  <c r="V40" i="2"/>
  <c r="W40" i="2" s="1"/>
  <c r="X40" i="2" s="1"/>
  <c r="V14" i="2"/>
  <c r="W14" i="2" s="1"/>
  <c r="X14" i="2" s="1"/>
  <c r="V18" i="2"/>
  <c r="W18" i="2" s="1"/>
  <c r="X18" i="2" s="1"/>
  <c r="V46" i="2"/>
  <c r="W46" i="2" s="1"/>
  <c r="X46" i="2" s="1"/>
  <c r="V20" i="2"/>
  <c r="W20" i="2" s="1"/>
  <c r="X20" i="2" s="1"/>
  <c r="V24" i="2"/>
  <c r="W24" i="2" s="1"/>
  <c r="X24" i="2" s="1"/>
  <c r="V32" i="2"/>
  <c r="W32" i="2" s="1"/>
  <c r="X32" i="2" s="1"/>
  <c r="V38" i="2"/>
  <c r="W38" i="2" s="1"/>
  <c r="X38" i="2" s="1"/>
  <c r="V44" i="2"/>
  <c r="W44" i="2" s="1"/>
  <c r="X44" i="2" s="1"/>
  <c r="V26" i="2"/>
  <c r="W26" i="2" s="1"/>
  <c r="X26" i="2" s="1"/>
  <c r="V29" i="2"/>
  <c r="W29" i="2" s="1"/>
  <c r="X29" i="2" s="1"/>
  <c r="V3" i="2"/>
  <c r="W3" i="2" s="1"/>
  <c r="X3" i="2" s="1"/>
  <c r="V7" i="2"/>
  <c r="W7" i="2" s="1"/>
  <c r="X7" i="2" s="1"/>
  <c r="V35" i="2"/>
  <c r="W35" i="2" s="1"/>
  <c r="X35" i="2" s="1"/>
  <c r="V9" i="2"/>
  <c r="W9" i="2" s="1"/>
  <c r="X9" i="2" s="1"/>
  <c r="V13" i="2"/>
  <c r="W13" i="2" s="1"/>
  <c r="X13" i="2" s="1"/>
  <c r="V41" i="2"/>
  <c r="W41" i="2" s="1"/>
  <c r="X41" i="2" s="1"/>
  <c r="V15" i="2"/>
  <c r="W15" i="2" s="1"/>
  <c r="X15" i="2" s="1"/>
  <c r="V19" i="2"/>
  <c r="W19" i="2" s="1"/>
  <c r="X19" i="2" s="1"/>
  <c r="V47" i="2"/>
  <c r="W47" i="2" s="1"/>
  <c r="X47" i="2" s="1"/>
  <c r="V21" i="2"/>
  <c r="W21" i="2" s="1"/>
  <c r="X21" i="2" s="1"/>
  <c r="V25" i="2"/>
  <c r="W25" i="2" s="1"/>
  <c r="X25" i="2" s="1"/>
  <c r="V30" i="2"/>
  <c r="W30" i="2" s="1"/>
  <c r="X30" i="2" s="1"/>
  <c r="V36" i="2"/>
  <c r="W36" i="2" s="1"/>
  <c r="X36" i="2" s="1"/>
  <c r="V42" i="2"/>
  <c r="W42" i="2" s="1"/>
  <c r="X42" i="2" s="1"/>
  <c r="V22" i="2"/>
  <c r="W22" i="2" s="1"/>
  <c r="X22" i="2" s="1"/>
</calcChain>
</file>

<file path=xl/sharedStrings.xml><?xml version="1.0" encoding="utf-8"?>
<sst xmlns="http://schemas.openxmlformats.org/spreadsheetml/2006/main" count="216" uniqueCount="180">
  <si>
    <t>Position</t>
  </si>
  <si>
    <t xml:space="preserve">Sample Name                       </t>
  </si>
  <si>
    <t xml:space="preserve">Cq   </t>
  </si>
  <si>
    <t>Standard</t>
  </si>
  <si>
    <t xml:space="preserve">A2      </t>
  </si>
  <si>
    <t xml:space="preserve">A3      </t>
  </si>
  <si>
    <t xml:space="preserve">A4      </t>
  </si>
  <si>
    <t xml:space="preserve">A5      </t>
  </si>
  <si>
    <t xml:space="preserve">A6      </t>
  </si>
  <si>
    <t xml:space="preserve">A7      </t>
  </si>
  <si>
    <t xml:space="preserve">A8      </t>
  </si>
  <si>
    <t xml:space="preserve">A9      </t>
  </si>
  <si>
    <t xml:space="preserve">A10     </t>
  </si>
  <si>
    <t xml:space="preserve">B2      </t>
  </si>
  <si>
    <t xml:space="preserve">B3      </t>
  </si>
  <si>
    <t xml:space="preserve">B4      </t>
  </si>
  <si>
    <t xml:space="preserve">B5      </t>
  </si>
  <si>
    <t xml:space="preserve">B6      </t>
  </si>
  <si>
    <t xml:space="preserve">B7      </t>
  </si>
  <si>
    <t xml:space="preserve">B8      </t>
  </si>
  <si>
    <t xml:space="preserve">B9      </t>
  </si>
  <si>
    <t xml:space="preserve">B10     </t>
  </si>
  <si>
    <t xml:space="preserve">C2      </t>
  </si>
  <si>
    <t xml:space="preserve">C3      </t>
  </si>
  <si>
    <t xml:space="preserve">C4      </t>
  </si>
  <si>
    <t xml:space="preserve">C5      </t>
  </si>
  <si>
    <t xml:space="preserve">C6      </t>
  </si>
  <si>
    <t xml:space="preserve">C7      </t>
  </si>
  <si>
    <t xml:space="preserve">C8      </t>
  </si>
  <si>
    <t xml:space="preserve">C9      </t>
  </si>
  <si>
    <t xml:space="preserve">C10     </t>
  </si>
  <si>
    <t xml:space="preserve">D1      </t>
  </si>
  <si>
    <t xml:space="preserve">D2      </t>
  </si>
  <si>
    <t xml:space="preserve">D3      </t>
  </si>
  <si>
    <t xml:space="preserve">D4      </t>
  </si>
  <si>
    <t xml:space="preserve">D5      </t>
  </si>
  <si>
    <t xml:space="preserve">D6      </t>
  </si>
  <si>
    <t xml:space="preserve">D7      </t>
  </si>
  <si>
    <t xml:space="preserve">D8      </t>
  </si>
  <si>
    <t xml:space="preserve">D9      </t>
  </si>
  <si>
    <t xml:space="preserve">D10     </t>
  </si>
  <si>
    <t xml:space="preserve">D11     </t>
  </si>
  <si>
    <t xml:space="preserve">D12     </t>
  </si>
  <si>
    <t xml:space="preserve">E1      </t>
  </si>
  <si>
    <t xml:space="preserve">E2      </t>
  </si>
  <si>
    <t xml:space="preserve">E3      </t>
  </si>
  <si>
    <t xml:space="preserve">E4      </t>
  </si>
  <si>
    <t xml:space="preserve">E5      </t>
  </si>
  <si>
    <t xml:space="preserve">E6      </t>
  </si>
  <si>
    <t xml:space="preserve">E7      </t>
  </si>
  <si>
    <t xml:space="preserve">E8      </t>
  </si>
  <si>
    <t xml:space="preserve">E9      </t>
  </si>
  <si>
    <t xml:space="preserve">E10     </t>
  </si>
  <si>
    <t xml:space="preserve">E11     </t>
  </si>
  <si>
    <t xml:space="preserve">E12     </t>
  </si>
  <si>
    <t xml:space="preserve">F1      </t>
  </si>
  <si>
    <t xml:space="preserve">F2      </t>
  </si>
  <si>
    <t xml:space="preserve">F3      </t>
  </si>
  <si>
    <t xml:space="preserve">F4      </t>
  </si>
  <si>
    <t xml:space="preserve">F5      </t>
  </si>
  <si>
    <t xml:space="preserve">F6      </t>
  </si>
  <si>
    <t xml:space="preserve">F7      </t>
  </si>
  <si>
    <t xml:space="preserve">F8      </t>
  </si>
  <si>
    <t xml:space="preserve">F9      </t>
  </si>
  <si>
    <t xml:space="preserve">F10     </t>
  </si>
  <si>
    <t xml:space="preserve">F11     </t>
  </si>
  <si>
    <t xml:space="preserve">F12     </t>
  </si>
  <si>
    <t xml:space="preserve">G1      </t>
  </si>
  <si>
    <t xml:space="preserve">G2      </t>
  </si>
  <si>
    <t xml:space="preserve">G3      </t>
  </si>
  <si>
    <t xml:space="preserve">G4      </t>
  </si>
  <si>
    <t xml:space="preserve">G5      </t>
  </si>
  <si>
    <t xml:space="preserve">G6      </t>
  </si>
  <si>
    <t xml:space="preserve">G7      </t>
  </si>
  <si>
    <t xml:space="preserve">G8      </t>
  </si>
  <si>
    <t xml:space="preserve">G9      </t>
  </si>
  <si>
    <t xml:space="preserve">G10     </t>
  </si>
  <si>
    <t xml:space="preserve">G11     </t>
  </si>
  <si>
    <t xml:space="preserve">G12     </t>
  </si>
  <si>
    <t>Index</t>
  </si>
  <si>
    <t>c-intercept</t>
  </si>
  <si>
    <t>gradient</t>
  </si>
  <si>
    <t>Sample Name</t>
  </si>
  <si>
    <t>Cq</t>
  </si>
  <si>
    <t>efficiency</t>
  </si>
  <si>
    <t>qPCR parameters</t>
  </si>
  <si>
    <t>https://tools.thermofisher.com/content/sfs/appendix/PCR_RTPCR/Important%20Parameters%20of%20qPCR.pdf#:~:text=Slope%2FEfficiency%3A%20Ideally%20the%20efficiency%20%28E%29%20of%20a%20PCR,Log%20E%20%3D%20%28-1%2Fslope%29log%2010%20%E2%80%93%20log%201</t>
  </si>
  <si>
    <t>qPCR copy number calculations</t>
  </si>
  <si>
    <t>http://www.mncf.tulane.edu/Protocols/copy%20number%20calculation%20for%20qpcr.pdf#:~:text=serial%20dilution%20of%20linearized%20plasmid%20DNA%20is%20used,%28bp%20size%20of%20plasmid%2Binsert%29%28330%20Da%20X%202%20nucleotide%2Fbp%29</t>
  </si>
  <si>
    <t>Weight (Da or g/mol)</t>
  </si>
  <si>
    <t>Size of plasmid+insert (bp)</t>
  </si>
  <si>
    <t>Copy number (g/molecule)</t>
  </si>
  <si>
    <t>Concentration of plasmid/DNA (g/μL)</t>
  </si>
  <si>
    <t>Concentration of plasmid/DNA (ng/μL)</t>
  </si>
  <si>
    <t>No. molecules in reaction (neat, molecules/μL)</t>
  </si>
  <si>
    <t>Dilution factor</t>
  </si>
  <si>
    <t>Units should be molecules/ng for copy number</t>
  </si>
  <si>
    <t xml:space="preserve">Divide by 10ng/μL </t>
  </si>
  <si>
    <t>Volume of DNA/plasmid into qPCR (μL)</t>
  </si>
  <si>
    <t xml:space="preserve">Final volume in qPCR (μL) </t>
  </si>
  <si>
    <t>No. molecules (neat, molecules)</t>
  </si>
  <si>
    <t>No. molecules</t>
  </si>
  <si>
    <t>LOG(No. molecules)</t>
  </si>
  <si>
    <t>Copy No. (molecules/ng)</t>
  </si>
  <si>
    <t xml:space="preserve">H1      </t>
  </si>
  <si>
    <t xml:space="preserve">H2      </t>
  </si>
  <si>
    <t xml:space="preserve">H3      </t>
  </si>
  <si>
    <t xml:space="preserve">H4      </t>
  </si>
  <si>
    <t xml:space="preserve">H5      </t>
  </si>
  <si>
    <t xml:space="preserve">H6      </t>
  </si>
  <si>
    <t xml:space="preserve">H7      </t>
  </si>
  <si>
    <t xml:space="preserve">H8      </t>
  </si>
  <si>
    <t xml:space="preserve">H9      </t>
  </si>
  <si>
    <t xml:space="preserve">H10     </t>
  </si>
  <si>
    <t xml:space="preserve">H11     </t>
  </si>
  <si>
    <t xml:space="preserve">H12     </t>
  </si>
  <si>
    <t>5617-2 R1</t>
  </si>
  <si>
    <t>5617-2 R2</t>
  </si>
  <si>
    <t>5737-2 R1</t>
  </si>
  <si>
    <t>5737-2 R2</t>
  </si>
  <si>
    <t>6343-2 R1</t>
  </si>
  <si>
    <t>6343-2 R2</t>
  </si>
  <si>
    <t>6350-2 R1</t>
  </si>
  <si>
    <t>6350-2 R2</t>
  </si>
  <si>
    <t>4849-2 R1</t>
  </si>
  <si>
    <t>4849-2 R2</t>
  </si>
  <si>
    <t>5581-2 R1</t>
  </si>
  <si>
    <t>5581-2 R2</t>
  </si>
  <si>
    <t>5551-2 R1</t>
  </si>
  <si>
    <t>5551-2 R2</t>
  </si>
  <si>
    <t>5633-2 R1</t>
  </si>
  <si>
    <t>5633-2 R2</t>
  </si>
  <si>
    <t>6336-2 R1</t>
  </si>
  <si>
    <t>6336-2 R2</t>
  </si>
  <si>
    <t>6302-2 R1</t>
  </si>
  <si>
    <t>6302-2 R2</t>
  </si>
  <si>
    <t>5530-2 R1</t>
  </si>
  <si>
    <t>5530-2 R2</t>
  </si>
  <si>
    <t>6329-2 R1</t>
  </si>
  <si>
    <t>6329-2 R2</t>
  </si>
  <si>
    <t>5632-2 R1</t>
  </si>
  <si>
    <t>5632-2 R2</t>
  </si>
  <si>
    <t>6172-2 R1</t>
  </si>
  <si>
    <t>6172-2 R2</t>
  </si>
  <si>
    <t>6205-2 R1</t>
  </si>
  <si>
    <t>6205-2 R2</t>
  </si>
  <si>
    <t>6347-2 R1</t>
  </si>
  <si>
    <t>6347-2 R2</t>
  </si>
  <si>
    <t>6309-2 R1</t>
  </si>
  <si>
    <t>6309-2 R2</t>
  </si>
  <si>
    <t>5628-2 R1</t>
  </si>
  <si>
    <t>5628-2 R2</t>
  </si>
  <si>
    <t>5643-2 R1</t>
  </si>
  <si>
    <t>5643-2 R2</t>
  </si>
  <si>
    <t>5637-2 R1</t>
  </si>
  <si>
    <t>5637-2 R2</t>
  </si>
  <si>
    <t>5738-2 R1</t>
  </si>
  <si>
    <t>5738-2 R2</t>
  </si>
  <si>
    <t>6171-2 R1</t>
  </si>
  <si>
    <t>6171-2 R2</t>
  </si>
  <si>
    <t>6310-2 R1</t>
  </si>
  <si>
    <t>6310-2 R2</t>
  </si>
  <si>
    <t>6183-2 R1</t>
  </si>
  <si>
    <t>6183-2 R2</t>
  </si>
  <si>
    <t>6326-2 R1</t>
  </si>
  <si>
    <t>6326-2 R2</t>
  </si>
  <si>
    <t>5765-2 R1</t>
  </si>
  <si>
    <t>5765-2 R2</t>
  </si>
  <si>
    <t>Digestate R1</t>
  </si>
  <si>
    <t>Digestate R2</t>
  </si>
  <si>
    <t>Water R1</t>
  </si>
  <si>
    <t>Water R2</t>
  </si>
  <si>
    <t xml:space="preserve">Nothing    </t>
  </si>
  <si>
    <t xml:space="preserve">-    </t>
  </si>
  <si>
    <t>A1</t>
  </si>
  <si>
    <t>B1</t>
  </si>
  <si>
    <t>C1</t>
  </si>
  <si>
    <t>Mock R1</t>
  </si>
  <si>
    <t>Mock R2</t>
  </si>
  <si>
    <t>[DNA] of test samples (ng/μL)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</si>
</sst>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" fillId="0" borderId="0" xfId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2A9FF"/>
      <color rgb="FFFF00CF"/>
      <color rgb="FF00FC00"/>
      <color rgb="FF2B36FE"/>
      <color rgb="FFF95F2A"/>
      <color rgb="FFFFBFF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'JL Copy number calcs'!$I$1</c:f>
              <c:strCache>
                <c:ptCount val="1"/>
                <c:pt idx="0">
                  <c:v>Cq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25787401574802"/>
                  <c:y val="-0.11153288130650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'JL Copy number calcs'!$H$3:$H$31</c:f>
              <c:numCache>
                <c:formatCode>0.00E+00</c:formatCode>
                <c:ptCount val="29"/>
                <c:pt idx="0">
                  <c:v>8.1488640309443685</c:v>
                </c:pt>
                <c:pt idx="1">
                  <c:v>7.1488640309443685</c:v>
                </c:pt>
                <c:pt idx="2">
                  <c:v>6.1488640309443685</c:v>
                </c:pt>
                <c:pt idx="3">
                  <c:v>5.1488640309443685</c:v>
                </c:pt>
                <c:pt idx="4">
                  <c:v>4.1488640309443685</c:v>
                </c:pt>
                <c:pt idx="5">
                  <c:v>3.1488640309443685</c:v>
                </c:pt>
                <c:pt idx="6">
                  <c:v>2.1488640309443685</c:v>
                </c:pt>
                <c:pt idx="7">
                  <c:v>1.1488640309443687</c:v>
                </c:pt>
                <c:pt idx="8">
                  <c:v>0.1488640309443687</c:v>
                </c:pt>
                <c:pt idx="9">
                  <c:v>9.1488640309443685</c:v>
                </c:pt>
                <c:pt idx="10">
                  <c:v>8.1488640309443685</c:v>
                </c:pt>
                <c:pt idx="11">
                  <c:v>7.1488640309443685</c:v>
                </c:pt>
                <c:pt idx="12">
                  <c:v>6.1488640309443685</c:v>
                </c:pt>
                <c:pt idx="13">
                  <c:v>5.1488640309443685</c:v>
                </c:pt>
                <c:pt idx="14">
                  <c:v>4.1488640309443685</c:v>
                </c:pt>
                <c:pt idx="15">
                  <c:v>3.1488640309443685</c:v>
                </c:pt>
                <c:pt idx="16">
                  <c:v>2.1488640309443685</c:v>
                </c:pt>
                <c:pt idx="17">
                  <c:v>1.1488640309443687</c:v>
                </c:pt>
                <c:pt idx="18">
                  <c:v>0.1488640309443687</c:v>
                </c:pt>
                <c:pt idx="19">
                  <c:v>9.1488640309443685</c:v>
                </c:pt>
                <c:pt idx="20">
                  <c:v>8.1488640309443685</c:v>
                </c:pt>
                <c:pt idx="21">
                  <c:v>7.1488640309443685</c:v>
                </c:pt>
                <c:pt idx="22">
                  <c:v>6.1488640309443685</c:v>
                </c:pt>
                <c:pt idx="23">
                  <c:v>5.1488640309443685</c:v>
                </c:pt>
                <c:pt idx="24">
                  <c:v>4.1488640309443685</c:v>
                </c:pt>
                <c:pt idx="25">
                  <c:v>3.1488640309443685</c:v>
                </c:pt>
                <c:pt idx="26">
                  <c:v>2.1488640309443685</c:v>
                </c:pt>
                <c:pt idx="27">
                  <c:v>1.1488640309443687</c:v>
                </c:pt>
                <c:pt idx="28">
                  <c:v>0.1488640309443687</c:v>
                </c:pt>
              </c:numCache>
            </c:numRef>
          </c:xVal>
          <c:yVal>
            <c:numRef>
              <c:f>'JL Copy number calcs'!$I$3:$I$31</c:f>
              <c:numCache>
                <c:formatCode>General</c:formatCode>
                <c:ptCount val="29"/>
                <c:pt idx="0">
                  <c:v>7.17</c:v>
                </c:pt>
                <c:pt idx="1">
                  <c:v>9.4700000000000006</c:v>
                </c:pt>
                <c:pt idx="2">
                  <c:v>14.26</c:v>
                </c:pt>
                <c:pt idx="3">
                  <c:v>16.3</c:v>
                </c:pt>
                <c:pt idx="4">
                  <c:v>19.87</c:v>
                </c:pt>
                <c:pt idx="5">
                  <c:v>23.33</c:v>
                </c:pt>
                <c:pt idx="6">
                  <c:v>27.88</c:v>
                </c:pt>
                <c:pt idx="7">
                  <c:v>31.82</c:v>
                </c:pt>
                <c:pt idx="8">
                  <c:v>33.68</c:v>
                </c:pt>
                <c:pt idx="9">
                  <c:v>5.62</c:v>
                </c:pt>
                <c:pt idx="10">
                  <c:v>7.23</c:v>
                </c:pt>
                <c:pt idx="11">
                  <c:v>9.51</c:v>
                </c:pt>
                <c:pt idx="12">
                  <c:v>14.22</c:v>
                </c:pt>
                <c:pt idx="13">
                  <c:v>16.5</c:v>
                </c:pt>
                <c:pt idx="14">
                  <c:v>20.079999999999998</c:v>
                </c:pt>
                <c:pt idx="15">
                  <c:v>23.15</c:v>
                </c:pt>
                <c:pt idx="16">
                  <c:v>27.35</c:v>
                </c:pt>
                <c:pt idx="17">
                  <c:v>32.299999999999997</c:v>
                </c:pt>
                <c:pt idx="18">
                  <c:v>35.64</c:v>
                </c:pt>
                <c:pt idx="19">
                  <c:v>5.94</c:v>
                </c:pt>
                <c:pt idx="20">
                  <c:v>7.13</c:v>
                </c:pt>
                <c:pt idx="21">
                  <c:v>9.59</c:v>
                </c:pt>
                <c:pt idx="22">
                  <c:v>14.35</c:v>
                </c:pt>
                <c:pt idx="23">
                  <c:v>16.16</c:v>
                </c:pt>
                <c:pt idx="24">
                  <c:v>20.010000000000002</c:v>
                </c:pt>
                <c:pt idx="25">
                  <c:v>23.15</c:v>
                </c:pt>
                <c:pt idx="26">
                  <c:v>27.51</c:v>
                </c:pt>
                <c:pt idx="27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E-4DFE-8B6F-2789DE27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47664"/>
        <c:axId val="2117997696"/>
      </c:scatterChart>
      <c:valAx>
        <c:axId val="6341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Log(Number of molecules)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97696"/>
        <c:crosses val="autoZero"/>
        <c:crossBetween val="midCat"/>
      </c:valAx>
      <c:valAx>
        <c:axId val="21179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669383</xdr:colOff>
      <xdr:row>32</xdr:row>
      <xdr:rowOff>9033</xdr:rowOff>
    </xdr:from>
    <xdr:to>
      <xdr:col>7</xdr:col>
      <xdr:colOff>71028</xdr:colOff>
      <xdr:row>47</xdr:row>
      <xdr:rowOff>19506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89083D-AFC1-3425-7393-322C7BD43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1C1E5C-4CB1-40CF-8DA0-E837D3C97313}" name="Table9" displayName="Table9" ref="R1:X61" totalsRowShown="0">
  <autoFilter ref="R1:X61" xr:uid="{981C1E5C-4CB1-40CF-8DA0-E837D3C97313}"/>
  <tableColumns count="7">
    <tableColumn id="1" xr3:uid="{3826B800-3E14-47EC-AF4B-D53310AB92D3}" name="Index"/>
    <tableColumn id="2" xr3:uid="{3EA89A57-8D5E-4437-9572-F261BC69E742}" name="Position"/>
    <tableColumn id="3" xr3:uid="{45F3B189-0DCE-452A-9223-F02B24B4E6D1}" name="Sample Name" dataDxfId="1"/>
    <tableColumn id="7" xr3:uid="{0D0E91F8-6FF8-477D-97EB-7A560B643CAB}" name="Cq"/>
    <tableColumn id="9" xr3:uid="{FD914441-43D3-4559-960D-CCBD31F69E41}" name="LOG(No. molecules)">
      <calculatedColumnFormula>(U2-$M$17)/$M$18</calculatedColumnFormula>
    </tableColumn>
    <tableColumn id="10" xr3:uid="{8BE87165-F71E-471F-B445-7DC899A330BA}" name="No. molecules">
      <calculatedColumnFormula>10^V2</calculatedColumnFormula>
    </tableColumn>
    <tableColumn id="11" xr3:uid="{3C07ADBA-20BA-4805-B4A4-6F18BB871B7F}" name="Copy No. (molecules/ng)" dataDxfId="0">
      <calculatedColumnFormula>W2/$B$18/$B$16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ncf.tulane.edu/Protocols/copy%20number%20calculation%20for%20qpcr.pdf" TargetMode="External"/><Relationship Id="rId1" Type="http://schemas.openxmlformats.org/officeDocument/2006/relationships/hyperlink" Target="https://tools.thermofisher.com/content/sfs/appendix/PCR_RTPCR/Important%20Parameters%20of%20qPCR.pdf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F2BC-229E-44B1-B686-1686CC4F927D}">
  <dimension ref="A1:X61"/>
  <sheetViews>
    <sheetView tabSelected="1" topLeftCell="H1" zoomScale="125" zoomScaleNormal="60" workbookViewId="0">
      <selection activeCell="AT18" sqref="AT18"/>
    </sheetView>
  </sheetViews>
  <sheetFormatPr baseColWidth="10" defaultColWidth="8.83203125" defaultRowHeight="15" x14ac:dyDescent="0.2"/>
  <cols>
    <col min="1" max="1" width="39" customWidth="1"/>
    <col min="2" max="2" width="12.5" bestFit="1" customWidth="1"/>
    <col min="4" max="4" width="18" customWidth="1"/>
    <col min="6" max="6" width="15.5" customWidth="1"/>
    <col min="7" max="8" width="25.5" customWidth="1"/>
    <col min="12" max="12" width="16" customWidth="1"/>
    <col min="13" max="14" width="8.83203125" customWidth="1"/>
    <col min="18" max="18" width="9.5" customWidth="1"/>
    <col min="19" max="19" width="12.5" customWidth="1"/>
    <col min="20" max="20" width="18.6640625" customWidth="1"/>
    <col min="21" max="21" width="10.1640625" customWidth="1"/>
    <col min="22" max="22" width="26.1640625" customWidth="1"/>
    <col min="23" max="23" width="19.1640625" customWidth="1"/>
    <col min="24" max="24" width="30.83203125" style="7" customWidth="1"/>
    <col min="25" max="26" width="8.83203125" customWidth="1"/>
    <col min="34" max="38" width="8.83203125" customWidth="1"/>
  </cols>
  <sheetData>
    <row r="1" spans="1:24" x14ac:dyDescent="0.2">
      <c r="D1" t="s">
        <v>0</v>
      </c>
      <c r="E1" t="s">
        <v>1</v>
      </c>
      <c r="F1" t="s">
        <v>95</v>
      </c>
      <c r="G1" t="s">
        <v>101</v>
      </c>
      <c r="H1" t="s">
        <v>102</v>
      </c>
      <c r="I1" t="s">
        <v>2</v>
      </c>
      <c r="R1" t="s">
        <v>79</v>
      </c>
      <c r="S1" t="s">
        <v>0</v>
      </c>
      <c r="T1" t="s">
        <v>82</v>
      </c>
      <c r="U1" t="s">
        <v>83</v>
      </c>
      <c r="V1" t="s">
        <v>102</v>
      </c>
      <c r="W1" t="s">
        <v>101</v>
      </c>
      <c r="X1" s="7" t="s">
        <v>103</v>
      </c>
    </row>
    <row r="2" spans="1:24" ht="16" x14ac:dyDescent="0.2">
      <c r="D2" t="s">
        <v>174</v>
      </c>
      <c r="E2" t="s">
        <v>3</v>
      </c>
      <c r="F2" s="1">
        <v>0.1</v>
      </c>
      <c r="G2" s="1">
        <f>$B$14*F2</f>
        <v>1408847646.8945739</v>
      </c>
      <c r="H2" s="1">
        <f>LOG(G2)</f>
        <v>9.1488640309443685</v>
      </c>
      <c r="I2">
        <v>5.54</v>
      </c>
      <c r="L2" s="1"/>
      <c r="R2">
        <v>43</v>
      </c>
      <c r="S2" t="s">
        <v>31</v>
      </c>
      <c r="T2" s="5" t="s">
        <v>116</v>
      </c>
      <c r="U2">
        <v>17.72</v>
      </c>
      <c r="V2">
        <f t="shared" ref="V2:V49" si="0">(U2-$M$17)/$M$18</f>
        <v>5.0136723336131999</v>
      </c>
      <c r="W2">
        <f t="shared" ref="W2:W49" si="1">10^V2</f>
        <v>103198.25020773224</v>
      </c>
      <c r="X2" s="7">
        <f t="shared" ref="X2:X49" si="2">W2/$B$18/$B$16</f>
        <v>5159.9125103866118</v>
      </c>
    </row>
    <row r="3" spans="1:24" ht="16" x14ac:dyDescent="0.2">
      <c r="D3" t="s">
        <v>4</v>
      </c>
      <c r="E3" t="s">
        <v>3</v>
      </c>
      <c r="F3" s="1">
        <v>0.01</v>
      </c>
      <c r="G3" s="1">
        <f>$B$14*F3</f>
        <v>140884764.68945739</v>
      </c>
      <c r="H3" s="1">
        <f>LOG(G3)</f>
        <v>8.1488640309443685</v>
      </c>
      <c r="I3">
        <v>7.17</v>
      </c>
      <c r="R3">
        <v>44</v>
      </c>
      <c r="S3" t="s">
        <v>32</v>
      </c>
      <c r="T3" s="5" t="s">
        <v>117</v>
      </c>
      <c r="U3">
        <v>17.73</v>
      </c>
      <c r="V3">
        <f t="shared" si="0"/>
        <v>5.0107167107906507</v>
      </c>
      <c r="W3">
        <f t="shared" si="1"/>
        <v>102498.31142092517</v>
      </c>
      <c r="X3" s="7">
        <f t="shared" si="2"/>
        <v>5124.9155710462583</v>
      </c>
    </row>
    <row r="4" spans="1:24" ht="16" x14ac:dyDescent="0.2">
      <c r="D4" t="s">
        <v>5</v>
      </c>
      <c r="E4" t="s">
        <v>3</v>
      </c>
      <c r="F4" s="1">
        <v>1E-3</v>
      </c>
      <c r="G4" s="1">
        <f t="shared" ref="G4:G30" si="3">$B$14*F4</f>
        <v>14088476.468945738</v>
      </c>
      <c r="H4" s="1">
        <f>LOG(G4)</f>
        <v>7.1488640309443685</v>
      </c>
      <c r="I4">
        <v>9.4700000000000006</v>
      </c>
      <c r="R4">
        <v>45</v>
      </c>
      <c r="S4" t="s">
        <v>33</v>
      </c>
      <c r="T4" s="5" t="s">
        <v>118</v>
      </c>
      <c r="U4">
        <v>18.989999999999998</v>
      </c>
      <c r="V4">
        <f t="shared" si="0"/>
        <v>4.6383082351495526</v>
      </c>
      <c r="W4">
        <f t="shared" si="1"/>
        <v>43481.872190481699</v>
      </c>
      <c r="X4" s="7">
        <f t="shared" si="2"/>
        <v>2174.093609524085</v>
      </c>
    </row>
    <row r="5" spans="1:24" ht="16" x14ac:dyDescent="0.2">
      <c r="D5" t="s">
        <v>6</v>
      </c>
      <c r="E5" t="s">
        <v>3</v>
      </c>
      <c r="F5" s="1">
        <v>1E-4</v>
      </c>
      <c r="G5" s="1">
        <f t="shared" si="3"/>
        <v>1408847.6468945739</v>
      </c>
      <c r="H5" s="1">
        <f t="shared" ref="H5:H31" si="4">LOG(G5)</f>
        <v>6.1488640309443685</v>
      </c>
      <c r="I5">
        <v>14.26</v>
      </c>
      <c r="R5">
        <v>46</v>
      </c>
      <c r="S5" t="s">
        <v>34</v>
      </c>
      <c r="T5" s="5" t="s">
        <v>119</v>
      </c>
      <c r="U5">
        <v>18.850000000000001</v>
      </c>
      <c r="V5">
        <f t="shared" si="0"/>
        <v>4.6796869546652289</v>
      </c>
      <c r="W5">
        <f t="shared" si="1"/>
        <v>47828.521359196173</v>
      </c>
      <c r="X5" s="7">
        <f t="shared" si="2"/>
        <v>2391.4260679598087</v>
      </c>
    </row>
    <row r="6" spans="1:24" ht="16" x14ac:dyDescent="0.2">
      <c r="A6" s="2" t="s">
        <v>88</v>
      </c>
      <c r="D6" t="s">
        <v>7</v>
      </c>
      <c r="E6" t="s">
        <v>3</v>
      </c>
      <c r="F6" s="1">
        <v>1.0000000000000001E-5</v>
      </c>
      <c r="G6" s="1">
        <f t="shared" si="3"/>
        <v>140884.7646894574</v>
      </c>
      <c r="H6" s="1">
        <f t="shared" si="4"/>
        <v>5.1488640309443685</v>
      </c>
      <c r="I6">
        <v>16.3</v>
      </c>
      <c r="R6">
        <v>47</v>
      </c>
      <c r="S6" t="s">
        <v>35</v>
      </c>
      <c r="T6" s="5" t="s">
        <v>120</v>
      </c>
      <c r="U6">
        <v>20.149999999999999</v>
      </c>
      <c r="V6">
        <f t="shared" si="0"/>
        <v>4.2954559877339378</v>
      </c>
      <c r="W6">
        <f t="shared" si="1"/>
        <v>19744.947700449768</v>
      </c>
      <c r="X6" s="7">
        <f t="shared" si="2"/>
        <v>987.2473850224884</v>
      </c>
    </row>
    <row r="7" spans="1:24" ht="16" x14ac:dyDescent="0.2">
      <c r="A7" s="3" t="s">
        <v>87</v>
      </c>
      <c r="D7" t="s">
        <v>8</v>
      </c>
      <c r="E7" t="s">
        <v>3</v>
      </c>
      <c r="F7" s="1">
        <v>9.9999999999999995E-7</v>
      </c>
      <c r="G7" s="1">
        <f t="shared" si="3"/>
        <v>14088.476468945737</v>
      </c>
      <c r="H7" s="1">
        <f t="shared" si="4"/>
        <v>4.1488640309443685</v>
      </c>
      <c r="I7">
        <v>19.87</v>
      </c>
      <c r="R7">
        <v>48</v>
      </c>
      <c r="S7" t="s">
        <v>36</v>
      </c>
      <c r="T7" s="5" t="s">
        <v>121</v>
      </c>
      <c r="U7">
        <v>19.309999999999999</v>
      </c>
      <c r="V7">
        <f t="shared" si="0"/>
        <v>4.5437283048280035</v>
      </c>
      <c r="W7">
        <f t="shared" si="1"/>
        <v>34972.630935938039</v>
      </c>
      <c r="X7" s="7">
        <f t="shared" si="2"/>
        <v>1748.6315467969021</v>
      </c>
    </row>
    <row r="8" spans="1:24" ht="16" x14ac:dyDescent="0.2">
      <c r="A8" t="s">
        <v>90</v>
      </c>
      <c r="B8">
        <v>4417</v>
      </c>
      <c r="D8" t="s">
        <v>9</v>
      </c>
      <c r="E8" t="s">
        <v>3</v>
      </c>
      <c r="F8" s="1">
        <v>9.9999999999999995E-8</v>
      </c>
      <c r="G8" s="1">
        <f t="shared" si="3"/>
        <v>1408.8476468945737</v>
      </c>
      <c r="H8" s="1">
        <f t="shared" si="4"/>
        <v>3.1488640309443685</v>
      </c>
      <c r="I8">
        <v>23.33</v>
      </c>
      <c r="R8">
        <v>55</v>
      </c>
      <c r="S8" t="s">
        <v>37</v>
      </c>
      <c r="T8" s="5" t="s">
        <v>122</v>
      </c>
      <c r="U8">
        <v>17.77</v>
      </c>
      <c r="V8">
        <f t="shared" si="0"/>
        <v>4.9988942195004578</v>
      </c>
      <c r="W8">
        <f t="shared" si="1"/>
        <v>99745.70850056241</v>
      </c>
      <c r="X8" s="7">
        <f t="shared" si="2"/>
        <v>4987.2854250281207</v>
      </c>
    </row>
    <row r="9" spans="1:24" ht="16" x14ac:dyDescent="0.2">
      <c r="A9" t="s">
        <v>89</v>
      </c>
      <c r="B9">
        <f>B8*(300*2)</f>
        <v>2650200</v>
      </c>
      <c r="D9" t="s">
        <v>10</v>
      </c>
      <c r="E9" t="s">
        <v>3</v>
      </c>
      <c r="F9" s="1">
        <v>1E-8</v>
      </c>
      <c r="G9" s="1">
        <f t="shared" si="3"/>
        <v>140.88476468945737</v>
      </c>
      <c r="H9" s="1">
        <f t="shared" si="4"/>
        <v>2.1488640309443685</v>
      </c>
      <c r="I9">
        <v>27.88</v>
      </c>
      <c r="R9">
        <v>56</v>
      </c>
      <c r="S9" t="s">
        <v>38</v>
      </c>
      <c r="T9" s="5" t="s">
        <v>123</v>
      </c>
      <c r="U9">
        <v>17.86</v>
      </c>
      <c r="V9">
        <f t="shared" si="0"/>
        <v>4.9722936140975218</v>
      </c>
      <c r="W9">
        <f t="shared" si="1"/>
        <v>93819.608014103243</v>
      </c>
      <c r="X9" s="7">
        <f t="shared" si="2"/>
        <v>4690.9804007051625</v>
      </c>
    </row>
    <row r="10" spans="1:24" ht="16" x14ac:dyDescent="0.2">
      <c r="A10" t="s">
        <v>91</v>
      </c>
      <c r="B10">
        <f>B9/(6.02214199*(10^23))</f>
        <v>4.4007597369852123E-18</v>
      </c>
      <c r="D10" t="s">
        <v>11</v>
      </c>
      <c r="E10" t="s">
        <v>3</v>
      </c>
      <c r="F10" s="1">
        <v>1.0000000000000001E-9</v>
      </c>
      <c r="G10" s="1">
        <f t="shared" si="3"/>
        <v>14.088476468945739</v>
      </c>
      <c r="H10" s="1">
        <f t="shared" si="4"/>
        <v>1.1488640309443687</v>
      </c>
      <c r="I10">
        <v>31.82</v>
      </c>
      <c r="R10">
        <v>57</v>
      </c>
      <c r="S10" t="s">
        <v>39</v>
      </c>
      <c r="T10" s="5" t="s">
        <v>124</v>
      </c>
      <c r="U10">
        <v>19.21</v>
      </c>
      <c r="V10">
        <f t="shared" si="0"/>
        <v>4.5732845330534868</v>
      </c>
      <c r="W10">
        <f t="shared" si="1"/>
        <v>37435.577145998621</v>
      </c>
      <c r="X10" s="7">
        <f t="shared" si="2"/>
        <v>1871.7788572999311</v>
      </c>
    </row>
    <row r="11" spans="1:24" ht="16" x14ac:dyDescent="0.2">
      <c r="A11" t="s">
        <v>93</v>
      </c>
      <c r="B11">
        <v>31</v>
      </c>
      <c r="D11" t="s">
        <v>12</v>
      </c>
      <c r="E11" t="s">
        <v>3</v>
      </c>
      <c r="F11" s="1">
        <v>1E-10</v>
      </c>
      <c r="G11" s="1">
        <f t="shared" si="3"/>
        <v>1.4088476468945739</v>
      </c>
      <c r="H11" s="1">
        <f t="shared" si="4"/>
        <v>0.1488640309443687</v>
      </c>
      <c r="I11">
        <v>33.68</v>
      </c>
      <c r="R11">
        <v>58</v>
      </c>
      <c r="S11" t="s">
        <v>40</v>
      </c>
      <c r="T11" s="5" t="s">
        <v>125</v>
      </c>
      <c r="U11">
        <v>19.190000000000001</v>
      </c>
      <c r="V11">
        <f t="shared" si="0"/>
        <v>4.5791957786985833</v>
      </c>
      <c r="W11">
        <f t="shared" si="1"/>
        <v>37948.601762139748</v>
      </c>
      <c r="X11" s="7">
        <f t="shared" si="2"/>
        <v>1897.4300881069873</v>
      </c>
    </row>
    <row r="12" spans="1:24" ht="16" x14ac:dyDescent="0.2">
      <c r="A12" t="s">
        <v>92</v>
      </c>
      <c r="B12">
        <f>B11*(10^-9)</f>
        <v>3.1E-8</v>
      </c>
      <c r="D12" t="s">
        <v>175</v>
      </c>
      <c r="E12" t="s">
        <v>3</v>
      </c>
      <c r="F12" s="1">
        <v>0.1</v>
      </c>
      <c r="G12" s="1">
        <f t="shared" si="3"/>
        <v>1408847646.8945739</v>
      </c>
      <c r="H12" s="1">
        <f>LOG(G12)</f>
        <v>9.1488640309443685</v>
      </c>
      <c r="I12">
        <v>5.62</v>
      </c>
      <c r="R12">
        <v>59</v>
      </c>
      <c r="S12" t="s">
        <v>41</v>
      </c>
      <c r="T12" s="5" t="s">
        <v>126</v>
      </c>
      <c r="U12">
        <v>18.38</v>
      </c>
      <c r="V12">
        <f t="shared" si="0"/>
        <v>4.8186012273250052</v>
      </c>
      <c r="W12">
        <f t="shared" si="1"/>
        <v>65856.89142808436</v>
      </c>
      <c r="X12" s="7">
        <f t="shared" si="2"/>
        <v>3292.8445714042182</v>
      </c>
    </row>
    <row r="13" spans="1:24" ht="16" x14ac:dyDescent="0.2">
      <c r="A13" t="s">
        <v>94</v>
      </c>
      <c r="B13">
        <f>B12/B10</f>
        <v>7044238234.4728689</v>
      </c>
      <c r="D13" t="s">
        <v>13</v>
      </c>
      <c r="E13" t="s">
        <v>3</v>
      </c>
      <c r="F13" s="1">
        <v>0.01</v>
      </c>
      <c r="G13" s="1">
        <f t="shared" si="3"/>
        <v>140884764.68945739</v>
      </c>
      <c r="H13" s="1">
        <f t="shared" si="4"/>
        <v>8.1488640309443685</v>
      </c>
      <c r="I13">
        <v>7.23</v>
      </c>
      <c r="R13">
        <v>60</v>
      </c>
      <c r="S13" t="s">
        <v>42</v>
      </c>
      <c r="T13" s="5" t="s">
        <v>127</v>
      </c>
      <c r="U13">
        <v>18.309999999999999</v>
      </c>
      <c r="V13">
        <f t="shared" si="0"/>
        <v>4.8392905870828438</v>
      </c>
      <c r="W13">
        <f t="shared" si="1"/>
        <v>69070.179886165875</v>
      </c>
      <c r="X13" s="7">
        <f t="shared" si="2"/>
        <v>3453.5089943082939</v>
      </c>
    </row>
    <row r="14" spans="1:24" ht="16" x14ac:dyDescent="0.2">
      <c r="A14" t="s">
        <v>100</v>
      </c>
      <c r="B14">
        <f>B13*B16</f>
        <v>14088476468.945738</v>
      </c>
      <c r="D14" t="s">
        <v>14</v>
      </c>
      <c r="E14" t="s">
        <v>3</v>
      </c>
      <c r="F14" s="1">
        <v>1E-3</v>
      </c>
      <c r="G14" s="1">
        <f t="shared" si="3"/>
        <v>14088476.468945738</v>
      </c>
      <c r="H14" s="1">
        <f t="shared" si="4"/>
        <v>7.1488640309443685</v>
      </c>
      <c r="I14">
        <v>9.51</v>
      </c>
      <c r="R14">
        <v>67</v>
      </c>
      <c r="S14" t="s">
        <v>43</v>
      </c>
      <c r="T14" s="5" t="s">
        <v>128</v>
      </c>
      <c r="U14">
        <v>18.670000000000002</v>
      </c>
      <c r="V14">
        <f t="shared" si="0"/>
        <v>4.7328881654710999</v>
      </c>
      <c r="W14">
        <f t="shared" si="1"/>
        <v>54061.509202801157</v>
      </c>
      <c r="X14" s="7">
        <f t="shared" si="2"/>
        <v>2703.0754601400577</v>
      </c>
    </row>
    <row r="15" spans="1:24" ht="16" x14ac:dyDescent="0.2">
      <c r="D15" t="s">
        <v>15</v>
      </c>
      <c r="E15" t="s">
        <v>3</v>
      </c>
      <c r="F15" s="1">
        <v>1E-4</v>
      </c>
      <c r="G15" s="1">
        <f t="shared" si="3"/>
        <v>1408847.6468945739</v>
      </c>
      <c r="H15" s="1">
        <f t="shared" si="4"/>
        <v>6.1488640309443685</v>
      </c>
      <c r="I15">
        <v>14.22</v>
      </c>
      <c r="R15">
        <v>68</v>
      </c>
      <c r="S15" t="s">
        <v>44</v>
      </c>
      <c r="T15" s="5" t="s">
        <v>129</v>
      </c>
      <c r="U15">
        <v>18.559999999999999</v>
      </c>
      <c r="V15">
        <f t="shared" si="0"/>
        <v>4.7654000165191333</v>
      </c>
      <c r="W15">
        <f t="shared" si="1"/>
        <v>58263.962378526972</v>
      </c>
      <c r="X15" s="7">
        <f t="shared" si="2"/>
        <v>2913.1981189263488</v>
      </c>
    </row>
    <row r="16" spans="1:24" ht="16" x14ac:dyDescent="0.2">
      <c r="A16" t="s">
        <v>98</v>
      </c>
      <c r="B16">
        <v>2</v>
      </c>
      <c r="D16" t="s">
        <v>16</v>
      </c>
      <c r="E16" t="s">
        <v>3</v>
      </c>
      <c r="F16" s="1">
        <v>1.0000000000000001E-5</v>
      </c>
      <c r="G16" s="1">
        <f t="shared" si="3"/>
        <v>140884.7646894574</v>
      </c>
      <c r="H16" s="1">
        <f t="shared" si="4"/>
        <v>5.1488640309443685</v>
      </c>
      <c r="I16">
        <v>16.5</v>
      </c>
      <c r="R16">
        <v>69</v>
      </c>
      <c r="S16" t="s">
        <v>45</v>
      </c>
      <c r="T16" s="5" t="s">
        <v>130</v>
      </c>
      <c r="U16">
        <v>18.649999999999999</v>
      </c>
      <c r="V16">
        <f t="shared" si="0"/>
        <v>4.7387994111161982</v>
      </c>
      <c r="W16">
        <f t="shared" si="1"/>
        <v>54802.378908071587</v>
      </c>
      <c r="X16" s="7">
        <f t="shared" si="2"/>
        <v>2740.1189454035793</v>
      </c>
    </row>
    <row r="17" spans="1:24" ht="16" x14ac:dyDescent="0.2">
      <c r="A17" t="s">
        <v>99</v>
      </c>
      <c r="B17">
        <v>20</v>
      </c>
      <c r="D17" t="s">
        <v>17</v>
      </c>
      <c r="E17" t="s">
        <v>3</v>
      </c>
      <c r="F17" s="1">
        <v>9.9999999999999995E-7</v>
      </c>
      <c r="G17" s="1">
        <f t="shared" si="3"/>
        <v>14088.476468945737</v>
      </c>
      <c r="H17" s="1">
        <f t="shared" si="4"/>
        <v>4.1488640309443685</v>
      </c>
      <c r="I17">
        <v>20.079999999999998</v>
      </c>
      <c r="L17" t="s">
        <v>80</v>
      </c>
      <c r="M17">
        <f>INTERCEPT(I3:I31,H3:H31)</f>
        <v>34.683166935117583</v>
      </c>
      <c r="R17">
        <v>70</v>
      </c>
      <c r="S17" t="s">
        <v>46</v>
      </c>
      <c r="T17" s="5" t="s">
        <v>131</v>
      </c>
      <c r="U17">
        <v>18.809999999999999</v>
      </c>
      <c r="V17">
        <f t="shared" si="0"/>
        <v>4.6915094459554236</v>
      </c>
      <c r="W17">
        <f t="shared" si="1"/>
        <v>49148.406991862161</v>
      </c>
      <c r="X17" s="7">
        <f t="shared" si="2"/>
        <v>2457.4203495931079</v>
      </c>
    </row>
    <row r="18" spans="1:24" ht="16" x14ac:dyDescent="0.2">
      <c r="A18" t="s">
        <v>179</v>
      </c>
      <c r="B18">
        <v>10</v>
      </c>
      <c r="D18" t="s">
        <v>18</v>
      </c>
      <c r="E18" t="s">
        <v>3</v>
      </c>
      <c r="F18" s="1">
        <v>9.9999999999999995E-8</v>
      </c>
      <c r="G18" s="1">
        <f t="shared" si="3"/>
        <v>1408.8476468945737</v>
      </c>
      <c r="H18" s="1">
        <f t="shared" si="4"/>
        <v>3.1488640309443685</v>
      </c>
      <c r="I18">
        <v>23.15</v>
      </c>
      <c r="L18" t="s">
        <v>81</v>
      </c>
      <c r="M18">
        <f>SLOPE(I3:I31,H3:H31)</f>
        <v>-3.3833816425120768</v>
      </c>
      <c r="R18">
        <v>71</v>
      </c>
      <c r="S18" t="s">
        <v>47</v>
      </c>
      <c r="T18" s="5" t="s">
        <v>132</v>
      </c>
      <c r="U18">
        <v>19.16</v>
      </c>
      <c r="V18">
        <f t="shared" si="0"/>
        <v>4.5880626471662289</v>
      </c>
      <c r="W18">
        <f t="shared" si="1"/>
        <v>38731.351103309396</v>
      </c>
      <c r="X18" s="7">
        <f t="shared" si="2"/>
        <v>1936.5675551654699</v>
      </c>
    </row>
    <row r="19" spans="1:24" ht="16" x14ac:dyDescent="0.2">
      <c r="D19" t="s">
        <v>19</v>
      </c>
      <c r="E19" t="s">
        <v>3</v>
      </c>
      <c r="F19" s="1">
        <v>1E-8</v>
      </c>
      <c r="G19" s="1">
        <f t="shared" si="3"/>
        <v>140.88476468945737</v>
      </c>
      <c r="H19" s="1">
        <f t="shared" si="4"/>
        <v>2.1488640309443685</v>
      </c>
      <c r="I19">
        <v>27.35</v>
      </c>
      <c r="L19" t="s">
        <v>84</v>
      </c>
      <c r="M19">
        <f>10*(-1/M18)-1</f>
        <v>1.9556228225484036</v>
      </c>
      <c r="R19">
        <v>72</v>
      </c>
      <c r="S19" t="s">
        <v>48</v>
      </c>
      <c r="T19" s="5" t="s">
        <v>133</v>
      </c>
      <c r="U19">
        <v>19.2</v>
      </c>
      <c r="V19">
        <f t="shared" si="0"/>
        <v>4.5762401558760359</v>
      </c>
      <c r="W19">
        <f t="shared" si="1"/>
        <v>37691.216600812542</v>
      </c>
      <c r="X19" s="7">
        <f t="shared" si="2"/>
        <v>1884.560830040627</v>
      </c>
    </row>
    <row r="20" spans="1:24" ht="16" x14ac:dyDescent="0.2">
      <c r="A20" s="4" t="s">
        <v>96</v>
      </c>
      <c r="D20" t="s">
        <v>20</v>
      </c>
      <c r="E20" t="s">
        <v>3</v>
      </c>
      <c r="F20" s="1">
        <v>1.0000000000000001E-9</v>
      </c>
      <c r="G20" s="1">
        <f t="shared" si="3"/>
        <v>14.088476468945739</v>
      </c>
      <c r="H20" s="1">
        <f t="shared" si="4"/>
        <v>1.1488640309443687</v>
      </c>
      <c r="I20">
        <v>32.299999999999997</v>
      </c>
      <c r="R20">
        <v>79</v>
      </c>
      <c r="S20" t="s">
        <v>49</v>
      </c>
      <c r="T20" s="5" t="s">
        <v>134</v>
      </c>
      <c r="U20">
        <v>21.06</v>
      </c>
      <c r="V20">
        <f t="shared" si="0"/>
        <v>4.0264943108820326</v>
      </c>
      <c r="W20">
        <f t="shared" si="1"/>
        <v>10629.046594754685</v>
      </c>
      <c r="X20" s="7">
        <f t="shared" si="2"/>
        <v>531.45232973773432</v>
      </c>
    </row>
    <row r="21" spans="1:24" ht="16" x14ac:dyDescent="0.2">
      <c r="A21" t="s">
        <v>97</v>
      </c>
      <c r="D21" t="s">
        <v>21</v>
      </c>
      <c r="E21" t="s">
        <v>3</v>
      </c>
      <c r="F21" s="1">
        <v>1E-10</v>
      </c>
      <c r="G21" s="1">
        <f t="shared" si="3"/>
        <v>1.4088476468945739</v>
      </c>
      <c r="H21" s="1">
        <f t="shared" si="4"/>
        <v>0.1488640309443687</v>
      </c>
      <c r="I21">
        <v>35.64</v>
      </c>
      <c r="L21" t="s">
        <v>85</v>
      </c>
      <c r="M21" s="2" t="s">
        <v>86</v>
      </c>
      <c r="R21">
        <v>80</v>
      </c>
      <c r="S21" t="s">
        <v>50</v>
      </c>
      <c r="T21" s="5" t="s">
        <v>135</v>
      </c>
      <c r="U21">
        <v>20.18</v>
      </c>
      <c r="V21">
        <f t="shared" si="0"/>
        <v>4.2865891192662922</v>
      </c>
      <c r="W21">
        <f t="shared" si="1"/>
        <v>19345.90805004536</v>
      </c>
      <c r="X21" s="7">
        <f t="shared" si="2"/>
        <v>967.29540250226796</v>
      </c>
    </row>
    <row r="22" spans="1:24" ht="16" x14ac:dyDescent="0.2">
      <c r="D22" t="s">
        <v>176</v>
      </c>
      <c r="E22" t="s">
        <v>3</v>
      </c>
      <c r="F22" s="1">
        <v>0.1</v>
      </c>
      <c r="G22" s="1">
        <f t="shared" si="3"/>
        <v>1408847646.8945739</v>
      </c>
      <c r="H22" s="1">
        <f>LOG(G22)</f>
        <v>9.1488640309443685</v>
      </c>
      <c r="I22">
        <v>5.94</v>
      </c>
      <c r="R22">
        <v>81</v>
      </c>
      <c r="S22" t="s">
        <v>51</v>
      </c>
      <c r="T22" s="5" t="s">
        <v>136</v>
      </c>
      <c r="U22">
        <v>19.059999999999999</v>
      </c>
      <c r="V22">
        <f t="shared" si="0"/>
        <v>4.6176188753917131</v>
      </c>
      <c r="W22">
        <f t="shared" si="1"/>
        <v>41459.005038901574</v>
      </c>
      <c r="X22" s="7">
        <f t="shared" si="2"/>
        <v>2072.9502519450789</v>
      </c>
    </row>
    <row r="23" spans="1:24" ht="16" x14ac:dyDescent="0.2">
      <c r="D23" t="s">
        <v>22</v>
      </c>
      <c r="E23" t="s">
        <v>3</v>
      </c>
      <c r="F23" s="1">
        <v>0.01</v>
      </c>
      <c r="G23" s="1">
        <f t="shared" si="3"/>
        <v>140884764.68945739</v>
      </c>
      <c r="H23" s="1">
        <f t="shared" si="4"/>
        <v>8.1488640309443685</v>
      </c>
      <c r="I23">
        <v>7.13</v>
      </c>
      <c r="R23">
        <v>82</v>
      </c>
      <c r="S23" t="s">
        <v>52</v>
      </c>
      <c r="T23" s="5" t="s">
        <v>137</v>
      </c>
      <c r="U23">
        <v>19.25</v>
      </c>
      <c r="V23">
        <f t="shared" si="0"/>
        <v>4.5614620417632938</v>
      </c>
      <c r="W23">
        <f t="shared" si="1"/>
        <v>36430.240789242685</v>
      </c>
      <c r="X23" s="7">
        <f t="shared" si="2"/>
        <v>1821.5120394621342</v>
      </c>
    </row>
    <row r="24" spans="1:24" ht="16" x14ac:dyDescent="0.2">
      <c r="D24" t="s">
        <v>23</v>
      </c>
      <c r="E24" t="s">
        <v>3</v>
      </c>
      <c r="F24" s="1">
        <v>1E-3</v>
      </c>
      <c r="G24" s="1">
        <f t="shared" si="3"/>
        <v>14088476.468945738</v>
      </c>
      <c r="H24" s="1">
        <f t="shared" si="4"/>
        <v>7.1488640309443685</v>
      </c>
      <c r="I24">
        <v>9.59</v>
      </c>
      <c r="R24">
        <v>83</v>
      </c>
      <c r="S24" t="s">
        <v>53</v>
      </c>
      <c r="T24" s="5" t="s">
        <v>138</v>
      </c>
      <c r="U24">
        <v>18.09</v>
      </c>
      <c r="V24">
        <f t="shared" si="0"/>
        <v>4.9043142891789087</v>
      </c>
      <c r="W24">
        <f t="shared" si="1"/>
        <v>80225.842980087546</v>
      </c>
      <c r="X24" s="7">
        <f t="shared" si="2"/>
        <v>4011.2921490043773</v>
      </c>
    </row>
    <row r="25" spans="1:24" ht="16" x14ac:dyDescent="0.2">
      <c r="D25" t="s">
        <v>24</v>
      </c>
      <c r="E25" t="s">
        <v>3</v>
      </c>
      <c r="F25" s="1">
        <v>1E-4</v>
      </c>
      <c r="G25" s="1">
        <f t="shared" si="3"/>
        <v>1408847.6468945739</v>
      </c>
      <c r="H25" s="1">
        <f t="shared" si="4"/>
        <v>6.1488640309443685</v>
      </c>
      <c r="I25">
        <v>14.35</v>
      </c>
      <c r="R25">
        <v>84</v>
      </c>
      <c r="S25" t="s">
        <v>54</v>
      </c>
      <c r="T25" s="5" t="s">
        <v>139</v>
      </c>
      <c r="U25">
        <v>18.47</v>
      </c>
      <c r="V25">
        <f t="shared" si="0"/>
        <v>4.7920006219220692</v>
      </c>
      <c r="W25">
        <f t="shared" si="1"/>
        <v>61944.196213468211</v>
      </c>
      <c r="X25" s="7">
        <f t="shared" si="2"/>
        <v>3097.2098106734106</v>
      </c>
    </row>
    <row r="26" spans="1:24" ht="16" x14ac:dyDescent="0.2">
      <c r="D26" t="s">
        <v>25</v>
      </c>
      <c r="E26" t="s">
        <v>3</v>
      </c>
      <c r="F26" s="1">
        <v>1.0000000000000001E-5</v>
      </c>
      <c r="G26" s="1">
        <f t="shared" si="3"/>
        <v>140884.7646894574</v>
      </c>
      <c r="H26" s="1">
        <f t="shared" si="4"/>
        <v>5.1488640309443685</v>
      </c>
      <c r="I26">
        <v>16.16</v>
      </c>
      <c r="R26">
        <v>37</v>
      </c>
      <c r="S26" t="s">
        <v>55</v>
      </c>
      <c r="T26" s="5" t="s">
        <v>140</v>
      </c>
      <c r="U26">
        <v>19.760000000000002</v>
      </c>
      <c r="V26">
        <f t="shared" si="0"/>
        <v>4.4107252778133246</v>
      </c>
      <c r="W26">
        <f t="shared" si="1"/>
        <v>25746.919657504968</v>
      </c>
      <c r="X26" s="7">
        <f t="shared" si="2"/>
        <v>1287.3459828752484</v>
      </c>
    </row>
    <row r="27" spans="1:24" ht="16" x14ac:dyDescent="0.2">
      <c r="D27" t="s">
        <v>26</v>
      </c>
      <c r="E27" t="s">
        <v>3</v>
      </c>
      <c r="F27" s="1">
        <v>9.9999999999999995E-7</v>
      </c>
      <c r="G27" s="1">
        <f t="shared" si="3"/>
        <v>14088.476468945737</v>
      </c>
      <c r="H27" s="1">
        <f t="shared" si="4"/>
        <v>4.1488640309443685</v>
      </c>
      <c r="I27">
        <v>20.010000000000002</v>
      </c>
      <c r="R27">
        <v>38</v>
      </c>
      <c r="S27" t="s">
        <v>56</v>
      </c>
      <c r="T27" s="5" t="s">
        <v>141</v>
      </c>
      <c r="U27">
        <v>19.7</v>
      </c>
      <c r="V27">
        <f t="shared" si="0"/>
        <v>4.4284590147486158</v>
      </c>
      <c r="W27">
        <f t="shared" si="1"/>
        <v>26820.014897430399</v>
      </c>
      <c r="X27" s="7">
        <f t="shared" si="2"/>
        <v>1341.0007448715201</v>
      </c>
    </row>
    <row r="28" spans="1:24" ht="16" x14ac:dyDescent="0.2">
      <c r="D28" t="s">
        <v>27</v>
      </c>
      <c r="E28" t="s">
        <v>3</v>
      </c>
      <c r="F28" s="1">
        <v>9.9999999999999995E-8</v>
      </c>
      <c r="G28" s="1">
        <f t="shared" si="3"/>
        <v>1408.8476468945737</v>
      </c>
      <c r="H28" s="1">
        <f t="shared" si="4"/>
        <v>3.1488640309443685</v>
      </c>
      <c r="I28">
        <v>23.15</v>
      </c>
      <c r="R28">
        <v>39</v>
      </c>
      <c r="S28" t="s">
        <v>57</v>
      </c>
      <c r="T28" s="5" t="s">
        <v>142</v>
      </c>
      <c r="U28">
        <v>18.57</v>
      </c>
      <c r="V28">
        <f t="shared" si="0"/>
        <v>4.762444393696585</v>
      </c>
      <c r="W28">
        <f t="shared" si="1"/>
        <v>57868.788942352439</v>
      </c>
      <c r="X28" s="7">
        <f t="shared" si="2"/>
        <v>2893.439447117622</v>
      </c>
    </row>
    <row r="29" spans="1:24" ht="16" x14ac:dyDescent="0.2">
      <c r="D29" t="s">
        <v>28</v>
      </c>
      <c r="E29" t="s">
        <v>3</v>
      </c>
      <c r="F29" s="1">
        <v>1E-8</v>
      </c>
      <c r="G29" s="1">
        <f t="shared" si="3"/>
        <v>140.88476468945737</v>
      </c>
      <c r="H29" s="1">
        <f t="shared" si="4"/>
        <v>2.1488640309443685</v>
      </c>
      <c r="I29">
        <v>27.51</v>
      </c>
      <c r="R29">
        <v>40</v>
      </c>
      <c r="S29" t="s">
        <v>58</v>
      </c>
      <c r="T29" s="5" t="s">
        <v>143</v>
      </c>
      <c r="U29">
        <v>18.47</v>
      </c>
      <c r="V29">
        <f t="shared" si="0"/>
        <v>4.7920006219220692</v>
      </c>
      <c r="W29">
        <f t="shared" si="1"/>
        <v>61944.196213468211</v>
      </c>
      <c r="X29" s="7">
        <f t="shared" si="2"/>
        <v>3097.2098106734106</v>
      </c>
    </row>
    <row r="30" spans="1:24" ht="16" x14ac:dyDescent="0.2">
      <c r="D30" t="s">
        <v>29</v>
      </c>
      <c r="E30" t="s">
        <v>3</v>
      </c>
      <c r="F30" s="1">
        <v>1.0000000000000001E-9</v>
      </c>
      <c r="G30" s="1">
        <f t="shared" si="3"/>
        <v>14.088476468945739</v>
      </c>
      <c r="H30" s="1">
        <f t="shared" si="4"/>
        <v>1.1488640309443687</v>
      </c>
      <c r="I30">
        <v>31.5</v>
      </c>
      <c r="R30">
        <v>41</v>
      </c>
      <c r="S30" t="s">
        <v>59</v>
      </c>
      <c r="T30" s="5" t="s">
        <v>144</v>
      </c>
      <c r="U30">
        <v>18.41</v>
      </c>
      <c r="V30">
        <f t="shared" si="0"/>
        <v>4.8097343588573596</v>
      </c>
      <c r="W30">
        <f t="shared" si="1"/>
        <v>64525.942806144732</v>
      </c>
      <c r="X30" s="7">
        <f t="shared" si="2"/>
        <v>3226.2971403072365</v>
      </c>
    </row>
    <row r="31" spans="1:24" ht="16" x14ac:dyDescent="0.2">
      <c r="D31" t="s">
        <v>30</v>
      </c>
      <c r="E31" t="s">
        <v>3</v>
      </c>
      <c r="F31" s="1">
        <v>1E-10</v>
      </c>
      <c r="G31" s="1">
        <f t="shared" ref="G31" si="5">$B$14*F31</f>
        <v>1.4088476468945739</v>
      </c>
      <c r="H31" s="1">
        <f t="shared" si="4"/>
        <v>0.1488640309443687</v>
      </c>
      <c r="R31">
        <v>42</v>
      </c>
      <c r="S31" t="s">
        <v>60</v>
      </c>
      <c r="T31" s="5" t="s">
        <v>145</v>
      </c>
      <c r="U31">
        <v>18.32</v>
      </c>
      <c r="V31">
        <f t="shared" si="0"/>
        <v>4.8363349642602946</v>
      </c>
      <c r="W31">
        <f t="shared" si="1"/>
        <v>68601.713630035039</v>
      </c>
      <c r="X31" s="7">
        <f t="shared" si="2"/>
        <v>3430.0856815017519</v>
      </c>
    </row>
    <row r="32" spans="1:24" ht="16" x14ac:dyDescent="0.2">
      <c r="R32">
        <v>49</v>
      </c>
      <c r="S32" t="s">
        <v>61</v>
      </c>
      <c r="T32" s="5" t="s">
        <v>146</v>
      </c>
      <c r="U32">
        <v>17.940000000000001</v>
      </c>
      <c r="V32">
        <f t="shared" si="0"/>
        <v>4.9486486315171341</v>
      </c>
      <c r="W32">
        <f t="shared" si="1"/>
        <v>88848.199545311014</v>
      </c>
      <c r="X32" s="7">
        <f t="shared" si="2"/>
        <v>4442.4099772655509</v>
      </c>
    </row>
    <row r="33" spans="6:24" ht="16" x14ac:dyDescent="0.2">
      <c r="R33">
        <v>50</v>
      </c>
      <c r="S33" t="s">
        <v>62</v>
      </c>
      <c r="T33" s="5" t="s">
        <v>147</v>
      </c>
      <c r="U33">
        <v>17.649999999999999</v>
      </c>
      <c r="V33">
        <f t="shared" si="0"/>
        <v>5.0343616933710384</v>
      </c>
      <c r="W33">
        <f t="shared" si="1"/>
        <v>108233.49768291603</v>
      </c>
      <c r="X33" s="7">
        <f t="shared" si="2"/>
        <v>5411.6748841458011</v>
      </c>
    </row>
    <row r="34" spans="6:24" ht="16" x14ac:dyDescent="0.2">
      <c r="R34">
        <v>51</v>
      </c>
      <c r="S34" t="s">
        <v>63</v>
      </c>
      <c r="T34" s="5" t="s">
        <v>148</v>
      </c>
      <c r="U34">
        <v>19.34</v>
      </c>
      <c r="V34">
        <f t="shared" si="0"/>
        <v>4.5348614363603579</v>
      </c>
      <c r="W34">
        <f t="shared" si="1"/>
        <v>34265.844236164594</v>
      </c>
      <c r="X34" s="7">
        <f t="shared" si="2"/>
        <v>1713.2922118082297</v>
      </c>
    </row>
    <row r="35" spans="6:24" ht="16" x14ac:dyDescent="0.2">
      <c r="R35">
        <v>52</v>
      </c>
      <c r="S35" t="s">
        <v>64</v>
      </c>
      <c r="T35" s="5" t="s">
        <v>149</v>
      </c>
      <c r="U35">
        <v>19.37</v>
      </c>
      <c r="V35">
        <f t="shared" si="0"/>
        <v>4.5259945678927123</v>
      </c>
      <c r="W35">
        <f t="shared" si="1"/>
        <v>33573.341490031686</v>
      </c>
      <c r="X35" s="7">
        <f t="shared" si="2"/>
        <v>1678.6670745015842</v>
      </c>
    </row>
    <row r="36" spans="6:24" ht="16" x14ac:dyDescent="0.2">
      <c r="R36">
        <v>53</v>
      </c>
      <c r="S36" t="s">
        <v>65</v>
      </c>
      <c r="T36" s="5" t="s">
        <v>150</v>
      </c>
      <c r="U36">
        <v>17.399999999999999</v>
      </c>
      <c r="V36">
        <f t="shared" si="0"/>
        <v>5.108252263934749</v>
      </c>
      <c r="W36">
        <f t="shared" si="1"/>
        <v>128307.5652510561</v>
      </c>
      <c r="X36" s="7">
        <f t="shared" si="2"/>
        <v>6415.3782625528056</v>
      </c>
    </row>
    <row r="37" spans="6:24" ht="16" x14ac:dyDescent="0.2">
      <c r="R37">
        <v>54</v>
      </c>
      <c r="S37" t="s">
        <v>66</v>
      </c>
      <c r="T37" s="5" t="s">
        <v>151</v>
      </c>
      <c r="U37">
        <v>17.510000000000002</v>
      </c>
      <c r="V37">
        <f t="shared" si="0"/>
        <v>5.0757404128867156</v>
      </c>
      <c r="W37">
        <f t="shared" si="1"/>
        <v>119053.01899215484</v>
      </c>
      <c r="X37" s="7">
        <f t="shared" si="2"/>
        <v>5952.6509496077424</v>
      </c>
    </row>
    <row r="38" spans="6:24" ht="16" x14ac:dyDescent="0.2">
      <c r="R38">
        <v>61</v>
      </c>
      <c r="S38" t="s">
        <v>67</v>
      </c>
      <c r="T38" s="5" t="s">
        <v>152</v>
      </c>
      <c r="U38">
        <v>19.149999999999999</v>
      </c>
      <c r="V38">
        <f t="shared" si="0"/>
        <v>4.591018269988778</v>
      </c>
      <c r="W38">
        <f t="shared" si="1"/>
        <v>38995.839118056487</v>
      </c>
      <c r="X38" s="7">
        <f t="shared" si="2"/>
        <v>1949.7919559028244</v>
      </c>
    </row>
    <row r="39" spans="6:24" ht="16" x14ac:dyDescent="0.2">
      <c r="F39" s="1"/>
      <c r="G39" s="1"/>
      <c r="H39" s="1"/>
      <c r="R39">
        <v>62</v>
      </c>
      <c r="S39" t="s">
        <v>68</v>
      </c>
      <c r="T39" s="5" t="s">
        <v>153</v>
      </c>
      <c r="U39">
        <v>19.14</v>
      </c>
      <c r="V39">
        <f t="shared" si="0"/>
        <v>4.5939738928113254</v>
      </c>
      <c r="W39">
        <f t="shared" si="1"/>
        <v>39262.1332642177</v>
      </c>
      <c r="X39" s="7">
        <f t="shared" si="2"/>
        <v>1963.106663210885</v>
      </c>
    </row>
    <row r="40" spans="6:24" ht="16" x14ac:dyDescent="0.2">
      <c r="F40" s="1"/>
      <c r="G40" s="1"/>
      <c r="H40" s="1"/>
      <c r="R40">
        <v>63</v>
      </c>
      <c r="S40" t="s">
        <v>69</v>
      </c>
      <c r="T40" s="5" t="s">
        <v>154</v>
      </c>
      <c r="U40">
        <v>14.86</v>
      </c>
      <c r="V40">
        <f t="shared" si="0"/>
        <v>5.8589804608620426</v>
      </c>
      <c r="W40">
        <f t="shared" si="1"/>
        <v>722737.28653872083</v>
      </c>
      <c r="X40" s="7">
        <f t="shared" si="2"/>
        <v>36136.86432693604</v>
      </c>
    </row>
    <row r="41" spans="6:24" ht="16" x14ac:dyDescent="0.2">
      <c r="R41">
        <v>64</v>
      </c>
      <c r="S41" t="s">
        <v>70</v>
      </c>
      <c r="T41" s="5" t="s">
        <v>155</v>
      </c>
      <c r="U41">
        <v>14.75</v>
      </c>
      <c r="V41">
        <f t="shared" si="0"/>
        <v>5.8914923119100751</v>
      </c>
      <c r="W41">
        <f t="shared" si="1"/>
        <v>778919.02563217422</v>
      </c>
      <c r="X41" s="7">
        <f t="shared" si="2"/>
        <v>38945.951281608708</v>
      </c>
    </row>
    <row r="42" spans="6:24" ht="16" x14ac:dyDescent="0.2">
      <c r="R42">
        <v>65</v>
      </c>
      <c r="S42" t="s">
        <v>71</v>
      </c>
      <c r="T42" s="5" t="s">
        <v>156</v>
      </c>
      <c r="U42">
        <v>19.93</v>
      </c>
      <c r="V42">
        <f t="shared" si="0"/>
        <v>4.3604796898300018</v>
      </c>
      <c r="W42">
        <f t="shared" si="1"/>
        <v>22933.993750660444</v>
      </c>
      <c r="X42" s="7">
        <f t="shared" si="2"/>
        <v>1146.6996875330221</v>
      </c>
    </row>
    <row r="43" spans="6:24" ht="16" x14ac:dyDescent="0.2">
      <c r="R43">
        <v>66</v>
      </c>
      <c r="S43" t="s">
        <v>72</v>
      </c>
      <c r="T43" s="5" t="s">
        <v>157</v>
      </c>
      <c r="U43">
        <v>19.809999999999999</v>
      </c>
      <c r="V43">
        <f t="shared" si="0"/>
        <v>4.3959471637005834</v>
      </c>
      <c r="W43">
        <f t="shared" si="1"/>
        <v>24885.545421316354</v>
      </c>
      <c r="X43" s="7">
        <f t="shared" si="2"/>
        <v>1244.2772710658178</v>
      </c>
    </row>
    <row r="44" spans="6:24" ht="16" x14ac:dyDescent="0.2">
      <c r="R44">
        <v>73</v>
      </c>
      <c r="S44" t="s">
        <v>73</v>
      </c>
      <c r="T44" s="5" t="s">
        <v>158</v>
      </c>
      <c r="U44">
        <v>19.32</v>
      </c>
      <c r="V44">
        <f t="shared" si="0"/>
        <v>4.5407726820054544</v>
      </c>
      <c r="W44">
        <f t="shared" si="1"/>
        <v>34735.430200271709</v>
      </c>
      <c r="X44" s="7">
        <f t="shared" si="2"/>
        <v>1736.7715100135854</v>
      </c>
    </row>
    <row r="45" spans="6:24" ht="16" x14ac:dyDescent="0.2">
      <c r="R45">
        <v>74</v>
      </c>
      <c r="S45" t="s">
        <v>74</v>
      </c>
      <c r="T45" s="5" t="s">
        <v>159</v>
      </c>
      <c r="U45">
        <v>19.309999999999999</v>
      </c>
      <c r="V45">
        <f t="shared" si="0"/>
        <v>4.5437283048280035</v>
      </c>
      <c r="W45">
        <f t="shared" si="1"/>
        <v>34972.630935938039</v>
      </c>
      <c r="X45" s="7">
        <f t="shared" si="2"/>
        <v>1748.6315467969021</v>
      </c>
    </row>
    <row r="46" spans="6:24" ht="16" x14ac:dyDescent="0.2">
      <c r="R46">
        <v>75</v>
      </c>
      <c r="S46" t="s">
        <v>75</v>
      </c>
      <c r="T46" s="5" t="s">
        <v>160</v>
      </c>
      <c r="U46">
        <v>18.920000000000002</v>
      </c>
      <c r="V46">
        <f t="shared" si="0"/>
        <v>4.6589975949073903</v>
      </c>
      <c r="W46">
        <f t="shared" si="1"/>
        <v>45603.439045759391</v>
      </c>
      <c r="X46" s="7">
        <f t="shared" si="2"/>
        <v>2280.1719522879694</v>
      </c>
    </row>
    <row r="47" spans="6:24" ht="16" x14ac:dyDescent="0.2">
      <c r="R47">
        <v>76</v>
      </c>
      <c r="S47" t="s">
        <v>76</v>
      </c>
      <c r="T47" s="5" t="s">
        <v>161</v>
      </c>
      <c r="U47">
        <v>18.690000000000001</v>
      </c>
      <c r="V47">
        <f t="shared" si="0"/>
        <v>4.7269769198260034</v>
      </c>
      <c r="W47">
        <f t="shared" si="1"/>
        <v>53330.655265662223</v>
      </c>
      <c r="X47" s="7">
        <f t="shared" si="2"/>
        <v>2666.5327632831113</v>
      </c>
    </row>
    <row r="48" spans="6:24" ht="16" x14ac:dyDescent="0.2">
      <c r="R48">
        <v>77</v>
      </c>
      <c r="S48" t="s">
        <v>77</v>
      </c>
      <c r="T48" s="5" t="s">
        <v>162</v>
      </c>
      <c r="U48">
        <v>17</v>
      </c>
      <c r="V48">
        <f t="shared" si="0"/>
        <v>5.226477176836684</v>
      </c>
      <c r="W48">
        <f t="shared" si="1"/>
        <v>168452.38988836683</v>
      </c>
      <c r="X48" s="7">
        <f t="shared" si="2"/>
        <v>8422.6194944183408</v>
      </c>
    </row>
    <row r="49" spans="18:24" ht="16" x14ac:dyDescent="0.2">
      <c r="R49">
        <v>78</v>
      </c>
      <c r="S49" t="s">
        <v>78</v>
      </c>
      <c r="T49" s="5" t="s">
        <v>163</v>
      </c>
      <c r="U49">
        <v>17.170000000000002</v>
      </c>
      <c r="V49">
        <f t="shared" si="0"/>
        <v>5.1762315888533612</v>
      </c>
      <c r="W49">
        <f t="shared" si="1"/>
        <v>150048.47602643288</v>
      </c>
      <c r="X49" s="7">
        <f t="shared" si="2"/>
        <v>7502.4238013216436</v>
      </c>
    </row>
    <row r="50" spans="18:24" ht="16" x14ac:dyDescent="0.2">
      <c r="S50" t="s">
        <v>104</v>
      </c>
      <c r="T50" s="5" t="s">
        <v>164</v>
      </c>
      <c r="U50">
        <v>18.38</v>
      </c>
      <c r="V50">
        <f t="shared" ref="V50:V61" si="6">(U50-$M$17)/$M$18</f>
        <v>4.8186012273250052</v>
      </c>
      <c r="W50">
        <f t="shared" ref="W50:W61" si="7">10^V50</f>
        <v>65856.89142808436</v>
      </c>
      <c r="X50" s="7">
        <f t="shared" ref="X50:X61" si="8">W50/$B$18/$B$16</f>
        <v>3292.8445714042182</v>
      </c>
    </row>
    <row r="51" spans="18:24" ht="16" x14ac:dyDescent="0.2">
      <c r="S51" t="s">
        <v>105</v>
      </c>
      <c r="T51" s="5" t="s">
        <v>165</v>
      </c>
      <c r="U51">
        <v>18.420000000000002</v>
      </c>
      <c r="V51">
        <f t="shared" si="6"/>
        <v>4.8067787360348104</v>
      </c>
      <c r="W51">
        <f t="shared" si="7"/>
        <v>64088.297690705134</v>
      </c>
      <c r="X51" s="7">
        <f t="shared" si="8"/>
        <v>3204.4148845352565</v>
      </c>
    </row>
    <row r="52" spans="18:24" ht="16" x14ac:dyDescent="0.2">
      <c r="S52" t="s">
        <v>106</v>
      </c>
      <c r="T52" s="5" t="s">
        <v>166</v>
      </c>
      <c r="U52">
        <v>17.63</v>
      </c>
      <c r="V52">
        <f t="shared" si="6"/>
        <v>5.0402729390161349</v>
      </c>
      <c r="W52">
        <f t="shared" si="7"/>
        <v>109716.75112350911</v>
      </c>
      <c r="X52" s="7">
        <f t="shared" si="8"/>
        <v>5485.8375561754556</v>
      </c>
    </row>
    <row r="53" spans="18:24" ht="16" x14ac:dyDescent="0.2">
      <c r="S53" t="s">
        <v>107</v>
      </c>
      <c r="T53" s="5" t="s">
        <v>167</v>
      </c>
      <c r="U53">
        <v>17.59</v>
      </c>
      <c r="V53">
        <f t="shared" si="6"/>
        <v>5.0520954303063288</v>
      </c>
      <c r="W53">
        <f t="shared" si="7"/>
        <v>112744.51697023345</v>
      </c>
      <c r="X53" s="7">
        <f t="shared" si="8"/>
        <v>5637.2258485116727</v>
      </c>
    </row>
    <row r="54" spans="18:24" ht="16" x14ac:dyDescent="0.2">
      <c r="S54" t="s">
        <v>108</v>
      </c>
      <c r="T54" s="5" t="s">
        <v>168</v>
      </c>
      <c r="U54">
        <v>13.27</v>
      </c>
      <c r="V54">
        <f t="shared" si="6"/>
        <v>6.328924489647239</v>
      </c>
      <c r="W54">
        <f t="shared" si="7"/>
        <v>2132674.0749731925</v>
      </c>
      <c r="X54" s="7">
        <f>W54/11.6/$B$16</f>
        <v>91925.606679878998</v>
      </c>
    </row>
    <row r="55" spans="18:24" ht="16" x14ac:dyDescent="0.2">
      <c r="S55" t="s">
        <v>109</v>
      </c>
      <c r="T55" s="5" t="s">
        <v>169</v>
      </c>
      <c r="U55">
        <v>13.32</v>
      </c>
      <c r="V55">
        <f t="shared" si="6"/>
        <v>6.3141463755344969</v>
      </c>
      <c r="W55">
        <f t="shared" si="7"/>
        <v>2061324.5494064004</v>
      </c>
      <c r="X55" s="7">
        <f>W55/11.6/$B$16</f>
        <v>88850.196095103471</v>
      </c>
    </row>
    <row r="56" spans="18:24" ht="16" x14ac:dyDescent="0.2">
      <c r="S56" t="s">
        <v>110</v>
      </c>
      <c r="T56" s="5" t="s">
        <v>170</v>
      </c>
      <c r="U56" t="s">
        <v>173</v>
      </c>
      <c r="V56" t="e">
        <f t="shared" si="6"/>
        <v>#VALUE!</v>
      </c>
      <c r="W56" t="e">
        <f t="shared" si="7"/>
        <v>#VALUE!</v>
      </c>
      <c r="X56" s="7" t="e">
        <f t="shared" si="8"/>
        <v>#VALUE!</v>
      </c>
    </row>
    <row r="57" spans="18:24" ht="16" x14ac:dyDescent="0.2">
      <c r="S57" t="s">
        <v>111</v>
      </c>
      <c r="T57" s="5" t="s">
        <v>171</v>
      </c>
      <c r="U57" t="s">
        <v>173</v>
      </c>
      <c r="V57" t="e">
        <f t="shared" si="6"/>
        <v>#VALUE!</v>
      </c>
      <c r="W57" t="e">
        <f t="shared" si="7"/>
        <v>#VALUE!</v>
      </c>
      <c r="X57" s="7" t="e">
        <f t="shared" si="8"/>
        <v>#VALUE!</v>
      </c>
    </row>
    <row r="58" spans="18:24" x14ac:dyDescent="0.2">
      <c r="S58" t="s">
        <v>112</v>
      </c>
      <c r="T58" s="6" t="s">
        <v>177</v>
      </c>
      <c r="U58">
        <v>22.33</v>
      </c>
      <c r="V58">
        <f t="shared" si="6"/>
        <v>3.6511302124183853</v>
      </c>
      <c r="W58">
        <f t="shared" si="7"/>
        <v>4478.4756002109943</v>
      </c>
      <c r="X58" s="7">
        <f t="shared" si="8"/>
        <v>223.92378001054971</v>
      </c>
    </row>
    <row r="59" spans="18:24" x14ac:dyDescent="0.2">
      <c r="S59" t="s">
        <v>113</v>
      </c>
      <c r="T59" s="6" t="s">
        <v>178</v>
      </c>
      <c r="U59">
        <v>22.26</v>
      </c>
      <c r="V59">
        <f t="shared" si="6"/>
        <v>3.6718195721762235</v>
      </c>
      <c r="W59">
        <f t="shared" si="7"/>
        <v>4696.9893144768985</v>
      </c>
      <c r="X59" s="7">
        <f t="shared" si="8"/>
        <v>234.84946572384493</v>
      </c>
    </row>
    <row r="60" spans="18:24" x14ac:dyDescent="0.2">
      <c r="S60" t="s">
        <v>114</v>
      </c>
      <c r="T60" s="6" t="s">
        <v>172</v>
      </c>
      <c r="U60" t="s">
        <v>173</v>
      </c>
      <c r="V60" t="e">
        <f t="shared" si="6"/>
        <v>#VALUE!</v>
      </c>
      <c r="W60" t="e">
        <f t="shared" si="7"/>
        <v>#VALUE!</v>
      </c>
      <c r="X60" s="7" t="e">
        <f t="shared" si="8"/>
        <v>#VALUE!</v>
      </c>
    </row>
    <row r="61" spans="18:24" x14ac:dyDescent="0.2">
      <c r="S61" t="s">
        <v>115</v>
      </c>
      <c r="T61" s="6" t="s">
        <v>172</v>
      </c>
      <c r="U61" t="s">
        <v>173</v>
      </c>
      <c r="V61" t="e">
        <f t="shared" si="6"/>
        <v>#VALUE!</v>
      </c>
      <c r="W61" t="e">
        <f t="shared" si="7"/>
        <v>#VALUE!</v>
      </c>
      <c r="X61" s="7" t="e">
        <f t="shared" si="8"/>
        <v>#VALUE!</v>
      </c>
    </row>
  </sheetData>
  <phoneticPr fontId="2" type="noConversion"/>
  <hyperlinks>
    <hyperlink ref="M21" r:id="rId1" location=":~:text=Slope%2FEfficiency%3A%20Ideally%20the%20efficiency%20%28E%29%20of%20a%20PCR,Log%20E%20%3D%20%28-1%2Fslope%29log%2010%20%E2%80%93%20log%201" xr:uid="{E1A61E42-8939-4B01-BCAC-D1B1058E6134}"/>
    <hyperlink ref="A6" r:id="rId2" location=":~:text=serial%20dilution%20of%20linearized%20plasmid%20DNA%20is%20used,%28bp%20size%20of%20plasmid%2Binsert%29%28330%20Da%20X%202%20nucleotide%2Fbp%29" xr:uid="{6BAFB433-C91F-4061-AC3D-3103C452B5AD}"/>
  </hyperlinks>
  <pageMargins left="0.7" right="0.7" top="0.75" bottom="0.75" header="0.3" footer="0.3"/>
  <pageSetup orientation="portrait" r:id="rId3"/>
  <ignoredErrors>
    <ignoredError sqref="X54:X55" calculatedColumn="1"/>
  </ignoredErrors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JL Copy number calcs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 Heather</dc:creator>
  <cp:lastModifiedBy>Andrew Free</cp:lastModifiedBy>
  <dcterms:created xsi:type="dcterms:W3CDTF">2023-03-08T15:35:34Z</dcterms:created>
  <dcterms:modified xsi:type="dcterms:W3CDTF">2024-03-07T12:03:08Z</dcterms:modified>
</cp:coreProperties>
</file>