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I\Desktop\"/>
    </mc:Choice>
  </mc:AlternateContent>
  <xr:revisionPtr revIDLastSave="0" documentId="13_ncr:1_{13F24F3B-76CC-4379-B3DA-3A9FB1CC924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" sheetId="3" r:id="rId1"/>
    <sheet name="Pictures" sheetId="5" r:id="rId2"/>
    <sheet name="Data" sheetId="1" r:id="rId3"/>
  </sheets>
  <definedNames>
    <definedName name="_xleta.VLOOKUP" hidden="1" xlm="1">#NAME?</definedName>
    <definedName name="Change_Picture">INDEX(#REF!,MATCH(#REF!,#REF!,0))</definedName>
    <definedName name="ShowImage">Data!$B$3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0" i="1" l="1"/>
  <c r="AB29" i="1"/>
  <c r="AB28" i="1"/>
  <c r="AB27" i="1"/>
  <c r="AB31" i="1"/>
  <c r="AB26" i="1"/>
  <c r="B3" i="1"/>
  <c r="Z6" i="3"/>
  <c r="G6" i="3"/>
  <c r="D3" i="1"/>
  <c r="P30" i="1" l="1"/>
  <c r="P29" i="1"/>
  <c r="P27" i="1"/>
  <c r="P28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C39" i="1" s="1"/>
  <c r="AJ19" i="1"/>
  <c r="AJ20" i="1"/>
  <c r="AJ21" i="1"/>
  <c r="AJ22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C38" i="1" s="1"/>
  <c r="AK19" i="1"/>
  <c r="AK20" i="1"/>
  <c r="AK21" i="1"/>
  <c r="AK22" i="1"/>
  <c r="AK3" i="1"/>
  <c r="AJ3" i="1"/>
  <c r="Y4" i="1"/>
  <c r="Y5" i="1"/>
  <c r="Y6" i="1"/>
  <c r="Y7" i="1"/>
  <c r="Y8" i="1"/>
  <c r="Y9" i="1"/>
  <c r="P32" i="1" s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3" i="1"/>
  <c r="X4" i="1"/>
  <c r="X5" i="1"/>
  <c r="X6" i="1"/>
  <c r="X7" i="1"/>
  <c r="X8" i="1"/>
  <c r="X9" i="1"/>
  <c r="P31" i="1" s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3" i="1"/>
  <c r="X24" i="1" l="1"/>
  <c r="C35" i="1" s="1"/>
  <c r="F36" i="1" s="1"/>
  <c r="C37" i="1"/>
  <c r="AK24" i="1"/>
  <c r="AJ24" i="1"/>
  <c r="C36" i="1" s="1"/>
  <c r="F37" i="1" s="1"/>
  <c r="Y24" i="1"/>
  <c r="C40" i="1"/>
  <c r="F38" i="1" l="1"/>
  <c r="C44" i="1" s="1"/>
  <c r="F35" i="1"/>
  <c r="C43" i="1" s="1"/>
  <c r="N43" i="1" l="1"/>
  <c r="B6" i="1"/>
  <c r="K43" i="1"/>
  <c r="M43" i="1"/>
  <c r="O43" i="1"/>
  <c r="H43" i="1"/>
  <c r="J43" i="1"/>
  <c r="G43" i="1"/>
  <c r="L43" i="1"/>
  <c r="I43" i="1"/>
  <c r="D6" i="1"/>
  <c r="F51" i="1"/>
  <c r="F50" i="1"/>
  <c r="F47" i="1"/>
  <c r="F46" i="1"/>
  <c r="F44" i="1"/>
  <c r="F48" i="1"/>
  <c r="F45" i="1"/>
  <c r="F52" i="1"/>
  <c r="F49" i="1"/>
  <c r="C45" i="1"/>
  <c r="I51" i="1" l="1"/>
  <c r="J45" i="1"/>
  <c r="H17" i="1" s="1"/>
  <c r="K45" i="1"/>
  <c r="O45" i="1"/>
  <c r="H45" i="1"/>
  <c r="H13" i="1" s="1"/>
  <c r="M45" i="1"/>
  <c r="G45" i="1"/>
  <c r="L45" i="1"/>
  <c r="N45" i="1"/>
  <c r="N52" i="1"/>
  <c r="J52" i="1"/>
  <c r="O52" i="1"/>
  <c r="L52" i="1"/>
  <c r="G52" i="1"/>
  <c r="H52" i="1"/>
  <c r="M52" i="1"/>
  <c r="K52" i="1"/>
  <c r="I52" i="1"/>
  <c r="J47" i="1"/>
  <c r="H21" i="1" s="1"/>
  <c r="N47" i="1"/>
  <c r="I47" i="1"/>
  <c r="H19" i="1" s="1"/>
  <c r="G47" i="1"/>
  <c r="H9" i="1" s="1"/>
  <c r="O47" i="1"/>
  <c r="K47" i="1"/>
  <c r="M47" i="1"/>
  <c r="L47" i="1"/>
  <c r="H47" i="1"/>
  <c r="H15" i="1" s="1"/>
  <c r="I45" i="1"/>
  <c r="H16" i="1" s="1"/>
  <c r="J50" i="1"/>
  <c r="I50" i="1"/>
  <c r="M50" i="1"/>
  <c r="O50" i="1"/>
  <c r="N50" i="1"/>
  <c r="L50" i="1"/>
  <c r="G50" i="1"/>
  <c r="K50" i="1"/>
  <c r="H50" i="1"/>
  <c r="K48" i="1"/>
  <c r="J48" i="1"/>
  <c r="I48" i="1"/>
  <c r="G48" i="1"/>
  <c r="O48" i="1"/>
  <c r="N48" i="1"/>
  <c r="H48" i="1"/>
  <c r="M48" i="1"/>
  <c r="L48" i="1"/>
  <c r="J44" i="1"/>
  <c r="H12" i="1" s="1"/>
  <c r="I44" i="1"/>
  <c r="H11" i="1" s="1"/>
  <c r="G44" i="1"/>
  <c r="L44" i="1"/>
  <c r="H44" i="1"/>
  <c r="K44" i="1"/>
  <c r="M44" i="1"/>
  <c r="N44" i="1"/>
  <c r="O44" i="1"/>
  <c r="L51" i="1"/>
  <c r="G51" i="1"/>
  <c r="H51" i="1"/>
  <c r="K51" i="1"/>
  <c r="J51" i="1"/>
  <c r="M51" i="1"/>
  <c r="N51" i="1"/>
  <c r="O51" i="1"/>
  <c r="L49" i="1"/>
  <c r="H49" i="1"/>
  <c r="J49" i="1"/>
  <c r="O49" i="1"/>
  <c r="G49" i="1"/>
  <c r="N49" i="1"/>
  <c r="M49" i="1"/>
  <c r="I49" i="1"/>
  <c r="K49" i="1"/>
  <c r="H46" i="1"/>
  <c r="H14" i="1" s="1"/>
  <c r="I46" i="1"/>
  <c r="H18" i="1" s="1"/>
  <c r="J46" i="1"/>
  <c r="H20" i="1" s="1"/>
  <c r="L46" i="1"/>
  <c r="G46" i="1"/>
  <c r="H8" i="1" s="1"/>
  <c r="N46" i="1"/>
  <c r="M46" i="1"/>
  <c r="K46" i="1"/>
  <c r="O46" i="1"/>
  <c r="H7" i="1" l="1"/>
  <c r="E9" i="1"/>
  <c r="E10" i="1" s="1"/>
  <c r="H23" i="1"/>
  <c r="H22" i="1"/>
  <c r="H10" i="1"/>
  <c r="C9" i="1"/>
  <c r="C10" i="1" s="1"/>
  <c r="C14" i="1"/>
  <c r="H6" i="1"/>
  <c r="C16" i="1"/>
  <c r="C15" i="1"/>
  <c r="C18" i="1"/>
  <c r="D9" i="1"/>
  <c r="D10" i="1" s="1"/>
  <c r="C17" i="1"/>
  <c r="H24" i="1"/>
  <c r="C27" i="1" l="1"/>
  <c r="D27" i="1" s="1"/>
  <c r="D18" i="1"/>
  <c r="D15" i="1"/>
  <c r="C24" i="1"/>
  <c r="D24" i="1" s="1"/>
  <c r="D14" i="1"/>
  <c r="C23" i="1"/>
  <c r="D23" i="1" s="1"/>
  <c r="C25" i="1"/>
  <c r="D25" i="1" s="1"/>
  <c r="D16" i="1"/>
  <c r="C26" i="1"/>
  <c r="D26" i="1" s="1"/>
  <c r="D17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</futureMetadata>
  <valueMetadata count="2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</valueMetadata>
</metadata>
</file>

<file path=xl/sharedStrings.xml><?xml version="1.0" encoding="utf-8"?>
<sst xmlns="http://schemas.openxmlformats.org/spreadsheetml/2006/main" count="156" uniqueCount="94">
  <si>
    <t>Brighton</t>
  </si>
  <si>
    <t>Fulham</t>
  </si>
  <si>
    <t>Arsenal</t>
  </si>
  <si>
    <t>Aston Villa</t>
  </si>
  <si>
    <t>Bournemouth</t>
  </si>
  <si>
    <t>Brentford</t>
  </si>
  <si>
    <t>Chelsea</t>
  </si>
  <si>
    <t>Crystal Palace</t>
  </si>
  <si>
    <t>Everton</t>
  </si>
  <si>
    <t>Ipswich</t>
  </si>
  <si>
    <t>Leicester</t>
  </si>
  <si>
    <t>Liverpool</t>
  </si>
  <si>
    <t>Manchester City</t>
  </si>
  <si>
    <t>Manchester United</t>
  </si>
  <si>
    <t>Newcastle United</t>
  </si>
  <si>
    <t>Nottingham Forest</t>
  </si>
  <si>
    <t>Southampton</t>
  </si>
  <si>
    <t>Tottenham</t>
  </si>
  <si>
    <t>West Ham</t>
  </si>
  <si>
    <t>Wolverhampton Wanderers</t>
  </si>
  <si>
    <t>Home</t>
  </si>
  <si>
    <t>Away</t>
  </si>
  <si>
    <t>Home Team</t>
  </si>
  <si>
    <t>Away Team</t>
  </si>
  <si>
    <t>№</t>
  </si>
  <si>
    <t>Team</t>
  </si>
  <si>
    <t>M</t>
  </si>
  <si>
    <t>W</t>
  </si>
  <si>
    <t>D</t>
  </si>
  <si>
    <t>L</t>
  </si>
  <si>
    <t>G</t>
  </si>
  <si>
    <t>GA</t>
  </si>
  <si>
    <t>PTS</t>
  </si>
  <si>
    <t>gpg scored</t>
  </si>
  <si>
    <t>gpg conceded</t>
  </si>
  <si>
    <t>Projected Home Goals</t>
  </si>
  <si>
    <t>Projected Away Goals</t>
  </si>
  <si>
    <t>Corect Score</t>
  </si>
  <si>
    <t>Odd</t>
  </si>
  <si>
    <t>0-0</t>
  </si>
  <si>
    <t>0-1</t>
  </si>
  <si>
    <t>Home to win</t>
  </si>
  <si>
    <t>Draw</t>
  </si>
  <si>
    <t>Away to win</t>
  </si>
  <si>
    <t>0-2</t>
  </si>
  <si>
    <t>%</t>
  </si>
  <si>
    <t>0-3</t>
  </si>
  <si>
    <t>1-0</t>
  </si>
  <si>
    <t>2-0</t>
  </si>
  <si>
    <t>Under X goals</t>
  </si>
  <si>
    <t>3-0</t>
  </si>
  <si>
    <t>Goals</t>
  </si>
  <si>
    <t>1-1</t>
  </si>
  <si>
    <t>1-2</t>
  </si>
  <si>
    <t>1-3</t>
  </si>
  <si>
    <t>2-1</t>
  </si>
  <si>
    <t>3-1</t>
  </si>
  <si>
    <t>2-2</t>
  </si>
  <si>
    <t>2-3</t>
  </si>
  <si>
    <t>3-2</t>
  </si>
  <si>
    <t>Over X goals</t>
  </si>
  <si>
    <t>3-3</t>
  </si>
  <si>
    <t>Other Home Win</t>
  </si>
  <si>
    <t>Other Away Win</t>
  </si>
  <si>
    <t>Other Draw</t>
  </si>
  <si>
    <t>Average</t>
  </si>
  <si>
    <t>wins away</t>
  </si>
  <si>
    <t>wins home</t>
  </si>
  <si>
    <t>loses away</t>
  </si>
  <si>
    <t>loses home</t>
  </si>
  <si>
    <t>draws away</t>
  </si>
  <si>
    <t>draws home</t>
  </si>
  <si>
    <t>Goals away</t>
  </si>
  <si>
    <t>Goals home</t>
  </si>
  <si>
    <t>gpg scored away</t>
  </si>
  <si>
    <t>gpg scored home</t>
  </si>
  <si>
    <t>gpg conceded away</t>
  </si>
  <si>
    <t>gpg conceded home</t>
  </si>
  <si>
    <t>Total Average Home gpg scored</t>
  </si>
  <si>
    <t>Home Attack</t>
  </si>
  <si>
    <t>Total Average Away gpg scored</t>
  </si>
  <si>
    <t>Away deffence</t>
  </si>
  <si>
    <t>Average home team gpg scored at home</t>
  </si>
  <si>
    <t>Away Attack</t>
  </si>
  <si>
    <t>Avarage away team gpg conceded away</t>
  </si>
  <si>
    <t>Home Deffence</t>
  </si>
  <si>
    <t>Average away team gpg scored away</t>
  </si>
  <si>
    <t>Average home team gpg conceded at home</t>
  </si>
  <si>
    <t>Home Goals</t>
  </si>
  <si>
    <t>0</t>
  </si>
  <si>
    <t>Away goals</t>
  </si>
  <si>
    <t>Probability</t>
  </si>
  <si>
    <t>Projected Total Goals</t>
  </si>
  <si>
    <r>
      <t>Butoane</t>
    </r>
    <r>
      <rPr>
        <sz val="11"/>
        <rFont val="Calibri"/>
        <family val="2"/>
        <scheme val="minor"/>
      </rPr>
      <t>Butoane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</si>
</sst>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IBM Plex Sans SemiBold"/>
      <family val="2"/>
    </font>
    <font>
      <sz val="11"/>
      <color theme="2" tint="-0.499984740745262"/>
      <name val="Segoe UI Emoji"/>
      <family val="2"/>
    </font>
    <font>
      <sz val="11"/>
      <color theme="0" tint="-0.499984740745262"/>
      <name val="Segoe UI Emoji"/>
      <family val="2"/>
    </font>
    <font>
      <sz val="11"/>
      <color rgb="FF28747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28747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9">
    <xf numFmtId="0" fontId="0" fillId="0" borderId="0" xfId="0"/>
    <xf numFmtId="49" fontId="0" fillId="0" borderId="0" xfId="0" applyNumberFormat="1"/>
    <xf numFmtId="0" fontId="0" fillId="8" borderId="0" xfId="0" applyFill="1"/>
    <xf numFmtId="0" fontId="0" fillId="0" borderId="1" xfId="0" applyBorder="1"/>
    <xf numFmtId="0" fontId="2" fillId="12" borderId="0" xfId="0" applyFont="1" applyFill="1"/>
    <xf numFmtId="0" fontId="2" fillId="8" borderId="0" xfId="0" applyFont="1" applyFill="1"/>
    <xf numFmtId="0" fontId="3" fillId="8" borderId="0" xfId="0" applyFont="1" applyFill="1"/>
    <xf numFmtId="0" fontId="4" fillId="13" borderId="1" xfId="0" applyFont="1" applyFill="1" applyBorder="1" applyAlignment="1">
      <alignment shrinkToFit="1"/>
    </xf>
    <xf numFmtId="0" fontId="6" fillId="12" borderId="0" xfId="0" applyFont="1" applyFill="1"/>
    <xf numFmtId="0" fontId="5" fillId="14" borderId="1" xfId="0" applyFont="1" applyFill="1" applyBorder="1" applyAlignment="1">
      <alignment shrinkToFit="1"/>
    </xf>
    <xf numFmtId="0" fontId="7" fillId="8" borderId="0" xfId="0" applyFont="1" applyFill="1"/>
    <xf numFmtId="0" fontId="0" fillId="8" borderId="0" xfId="0" applyFill="1" applyProtection="1">
      <protection hidden="1"/>
    </xf>
    <xf numFmtId="0" fontId="0" fillId="0" borderId="0" xfId="0" applyProtection="1">
      <protection hidden="1"/>
    </xf>
    <xf numFmtId="49" fontId="0" fillId="8" borderId="0" xfId="0" applyNumberFormat="1" applyFill="1" applyProtection="1">
      <protection hidden="1"/>
    </xf>
    <xf numFmtId="0" fontId="1" fillId="0" borderId="0" xfId="0" applyFont="1" applyProtection="1">
      <protection hidden="1"/>
    </xf>
    <xf numFmtId="0" fontId="0" fillId="5" borderId="3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0" borderId="1" xfId="0" applyBorder="1" applyProtection="1">
      <protection hidden="1"/>
    </xf>
    <xf numFmtId="49" fontId="2" fillId="7" borderId="0" xfId="0" applyNumberFormat="1" applyFont="1" applyFill="1" applyProtection="1">
      <protection hidden="1"/>
    </xf>
    <xf numFmtId="0" fontId="2" fillId="7" borderId="0" xfId="0" applyFont="1" applyFill="1" applyProtection="1">
      <protection hidden="1"/>
    </xf>
    <xf numFmtId="49" fontId="0" fillId="6" borderId="0" xfId="0" applyNumberFormat="1" applyFill="1" applyProtection="1">
      <protection hidden="1"/>
    </xf>
    <xf numFmtId="2" fontId="0" fillId="8" borderId="0" xfId="0" applyNumberFormat="1" applyFill="1" applyProtection="1">
      <protection hidden="1"/>
    </xf>
    <xf numFmtId="49" fontId="0" fillId="5" borderId="0" xfId="0" applyNumberFormat="1" applyFill="1" applyProtection="1">
      <protection hidden="1"/>
    </xf>
    <xf numFmtId="0" fontId="2" fillId="7" borderId="2" xfId="0" applyFont="1" applyFill="1" applyBorder="1" applyProtection="1">
      <protection hidden="1"/>
    </xf>
    <xf numFmtId="0" fontId="2" fillId="4" borderId="3" xfId="0" applyFont="1" applyFill="1" applyBorder="1" applyProtection="1">
      <protection hidden="1"/>
    </xf>
    <xf numFmtId="0" fontId="0" fillId="6" borderId="3" xfId="0" applyFill="1" applyBorder="1" applyProtection="1">
      <protection hidden="1"/>
    </xf>
    <xf numFmtId="0" fontId="2" fillId="7" borderId="8" xfId="0" applyFont="1" applyFill="1" applyBorder="1" applyProtection="1">
      <protection hidden="1"/>
    </xf>
    <xf numFmtId="10" fontId="0" fillId="0" borderId="0" xfId="0" applyNumberFormat="1" applyProtection="1">
      <protection hidden="1"/>
    </xf>
    <xf numFmtId="0" fontId="2" fillId="7" borderId="5" xfId="0" applyFont="1" applyFill="1" applyBorder="1" applyProtection="1">
      <protection hidden="1"/>
    </xf>
    <xf numFmtId="2" fontId="0" fillId="0" borderId="6" xfId="0" applyNumberFormat="1" applyBorder="1" applyProtection="1">
      <protection hidden="1"/>
    </xf>
    <xf numFmtId="49" fontId="2" fillId="4" borderId="0" xfId="0" applyNumberFormat="1" applyFont="1" applyFill="1" applyProtection="1">
      <protection hidden="1"/>
    </xf>
    <xf numFmtId="0" fontId="2" fillId="7" borderId="3" xfId="0" applyFont="1" applyFill="1" applyBorder="1" applyProtection="1">
      <protection hidden="1"/>
    </xf>
    <xf numFmtId="0" fontId="2" fillId="7" borderId="4" xfId="0" applyFont="1" applyFill="1" applyBorder="1" applyProtection="1"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9" xfId="0" applyFill="1" applyBorder="1" applyProtection="1">
      <protection hidden="1"/>
    </xf>
    <xf numFmtId="0" fontId="0" fillId="3" borderId="8" xfId="0" applyFill="1" applyBorder="1" applyProtection="1">
      <protection hidden="1"/>
    </xf>
    <xf numFmtId="10" fontId="0" fillId="3" borderId="0" xfId="0" applyNumberFormat="1" applyFill="1" applyProtection="1">
      <protection hidden="1"/>
    </xf>
    <xf numFmtId="2" fontId="0" fillId="3" borderId="9" xfId="0" applyNumberFormat="1" applyFill="1" applyBorder="1" applyProtection="1">
      <protection hidden="1"/>
    </xf>
    <xf numFmtId="10" fontId="0" fillId="2" borderId="0" xfId="0" applyNumberFormat="1" applyFill="1" applyProtection="1">
      <protection hidden="1"/>
    </xf>
    <xf numFmtId="2" fontId="0" fillId="2" borderId="9" xfId="0" applyNumberFormat="1" applyFill="1" applyBorder="1" applyProtection="1">
      <protection hidden="1"/>
    </xf>
    <xf numFmtId="0" fontId="0" fillId="3" borderId="5" xfId="0" applyFill="1" applyBorder="1" applyProtection="1">
      <protection hidden="1"/>
    </xf>
    <xf numFmtId="10" fontId="0" fillId="3" borderId="6" xfId="0" applyNumberFormat="1" applyFill="1" applyBorder="1" applyProtection="1">
      <protection hidden="1"/>
    </xf>
    <xf numFmtId="2" fontId="0" fillId="3" borderId="7" xfId="0" applyNumberFormat="1" applyFill="1" applyBorder="1" applyProtection="1">
      <protection hidden="1"/>
    </xf>
    <xf numFmtId="49" fontId="0" fillId="0" borderId="0" xfId="0" applyNumberFormat="1" applyProtection="1">
      <protection hidden="1"/>
    </xf>
    <xf numFmtId="0" fontId="0" fillId="9" borderId="1" xfId="0" applyFill="1" applyBorder="1" applyAlignment="1" applyProtection="1">
      <alignment horizontal="center" wrapText="1"/>
      <protection hidden="1"/>
    </xf>
    <xf numFmtId="0" fontId="0" fillId="9" borderId="1" xfId="0" applyFill="1" applyBorder="1" applyProtection="1">
      <protection hidden="1"/>
    </xf>
    <xf numFmtId="0" fontId="0" fillId="10" borderId="1" xfId="0" applyFill="1" applyBorder="1" applyAlignment="1" applyProtection="1">
      <alignment horizontal="center" wrapText="1"/>
      <protection hidden="1"/>
    </xf>
    <xf numFmtId="0" fontId="0" fillId="10" borderId="1" xfId="0" applyFill="1" applyBorder="1" applyProtection="1">
      <protection hidden="1"/>
    </xf>
    <xf numFmtId="0" fontId="2" fillId="7" borderId="1" xfId="0" applyFont="1" applyFill="1" applyBorder="1" applyProtection="1">
      <protection hidden="1"/>
    </xf>
    <xf numFmtId="2" fontId="2" fillId="7" borderId="1" xfId="0" applyNumberFormat="1" applyFont="1" applyFill="1" applyBorder="1" applyAlignment="1" applyProtection="1">
      <alignment horizontal="right"/>
      <protection hidden="1"/>
    </xf>
    <xf numFmtId="2" fontId="0" fillId="0" borderId="1" xfId="0" applyNumberFormat="1" applyBorder="1" applyProtection="1">
      <protection hidden="1"/>
    </xf>
    <xf numFmtId="10" fontId="2" fillId="4" borderId="1" xfId="0" applyNumberFormat="1" applyFont="1" applyFill="1" applyBorder="1" applyProtection="1">
      <protection hidden="1"/>
    </xf>
    <xf numFmtId="10" fontId="0" fillId="5" borderId="1" xfId="0" applyNumberFormat="1" applyFill="1" applyBorder="1" applyProtection="1">
      <protection hidden="1"/>
    </xf>
    <xf numFmtId="10" fontId="0" fillId="6" borderId="1" xfId="0" applyNumberFormat="1" applyFill="1" applyBorder="1" applyProtection="1">
      <protection hidden="1"/>
    </xf>
    <xf numFmtId="10" fontId="0" fillId="11" borderId="1" xfId="0" applyNumberFormat="1" applyFill="1" applyBorder="1" applyProtection="1">
      <protection hidden="1"/>
    </xf>
    <xf numFmtId="0" fontId="2" fillId="8" borderId="0" xfId="0" applyFont="1" applyFill="1" applyAlignment="1">
      <alignment horizontal="center"/>
    </xf>
    <xf numFmtId="2" fontId="0" fillId="0" borderId="5" xfId="0" applyNumberFormat="1" applyBorder="1" applyAlignment="1" applyProtection="1">
      <alignment horizontal="center"/>
      <protection hidden="1"/>
    </xf>
    <xf numFmtId="2" fontId="0" fillId="0" borderId="6" xfId="0" applyNumberFormat="1" applyBorder="1" applyAlignment="1" applyProtection="1">
      <alignment horizontal="center"/>
      <protection hidden="1"/>
    </xf>
    <xf numFmtId="2" fontId="0" fillId="0" borderId="7" xfId="0" applyNumberFormat="1" applyBorder="1" applyAlignment="1" applyProtection="1">
      <alignment horizontal="center"/>
      <protection hidden="1"/>
    </xf>
    <xf numFmtId="2" fontId="2" fillId="4" borderId="2" xfId="0" applyNumberFormat="1" applyFont="1" applyFill="1" applyBorder="1" applyAlignment="1" applyProtection="1">
      <alignment horizontal="center"/>
      <protection hidden="1"/>
    </xf>
    <xf numFmtId="2" fontId="2" fillId="4" borderId="3" xfId="0" applyNumberFormat="1" applyFont="1" applyFill="1" applyBorder="1" applyAlignment="1" applyProtection="1">
      <alignment horizontal="center"/>
      <protection hidden="1"/>
    </xf>
    <xf numFmtId="2" fontId="0" fillId="5" borderId="3" xfId="0" applyNumberFormat="1" applyFill="1" applyBorder="1" applyAlignment="1" applyProtection="1">
      <alignment horizontal="center"/>
      <protection hidden="1"/>
    </xf>
    <xf numFmtId="2" fontId="0" fillId="5" borderId="4" xfId="0" applyNumberFormat="1" applyFill="1" applyBorder="1" applyAlignment="1" applyProtection="1">
      <alignment horizontal="center"/>
      <protection hidden="1"/>
    </xf>
    <xf numFmtId="0" fontId="2" fillId="4" borderId="2" xfId="0" applyFont="1" applyFill="1" applyBorder="1" applyAlignment="1" applyProtection="1">
      <alignment horizontal="center"/>
      <protection hidden="1"/>
    </xf>
    <xf numFmtId="0" fontId="2" fillId="4" borderId="3" xfId="0" applyFont="1" applyFill="1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BD5CC"/>
      <color rgb="FF779FA1"/>
      <color rgb="FF2874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871693554942775E-2"/>
          <c:y val="1.2731710187808276E-2"/>
          <c:w val="0.97625655228653052"/>
          <c:h val="0.9340271581109989"/>
        </c:manualLayout>
      </c:layout>
      <c:barChart>
        <c:barDir val="bar"/>
        <c:grouping val="stacked"/>
        <c:varyColors val="0"/>
        <c:ser>
          <c:idx val="0"/>
          <c:order val="0"/>
          <c:tx>
            <c:v>Home</c:v>
          </c:tx>
          <c:spPr>
            <a:solidFill>
              <a:srgbClr val="28747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025D7F6-3064-442C-9BB7-D94349D998B1}" type="SERIESNAME">
                      <a:rPr lang="en-US"/>
                      <a:pPr/>
                      <a:t>[SERIES NAME]</a:t>
                    </a:fld>
                    <a:endParaRPr lang="en-US" baseline="0"/>
                  </a:p>
                  <a:p>
                    <a:r>
                      <a:rPr lang="en-US" baseline="0"/>
                      <a:t> </a:t>
                    </a:r>
                    <a:fld id="{6BE9B0A4-AFC5-4DBC-9DE7-F9AC2714A14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9E36-4FE0-AB28-0DDF97C9E8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Data!$C$9</c:f>
              <c:numCache>
                <c:formatCode>0.00%</c:formatCode>
                <c:ptCount val="1"/>
                <c:pt idx="0">
                  <c:v>0.41148554830920625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6-4FE0-AB28-0DDF97C9E868}"/>
            </c:ext>
          </c:extLst>
        </c:ser>
        <c:ser>
          <c:idx val="1"/>
          <c:order val="1"/>
          <c:tx>
            <c:v>Draw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E36-4FE0-AB28-0DDF97C9E868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28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56F3958-259D-4748-A1C7-53CC015B6C97}" type="SERIESNAME">
                      <a:rPr lang="en-US"/>
                      <a:pPr>
                        <a:defRPr sz="2800">
                          <a:solidFill>
                            <a:schemeClr val="bg1"/>
                          </a:solidFill>
                        </a:defRPr>
                      </a:pPr>
                      <a:t>[SERIES NAME]</a:t>
                    </a:fld>
                    <a:endParaRPr lang="en-US" baseline="0"/>
                  </a:p>
                  <a:p>
                    <a:pPr>
                      <a:defRPr sz="2800">
                        <a:solidFill>
                          <a:schemeClr val="bg1"/>
                        </a:solidFill>
                      </a:defRPr>
                    </a:pPr>
                    <a:r>
                      <a:rPr lang="en-US" baseline="0"/>
                      <a:t> </a:t>
                    </a:r>
                    <a:fld id="{E439BB97-0386-4F49-8DE9-AED985F840A2}" type="VALUE">
                      <a:rPr lang="en-US" baseline="0"/>
                      <a:pPr>
                        <a:defRPr sz="2800">
                          <a:solidFill>
                            <a:schemeClr val="bg1"/>
                          </a:solidFill>
                        </a:defRPr>
                      </a:pPr>
                      <a:t>[VALUE]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8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9E36-4FE0-AB28-0DDF97C9E8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Data!$D$9</c:f>
              <c:numCache>
                <c:formatCode>0.00%</c:formatCode>
                <c:ptCount val="1"/>
                <c:pt idx="0">
                  <c:v>0.28755472941006421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36-4FE0-AB28-0DDF97C9E868}"/>
            </c:ext>
          </c:extLst>
        </c:ser>
        <c:ser>
          <c:idx val="2"/>
          <c:order val="2"/>
          <c:tx>
            <c:v>Away</c:v>
          </c:tx>
          <c:spPr>
            <a:solidFill>
              <a:srgbClr val="5BD5CC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5D31BF0-0376-4193-8EC3-21997EE14FF2}" type="SERIESNAME">
                      <a:rPr lang="en-US"/>
                      <a:pPr/>
                      <a:t>[SERIES NAME]</a:t>
                    </a:fld>
                    <a:endParaRPr lang="en-US" baseline="0"/>
                  </a:p>
                  <a:p>
                    <a:r>
                      <a:rPr lang="en-US" baseline="0"/>
                      <a:t> </a:t>
                    </a:r>
                    <a:fld id="{DAD324A4-EC69-4240-B863-6B4BB7AB582B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9E36-4FE0-AB28-0DDF97C9E8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bg1"/>
                    </a:solidFill>
                    <a:latin typeface="Rockwell" panose="02060603020205020403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Data!$E$9</c:f>
              <c:numCache>
                <c:formatCode>0.00%</c:formatCode>
                <c:ptCount val="1"/>
                <c:pt idx="0">
                  <c:v>0.30095308490179185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36-4FE0-AB28-0DDF97C9E86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31646016"/>
        <c:axId val="631634592"/>
      </c:barChart>
      <c:catAx>
        <c:axId val="6316460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31634592"/>
        <c:crosses val="autoZero"/>
        <c:auto val="1"/>
        <c:lblAlgn val="ctr"/>
        <c:lblOffset val="100"/>
        <c:noMultiLvlLbl val="0"/>
      </c:catAx>
      <c:valAx>
        <c:axId val="63163459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6316460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ictures!A1"/><Relationship Id="rId2" Type="http://schemas.openxmlformats.org/officeDocument/2006/relationships/hyperlink" Target="#Data!A1"/><Relationship Id="rId1" Type="http://schemas.openxmlformats.org/officeDocument/2006/relationships/hyperlink" Target="#Dashboard!A1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heet1!A1"/><Relationship Id="rId2" Type="http://schemas.openxmlformats.org/officeDocument/2006/relationships/hyperlink" Target="#Data!A1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ictures!A1"/><Relationship Id="rId2" Type="http://schemas.openxmlformats.org/officeDocument/2006/relationships/hyperlink" Target="#Data!A1"/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48791</xdr:colOff>
      <xdr:row>4</xdr:row>
      <xdr:rowOff>125633</xdr:rowOff>
    </xdr:from>
    <xdr:to>
      <xdr:col>14</xdr:col>
      <xdr:colOff>26891</xdr:colOff>
      <xdr:row>13</xdr:row>
      <xdr:rowOff>30607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622277" y="865862"/>
          <a:ext cx="2982557" cy="1581374"/>
        </a:xfrm>
        <a:prstGeom prst="roundRect">
          <a:avLst/>
        </a:prstGeom>
        <a:solidFill>
          <a:srgbClr val="28747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atin typeface="Ibm"/>
          </a:endParaRPr>
        </a:p>
        <a:p>
          <a:pPr algn="l"/>
          <a:endParaRPr lang="en-US" sz="1100">
            <a:latin typeface="Ibm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129540</xdr:colOff>
      <xdr:row>64</xdr:row>
      <xdr:rowOff>10886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0"/>
          <a:ext cx="1958340" cy="11865429"/>
        </a:xfrm>
        <a:prstGeom prst="rect">
          <a:avLst/>
        </a:prstGeom>
        <a:solidFill>
          <a:srgbClr val="28747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</xdr:col>
      <xdr:colOff>1926772</xdr:colOff>
      <xdr:row>5</xdr:row>
      <xdr:rowOff>14791</xdr:rowOff>
    </xdr:from>
    <xdr:ext cx="3024309" cy="1335742"/>
    <xdr:sp macro="" textlink="$P$7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529943" y="940077"/>
          <a:ext cx="3024309" cy="13357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96BF73D-06B6-43B8-8640-7C75845EAD53}" type="TxLink">
            <a:rPr lang="en-US" sz="3600" b="0" i="0" u="none" strike="noStrike">
              <a:solidFill>
                <a:schemeClr val="bg1"/>
              </a:solidFill>
              <a:latin typeface="Rockwell" panose="02060603020205020403" pitchFamily="18" charset="0"/>
              <a:ea typeface="Calibri"/>
              <a:cs typeface="Calibri"/>
            </a:rPr>
            <a:pPr algn="ctr"/>
            <a:t>Chelsea</a:t>
          </a:fld>
          <a:endParaRPr lang="en-US" sz="3600" b="1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oneCellAnchor>
  <xdr:twoCellAnchor>
    <xdr:from>
      <xdr:col>18</xdr:col>
      <xdr:colOff>167894</xdr:colOff>
      <xdr:row>4</xdr:row>
      <xdr:rowOff>123648</xdr:rowOff>
    </xdr:from>
    <xdr:to>
      <xdr:col>24</xdr:col>
      <xdr:colOff>496902</xdr:colOff>
      <xdr:row>13</xdr:row>
      <xdr:rowOff>8515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79980" y="863877"/>
          <a:ext cx="2778293" cy="1561267"/>
        </a:xfrm>
        <a:prstGeom prst="roundRect">
          <a:avLst/>
        </a:prstGeom>
        <a:solidFill>
          <a:srgbClr val="28747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atin typeface="Ibm"/>
          </a:endParaRPr>
        </a:p>
        <a:p>
          <a:pPr algn="l"/>
          <a:endParaRPr lang="en-US" sz="1100">
            <a:latin typeface="Ibm"/>
          </a:endParaRPr>
        </a:p>
      </xdr:txBody>
    </xdr:sp>
    <xdr:clientData/>
  </xdr:twoCellAnchor>
  <xdr:oneCellAnchor>
    <xdr:from>
      <xdr:col>18</xdr:col>
      <xdr:colOff>46361</xdr:colOff>
      <xdr:row>4</xdr:row>
      <xdr:rowOff>159443</xdr:rowOff>
    </xdr:from>
    <xdr:ext cx="3057509" cy="1335742"/>
    <xdr:sp macro="" textlink="$R$7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680218" y="899672"/>
          <a:ext cx="3057509" cy="13357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F8B4B35B-8B65-4CDE-8A9C-1FDABA64CDC7}" type="TxLink">
            <a:rPr lang="en-US" sz="3600" b="0" i="0" u="none" strike="noStrike">
              <a:solidFill>
                <a:schemeClr val="bg1"/>
              </a:solidFill>
              <a:latin typeface="Rockwell" panose="02060603020205020403" pitchFamily="18" charset="0"/>
              <a:ea typeface="Segoe UI Emoji"/>
              <a:cs typeface="Calibri"/>
            </a:rPr>
            <a:pPr algn="ctr"/>
            <a:t>Fulham</a:t>
          </a:fld>
          <a:endParaRPr lang="en-US" sz="3600" b="1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oneCellAnchor>
  <xdr:twoCellAnchor>
    <xdr:from>
      <xdr:col>0</xdr:col>
      <xdr:colOff>170329</xdr:colOff>
      <xdr:row>2</xdr:row>
      <xdr:rowOff>8966</xdr:rowOff>
    </xdr:from>
    <xdr:to>
      <xdr:col>2</xdr:col>
      <xdr:colOff>466164</xdr:colOff>
      <xdr:row>4</xdr:row>
      <xdr:rowOff>44824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10800000">
          <a:off x="170329" y="379080"/>
          <a:ext cx="1515035" cy="405973"/>
        </a:xfrm>
        <a:prstGeom prst="roundRect">
          <a:avLst/>
        </a:prstGeom>
        <a:gradFill flip="none" rotWithShape="1">
          <a:gsLst>
            <a:gs pos="0">
              <a:srgbClr val="5BD5CC"/>
            </a:gs>
            <a:gs pos="100000">
              <a:schemeClr val="bg1">
                <a:alpha val="0"/>
              </a:scheme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326569</xdr:colOff>
      <xdr:row>2</xdr:row>
      <xdr:rowOff>43544</xdr:rowOff>
    </xdr:from>
    <xdr:ext cx="1469573" cy="293914"/>
    <xdr:sp macro="" textlink="">
      <xdr:nvSpPr>
        <xdr:cNvPr id="5" name="TextBox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26569" y="413658"/>
          <a:ext cx="1469573" cy="2939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600" b="0">
              <a:solidFill>
                <a:schemeClr val="bg1"/>
              </a:solidFill>
              <a:latin typeface="Rockwell" panose="02060603020205020403" pitchFamily="18" charset="0"/>
            </a:rPr>
            <a:t>Dashboard</a:t>
          </a:r>
        </a:p>
      </xdr:txBody>
    </xdr:sp>
    <xdr:clientData/>
  </xdr:oneCellAnchor>
  <xdr:twoCellAnchor>
    <xdr:from>
      <xdr:col>0</xdr:col>
      <xdr:colOff>185057</xdr:colOff>
      <xdr:row>7</xdr:row>
      <xdr:rowOff>21771</xdr:rowOff>
    </xdr:from>
    <xdr:to>
      <xdr:col>2</xdr:col>
      <xdr:colOff>480892</xdr:colOff>
      <xdr:row>9</xdr:row>
      <xdr:rowOff>57630</xdr:rowOff>
    </xdr:to>
    <xdr:sp macro="" textlink="">
      <xdr:nvSpPr>
        <xdr:cNvPr id="18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rot="10800000">
          <a:off x="185057" y="1328057"/>
          <a:ext cx="1515035" cy="405973"/>
        </a:xfrm>
        <a:prstGeom prst="roundRect">
          <a:avLst/>
        </a:prstGeom>
        <a:gradFill flip="none" rotWithShape="1">
          <a:gsLst>
            <a:gs pos="0">
              <a:srgbClr val="5BD5CC">
                <a:alpha val="29000"/>
              </a:srgbClr>
            </a:gs>
            <a:gs pos="100000">
              <a:schemeClr val="bg1">
                <a:alpha val="0"/>
              </a:scheme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69154</xdr:colOff>
      <xdr:row>7</xdr:row>
      <xdr:rowOff>34578</xdr:rowOff>
    </xdr:from>
    <xdr:ext cx="1469573" cy="293914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69154" y="1340864"/>
          <a:ext cx="1469573" cy="2939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600" b="0">
              <a:solidFill>
                <a:schemeClr val="bg1"/>
              </a:solidFill>
              <a:latin typeface="Rockwell" panose="02060603020205020403" pitchFamily="18" charset="0"/>
            </a:rPr>
            <a:t>Data</a:t>
          </a:r>
        </a:p>
      </xdr:txBody>
    </xdr:sp>
    <xdr:clientData/>
  </xdr:oneCellAnchor>
  <xdr:twoCellAnchor>
    <xdr:from>
      <xdr:col>0</xdr:col>
      <xdr:colOff>185057</xdr:colOff>
      <xdr:row>4</xdr:row>
      <xdr:rowOff>119742</xdr:rowOff>
    </xdr:from>
    <xdr:to>
      <xdr:col>2</xdr:col>
      <xdr:colOff>480892</xdr:colOff>
      <xdr:row>6</xdr:row>
      <xdr:rowOff>155601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 rot="10800000">
          <a:off x="185057" y="859971"/>
          <a:ext cx="1515035" cy="405973"/>
        </a:xfrm>
        <a:prstGeom prst="roundRect">
          <a:avLst/>
        </a:prstGeom>
        <a:gradFill flip="none" rotWithShape="1">
          <a:gsLst>
            <a:gs pos="0">
              <a:srgbClr val="5BD5CC">
                <a:alpha val="29000"/>
              </a:srgbClr>
            </a:gs>
            <a:gs pos="100000">
              <a:schemeClr val="bg1">
                <a:alpha val="0"/>
              </a:scheme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156241</xdr:colOff>
      <xdr:row>4</xdr:row>
      <xdr:rowOff>154320</xdr:rowOff>
    </xdr:from>
    <xdr:ext cx="1469573" cy="293914"/>
    <xdr:sp macro="" textlink="">
      <xdr:nvSpPr>
        <xdr:cNvPr id="21" name="TextBox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56241" y="894549"/>
          <a:ext cx="1469573" cy="2939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600" b="0">
              <a:solidFill>
                <a:schemeClr val="bg1"/>
              </a:solidFill>
              <a:latin typeface="Rockwell" panose="02060603020205020403" pitchFamily="18" charset="0"/>
            </a:rPr>
            <a:t>Pictures</a:t>
          </a:r>
        </a:p>
      </xdr:txBody>
    </xdr:sp>
    <xdr:clientData/>
  </xdr:oneCellAnchor>
  <xdr:twoCellAnchor>
    <xdr:from>
      <xdr:col>6</xdr:col>
      <xdr:colOff>65314</xdr:colOff>
      <xdr:row>13</xdr:row>
      <xdr:rowOff>87086</xdr:rowOff>
    </xdr:from>
    <xdr:to>
      <xdr:col>29</xdr:col>
      <xdr:colOff>337456</xdr:colOff>
      <xdr:row>24</xdr:row>
      <xdr:rowOff>141515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163285</xdr:colOff>
      <xdr:row>22</xdr:row>
      <xdr:rowOff>90714</xdr:rowOff>
    </xdr:from>
    <xdr:to>
      <xdr:col>25</xdr:col>
      <xdr:colOff>1814285</xdr:colOff>
      <xdr:row>41</xdr:row>
      <xdr:rowOff>127000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1444C401-3B46-B389-7120-B1145627470D}"/>
            </a:ext>
          </a:extLst>
        </xdr:cNvPr>
        <xdr:cNvGrpSpPr/>
      </xdr:nvGrpSpPr>
      <xdr:grpSpPr>
        <a:xfrm>
          <a:off x="8860971" y="4172857"/>
          <a:ext cx="5635171" cy="3552372"/>
          <a:chOff x="8917214" y="4100285"/>
          <a:chExt cx="5479144" cy="4871358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78BE4197-228E-3AA0-A1F8-FA3ED81E44F5}"/>
              </a:ext>
            </a:extLst>
          </xdr:cNvPr>
          <xdr:cNvSpPr/>
        </xdr:nvSpPr>
        <xdr:spPr>
          <a:xfrm>
            <a:off x="8917214" y="4100285"/>
            <a:ext cx="2757715" cy="4871357"/>
          </a:xfrm>
          <a:prstGeom prst="rect">
            <a:avLst/>
          </a:prstGeom>
          <a:solidFill>
            <a:srgbClr val="28747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400" b="1" kern="1200">
              <a:latin typeface="Rockwell" panose="02060603020205020403" pitchFamily="18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2D1C8E59-70CE-4911-AC66-BF57EA51456D}"/>
              </a:ext>
            </a:extLst>
          </xdr:cNvPr>
          <xdr:cNvSpPr/>
        </xdr:nvSpPr>
        <xdr:spPr>
          <a:xfrm>
            <a:off x="11638643" y="4100286"/>
            <a:ext cx="2757715" cy="4871357"/>
          </a:xfrm>
          <a:prstGeom prst="rect">
            <a:avLst/>
          </a:prstGeom>
          <a:solidFill>
            <a:srgbClr val="5BD5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400" b="1" kern="1200">
              <a:latin typeface="Rockwell" panose="02060603020205020403" pitchFamily="18" charset="0"/>
            </a:endParaRPr>
          </a:p>
        </xdr:txBody>
      </xdr:sp>
    </xdr:grpSp>
    <xdr:clientData/>
  </xdr:twoCellAnchor>
  <xdr:oneCellAnchor>
    <xdr:from>
      <xdr:col>20</xdr:col>
      <xdr:colOff>317499</xdr:colOff>
      <xdr:row>22</xdr:row>
      <xdr:rowOff>90715</xdr:rowOff>
    </xdr:from>
    <xdr:ext cx="1402307" cy="843757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89AC400-C752-93C3-1F13-26F4BC7F26AE}"/>
            </a:ext>
          </a:extLst>
        </xdr:cNvPr>
        <xdr:cNvSpPr txBox="1"/>
      </xdr:nvSpPr>
      <xdr:spPr>
        <a:xfrm>
          <a:off x="10858499" y="4100286"/>
          <a:ext cx="1402307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800" kern="1200">
              <a:solidFill>
                <a:schemeClr val="bg1"/>
              </a:solidFill>
            </a:rPr>
            <a:t>Stats</a:t>
          </a:r>
        </a:p>
      </xdr:txBody>
    </xdr:sp>
    <xdr:clientData/>
  </xdr:oneCellAnchor>
  <xdr:oneCellAnchor>
    <xdr:from>
      <xdr:col>17</xdr:col>
      <xdr:colOff>9070</xdr:colOff>
      <xdr:row>27</xdr:row>
      <xdr:rowOff>18142</xdr:rowOff>
    </xdr:from>
    <xdr:ext cx="662215" cy="30316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3BFA673C-08FF-2497-1B79-529CD6F21BA4}"/>
            </a:ext>
          </a:extLst>
        </xdr:cNvPr>
        <xdr:cNvSpPr txBox="1"/>
      </xdr:nvSpPr>
      <xdr:spPr>
        <a:xfrm>
          <a:off x="9434284" y="4934856"/>
          <a:ext cx="662215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kern="1200">
              <a:solidFill>
                <a:schemeClr val="bg1"/>
              </a:solidFill>
              <a:latin typeface="Rockwell" panose="02060603020205020403" pitchFamily="18" charset="0"/>
            </a:rPr>
            <a:t>Wins</a:t>
          </a:r>
          <a:r>
            <a:rPr lang="en-US" sz="1100" kern="1200" baseline="0"/>
            <a:t> </a:t>
          </a:r>
          <a:endParaRPr lang="en-US" sz="1100" kern="1200"/>
        </a:p>
      </xdr:txBody>
    </xdr:sp>
    <xdr:clientData/>
  </xdr:oneCellAnchor>
  <xdr:oneCellAnchor>
    <xdr:from>
      <xdr:col>17</xdr:col>
      <xdr:colOff>27214</xdr:colOff>
      <xdr:row>28</xdr:row>
      <xdr:rowOff>172356</xdr:rowOff>
    </xdr:from>
    <xdr:ext cx="662215" cy="30316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2E365880-7D3E-4E06-83DA-E9AA2D5DBA24}"/>
            </a:ext>
          </a:extLst>
        </xdr:cNvPr>
        <xdr:cNvSpPr txBox="1"/>
      </xdr:nvSpPr>
      <xdr:spPr>
        <a:xfrm>
          <a:off x="9452428" y="5270499"/>
          <a:ext cx="662215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kern="1200">
              <a:solidFill>
                <a:schemeClr val="bg1"/>
              </a:solidFill>
              <a:latin typeface="Rockwell" panose="02060603020205020403" pitchFamily="18" charset="0"/>
            </a:rPr>
            <a:t>Loses</a:t>
          </a:r>
          <a:r>
            <a:rPr lang="en-US" sz="1100" kern="1200" baseline="0"/>
            <a:t> </a:t>
          </a:r>
          <a:endParaRPr lang="en-US" sz="1100" kern="1200"/>
        </a:p>
      </xdr:txBody>
    </xdr:sp>
    <xdr:clientData/>
  </xdr:oneCellAnchor>
  <xdr:oneCellAnchor>
    <xdr:from>
      <xdr:col>17</xdr:col>
      <xdr:colOff>27214</xdr:colOff>
      <xdr:row>30</xdr:row>
      <xdr:rowOff>163285</xdr:rowOff>
    </xdr:from>
    <xdr:ext cx="743858" cy="311496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A01CE695-CF57-468A-A524-D0F2A6BB66C7}"/>
            </a:ext>
          </a:extLst>
        </xdr:cNvPr>
        <xdr:cNvSpPr txBox="1"/>
      </xdr:nvSpPr>
      <xdr:spPr>
        <a:xfrm>
          <a:off x="9452428" y="5624285"/>
          <a:ext cx="7438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kern="1200">
              <a:solidFill>
                <a:schemeClr val="bg1"/>
              </a:solidFill>
              <a:latin typeface="Rockwell" panose="02060603020205020403" pitchFamily="18" charset="0"/>
            </a:rPr>
            <a:t>Draws</a:t>
          </a:r>
          <a:endParaRPr lang="en-US" sz="1100" kern="1200"/>
        </a:p>
      </xdr:txBody>
    </xdr:sp>
    <xdr:clientData/>
  </xdr:oneCellAnchor>
  <xdr:oneCellAnchor>
    <xdr:from>
      <xdr:col>17</xdr:col>
      <xdr:colOff>18144</xdr:colOff>
      <xdr:row>32</xdr:row>
      <xdr:rowOff>145143</xdr:rowOff>
    </xdr:from>
    <xdr:ext cx="661463" cy="303160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D605D5CA-84FF-BD80-38CC-AB617EB47720}"/>
            </a:ext>
          </a:extLst>
        </xdr:cNvPr>
        <xdr:cNvSpPr txBox="1"/>
      </xdr:nvSpPr>
      <xdr:spPr>
        <a:xfrm>
          <a:off x="9443358" y="5969000"/>
          <a:ext cx="661463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kern="1200">
              <a:solidFill>
                <a:schemeClr val="bg1"/>
              </a:solidFill>
              <a:latin typeface="Rockwell" panose="02060603020205020403" pitchFamily="18" charset="0"/>
            </a:rPr>
            <a:t>Goals</a:t>
          </a:r>
        </a:p>
      </xdr:txBody>
    </xdr:sp>
    <xdr:clientData/>
  </xdr:oneCellAnchor>
  <xdr:oneCellAnchor>
    <xdr:from>
      <xdr:col>17</xdr:col>
      <xdr:colOff>18142</xdr:colOff>
      <xdr:row>34</xdr:row>
      <xdr:rowOff>81642</xdr:rowOff>
    </xdr:from>
    <xdr:ext cx="1157689" cy="303160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25FF5A25-4E0A-4455-93E6-5CC471DAEC65}"/>
            </a:ext>
          </a:extLst>
        </xdr:cNvPr>
        <xdr:cNvSpPr txBox="1"/>
      </xdr:nvSpPr>
      <xdr:spPr>
        <a:xfrm>
          <a:off x="9443356" y="6268356"/>
          <a:ext cx="1157689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kern="1200">
              <a:solidFill>
                <a:schemeClr val="bg1"/>
              </a:solidFill>
              <a:latin typeface="Rockwell" panose="02060603020205020403" pitchFamily="18" charset="0"/>
            </a:rPr>
            <a:t>Gpg</a:t>
          </a:r>
          <a:r>
            <a:rPr lang="en-US" sz="1400" kern="1200" baseline="0">
              <a:solidFill>
                <a:schemeClr val="bg1"/>
              </a:solidFill>
              <a:latin typeface="Rockwell" panose="02060603020205020403" pitchFamily="18" charset="0"/>
            </a:rPr>
            <a:t> scored</a:t>
          </a:r>
          <a:endParaRPr lang="en-US" sz="1400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oneCellAnchor>
  <xdr:oneCellAnchor>
    <xdr:from>
      <xdr:col>17</xdr:col>
      <xdr:colOff>27214</xdr:colOff>
      <xdr:row>36</xdr:row>
      <xdr:rowOff>27215</xdr:rowOff>
    </xdr:from>
    <xdr:ext cx="1421095" cy="30316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2DDB7861-5F39-4FCC-ACA2-5E0AB6FCFC90}"/>
            </a:ext>
          </a:extLst>
        </xdr:cNvPr>
        <xdr:cNvSpPr txBox="1"/>
      </xdr:nvSpPr>
      <xdr:spPr>
        <a:xfrm>
          <a:off x="9452428" y="6576786"/>
          <a:ext cx="1421095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kern="1200">
              <a:solidFill>
                <a:schemeClr val="bg1"/>
              </a:solidFill>
              <a:latin typeface="Rockwell" panose="02060603020205020403" pitchFamily="18" charset="0"/>
            </a:rPr>
            <a:t>Gpg</a:t>
          </a:r>
          <a:r>
            <a:rPr lang="en-US" sz="1400" kern="1200" baseline="0">
              <a:solidFill>
                <a:schemeClr val="bg1"/>
              </a:solidFill>
              <a:latin typeface="Rockwell" panose="02060603020205020403" pitchFamily="18" charset="0"/>
            </a:rPr>
            <a:t> conceded</a:t>
          </a:r>
          <a:endParaRPr lang="en-US" sz="1400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oneCellAnchor>
  <xdr:oneCellAnchor>
    <xdr:from>
      <xdr:col>17</xdr:col>
      <xdr:colOff>45357</xdr:colOff>
      <xdr:row>37</xdr:row>
      <xdr:rowOff>172356</xdr:rowOff>
    </xdr:from>
    <xdr:ext cx="1498102" cy="303160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33A56B87-C767-45ED-9FE9-CF9FFF048586}"/>
            </a:ext>
          </a:extLst>
        </xdr:cNvPr>
        <xdr:cNvSpPr txBox="1"/>
      </xdr:nvSpPr>
      <xdr:spPr>
        <a:xfrm>
          <a:off x="9470571" y="6903356"/>
          <a:ext cx="1498102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kern="1200">
              <a:solidFill>
                <a:schemeClr val="bg1"/>
              </a:solidFill>
              <a:latin typeface="Rockwell" panose="02060603020205020403" pitchFamily="18" charset="0"/>
            </a:rPr>
            <a:t>Projected Goals</a:t>
          </a:r>
        </a:p>
      </xdr:txBody>
    </xdr:sp>
    <xdr:clientData/>
  </xdr:oneCellAnchor>
  <xdr:oneCellAnchor>
    <xdr:from>
      <xdr:col>20</xdr:col>
      <xdr:colOff>399142</xdr:colOff>
      <xdr:row>26</xdr:row>
      <xdr:rowOff>181427</xdr:rowOff>
    </xdr:from>
    <xdr:ext cx="282000" cy="303160"/>
    <xdr:sp macro="" textlink="Data!P27">
      <xdr:nvSpPr>
        <xdr:cNvPr id="40" name="TextBox 39">
          <a:extLst>
            <a:ext uri="{FF2B5EF4-FFF2-40B4-BE49-F238E27FC236}">
              <a16:creationId xmlns:a16="http://schemas.microsoft.com/office/drawing/2014/main" id="{82CD2250-CA66-444C-BEAF-DD525F72ECFB}"/>
            </a:ext>
          </a:extLst>
        </xdr:cNvPr>
        <xdr:cNvSpPr txBox="1"/>
      </xdr:nvSpPr>
      <xdr:spPr>
        <a:xfrm>
          <a:off x="10940142" y="4916713"/>
          <a:ext cx="282000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3DD00DBF-1A14-48A3-B495-EE5EDE1177AE}" type="TxLink">
            <a:rPr lang="en-US" sz="1400" b="0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Calibri"/>
              <a:cs typeface="Calibri"/>
            </a:rPr>
            <a:pPr/>
            <a:t>4</a:t>
          </a:fld>
          <a:endParaRPr lang="en-US" sz="1400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oneCellAnchor>
  <xdr:oneCellAnchor>
    <xdr:from>
      <xdr:col>20</xdr:col>
      <xdr:colOff>379184</xdr:colOff>
      <xdr:row>28</xdr:row>
      <xdr:rowOff>152398</xdr:rowOff>
    </xdr:from>
    <xdr:ext cx="282000" cy="303160"/>
    <xdr:sp macro="" textlink="Data!P28">
      <xdr:nvSpPr>
        <xdr:cNvPr id="41" name="TextBox 40">
          <a:extLst>
            <a:ext uri="{FF2B5EF4-FFF2-40B4-BE49-F238E27FC236}">
              <a16:creationId xmlns:a16="http://schemas.microsoft.com/office/drawing/2014/main" id="{C8DBCDAC-61EB-45F4-A34A-E1EDF4169C2E}"/>
            </a:ext>
          </a:extLst>
        </xdr:cNvPr>
        <xdr:cNvSpPr txBox="1"/>
      </xdr:nvSpPr>
      <xdr:spPr>
        <a:xfrm>
          <a:off x="10920184" y="5250541"/>
          <a:ext cx="282000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56C4A78E-F2D2-418D-9EC5-7CD03302F7E1}" type="TxLink">
            <a:rPr lang="en-US" sz="1400" b="0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Calibri"/>
              <a:cs typeface="Calibri"/>
            </a:rPr>
            <a:pPr/>
            <a:t>1</a:t>
          </a:fld>
          <a:endParaRPr lang="en-US" sz="1400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oneCellAnchor>
  <xdr:oneCellAnchor>
    <xdr:from>
      <xdr:col>20</xdr:col>
      <xdr:colOff>395513</xdr:colOff>
      <xdr:row>30</xdr:row>
      <xdr:rowOff>105227</xdr:rowOff>
    </xdr:from>
    <xdr:ext cx="282000" cy="303160"/>
    <xdr:sp macro="" textlink="Data!P29">
      <xdr:nvSpPr>
        <xdr:cNvPr id="42" name="TextBox 41">
          <a:extLst>
            <a:ext uri="{FF2B5EF4-FFF2-40B4-BE49-F238E27FC236}">
              <a16:creationId xmlns:a16="http://schemas.microsoft.com/office/drawing/2014/main" id="{B18A17F6-05D5-4B9D-8216-C6319ACF8851}"/>
            </a:ext>
          </a:extLst>
        </xdr:cNvPr>
        <xdr:cNvSpPr txBox="1"/>
      </xdr:nvSpPr>
      <xdr:spPr>
        <a:xfrm>
          <a:off x="10936513" y="5566227"/>
          <a:ext cx="282000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B4199747-E918-42D7-A4C9-8B4FD7989E1B}" type="TxLink">
            <a:rPr lang="en-US" sz="1400" b="0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Calibri"/>
              <a:cs typeface="Calibri"/>
            </a:rPr>
            <a:pPr/>
            <a:t>3</a:t>
          </a:fld>
          <a:endParaRPr lang="en-US" sz="1400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oneCellAnchor>
  <xdr:oneCellAnchor>
    <xdr:from>
      <xdr:col>20</xdr:col>
      <xdr:colOff>399143</xdr:colOff>
      <xdr:row>32</xdr:row>
      <xdr:rowOff>117928</xdr:rowOff>
    </xdr:from>
    <xdr:ext cx="379335" cy="303160"/>
    <xdr:sp macro="" textlink="Data!P30">
      <xdr:nvSpPr>
        <xdr:cNvPr id="43" name="TextBox 42">
          <a:extLst>
            <a:ext uri="{FF2B5EF4-FFF2-40B4-BE49-F238E27FC236}">
              <a16:creationId xmlns:a16="http://schemas.microsoft.com/office/drawing/2014/main" id="{93349E01-55D1-4BA7-A2D7-A79CAD0D045C}"/>
            </a:ext>
          </a:extLst>
        </xdr:cNvPr>
        <xdr:cNvSpPr txBox="1"/>
      </xdr:nvSpPr>
      <xdr:spPr>
        <a:xfrm>
          <a:off x="10940143" y="5941785"/>
          <a:ext cx="379335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70CDD45-D65E-4896-A850-A94E6135CE62}" type="TxLink">
            <a:rPr lang="en-US" sz="1400" b="0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Calibri"/>
              <a:cs typeface="Calibri"/>
            </a:rPr>
            <a:pPr/>
            <a:t>14</a:t>
          </a:fld>
          <a:endParaRPr lang="en-US" sz="1400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oneCellAnchor>
  <xdr:oneCellAnchor>
    <xdr:from>
      <xdr:col>20</xdr:col>
      <xdr:colOff>399143</xdr:colOff>
      <xdr:row>34</xdr:row>
      <xdr:rowOff>81643</xdr:rowOff>
    </xdr:from>
    <xdr:ext cx="626454" cy="303160"/>
    <xdr:sp macro="" textlink="Data!P31">
      <xdr:nvSpPr>
        <xdr:cNvPr id="44" name="TextBox 43">
          <a:extLst>
            <a:ext uri="{FF2B5EF4-FFF2-40B4-BE49-F238E27FC236}">
              <a16:creationId xmlns:a16="http://schemas.microsoft.com/office/drawing/2014/main" id="{7FF7317B-2429-495F-8B5D-8C41905587E7}"/>
            </a:ext>
          </a:extLst>
        </xdr:cNvPr>
        <xdr:cNvSpPr txBox="1"/>
      </xdr:nvSpPr>
      <xdr:spPr>
        <a:xfrm>
          <a:off x="10931072" y="6268357"/>
          <a:ext cx="626454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DA545C7A-8102-4792-932F-DBA548D0DC6F}" type="TxLink">
            <a:rPr lang="en-US" sz="1400" b="0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Calibri"/>
              <a:cs typeface="Calibri"/>
            </a:rPr>
            <a:pPr/>
            <a:t>1,75</a:t>
          </a:fld>
          <a:endParaRPr lang="en-US" sz="1400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oneCellAnchor>
  <xdr:oneCellAnchor>
    <xdr:from>
      <xdr:col>20</xdr:col>
      <xdr:colOff>397329</xdr:colOff>
      <xdr:row>36</xdr:row>
      <xdr:rowOff>16329</xdr:rowOff>
    </xdr:from>
    <xdr:ext cx="626454" cy="303160"/>
    <xdr:sp macro="" textlink="Data!P32">
      <xdr:nvSpPr>
        <xdr:cNvPr id="45" name="TextBox 44">
          <a:extLst>
            <a:ext uri="{FF2B5EF4-FFF2-40B4-BE49-F238E27FC236}">
              <a16:creationId xmlns:a16="http://schemas.microsoft.com/office/drawing/2014/main" id="{15F0A836-CB39-42C4-801A-ECED1438D2F7}"/>
            </a:ext>
          </a:extLst>
        </xdr:cNvPr>
        <xdr:cNvSpPr txBox="1"/>
      </xdr:nvSpPr>
      <xdr:spPr>
        <a:xfrm>
          <a:off x="10954493" y="6514111"/>
          <a:ext cx="626454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0EE79B8-048E-4982-AF94-B7F8925AC1F9}" type="TxLink">
            <a:rPr lang="en-US" sz="1400" b="0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Calibri"/>
              <a:cs typeface="Calibri"/>
            </a:rPr>
            <a:pPr/>
            <a:t>1,125</a:t>
          </a:fld>
          <a:endParaRPr lang="en-US" sz="1400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oneCellAnchor>
  <xdr:oneCellAnchor>
    <xdr:from>
      <xdr:col>20</xdr:col>
      <xdr:colOff>404586</xdr:colOff>
      <xdr:row>37</xdr:row>
      <xdr:rowOff>159657</xdr:rowOff>
    </xdr:from>
    <xdr:ext cx="502958" cy="311496"/>
    <xdr:sp macro="" textlink="Data!C43">
      <xdr:nvSpPr>
        <xdr:cNvPr id="46" name="TextBox 45">
          <a:extLst>
            <a:ext uri="{FF2B5EF4-FFF2-40B4-BE49-F238E27FC236}">
              <a16:creationId xmlns:a16="http://schemas.microsoft.com/office/drawing/2014/main" id="{DB2582D5-FF39-4A3C-B301-39B0C4BB84C6}"/>
            </a:ext>
          </a:extLst>
        </xdr:cNvPr>
        <xdr:cNvSpPr txBox="1"/>
      </xdr:nvSpPr>
      <xdr:spPr>
        <a:xfrm>
          <a:off x="10945586" y="6890657"/>
          <a:ext cx="5029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202BC3E-D671-4376-A253-AEBDD05C77AE}" type="TxLink">
            <a:rPr lang="en-US" sz="14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1,22</a:t>
          </a:fld>
          <a:endParaRPr lang="en-US" sz="1400" b="1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oneCellAnchor>
  <xdr:twoCellAnchor>
    <xdr:from>
      <xdr:col>21</xdr:col>
      <xdr:colOff>531516</xdr:colOff>
      <xdr:row>26</xdr:row>
      <xdr:rowOff>172358</xdr:rowOff>
    </xdr:from>
    <xdr:to>
      <xdr:col>25</xdr:col>
      <xdr:colOff>1162974</xdr:colOff>
      <xdr:row>39</xdr:row>
      <xdr:rowOff>76375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F44E1E59-20F2-8BE8-D301-18E824764CDC}"/>
            </a:ext>
          </a:extLst>
        </xdr:cNvPr>
        <xdr:cNvGrpSpPr/>
      </xdr:nvGrpSpPr>
      <xdr:grpSpPr>
        <a:xfrm flipH="1">
          <a:off x="11678487" y="4994729"/>
          <a:ext cx="2166344" cy="2309760"/>
          <a:chOff x="2636494" y="4290787"/>
          <a:chExt cx="2202271" cy="2262588"/>
        </a:xfrm>
      </xdr:grpSpPr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F79D180A-577E-44FA-A25F-9622D18858DC}"/>
              </a:ext>
            </a:extLst>
          </xdr:cNvPr>
          <xdr:cNvSpPr txBox="1"/>
        </xdr:nvSpPr>
        <xdr:spPr>
          <a:xfrm>
            <a:off x="2684304" y="4290787"/>
            <a:ext cx="66221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400" kern="1200">
                <a:solidFill>
                  <a:schemeClr val="bg1"/>
                </a:solidFill>
                <a:latin typeface="Rockwell" panose="02060603020205020403" pitchFamily="18" charset="0"/>
              </a:rPr>
              <a:t>Wins</a:t>
            </a:r>
            <a:r>
              <a:rPr lang="en-US" sz="1400" kern="1200" baseline="0">
                <a:solidFill>
                  <a:schemeClr val="bg1"/>
                </a:solidFill>
                <a:latin typeface="Rockwell" panose="02060603020205020403" pitchFamily="18" charset="0"/>
              </a:rPr>
              <a:t> </a:t>
            </a:r>
            <a:endParaRPr lang="en-US" sz="14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607E6218-C337-474B-BE16-22C78BF2FD46}"/>
              </a:ext>
            </a:extLst>
          </xdr:cNvPr>
          <xdr:cNvSpPr txBox="1"/>
        </xdr:nvSpPr>
        <xdr:spPr>
          <a:xfrm>
            <a:off x="2711640" y="4626430"/>
            <a:ext cx="66221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400" kern="1200">
                <a:solidFill>
                  <a:schemeClr val="bg1"/>
                </a:solidFill>
                <a:latin typeface="Rockwell" panose="02060603020205020403" pitchFamily="18" charset="0"/>
              </a:rPr>
              <a:t>Loses</a:t>
            </a:r>
            <a:r>
              <a:rPr lang="en-US" sz="1400" kern="1200" baseline="0">
                <a:solidFill>
                  <a:schemeClr val="bg1"/>
                </a:solidFill>
                <a:latin typeface="Rockwell" panose="02060603020205020403" pitchFamily="18" charset="0"/>
              </a:rPr>
              <a:t> </a:t>
            </a:r>
            <a:endParaRPr lang="en-US" sz="14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5F034B3A-5F07-4D4F-9C35-68F00B26A80B}"/>
              </a:ext>
            </a:extLst>
          </xdr:cNvPr>
          <xdr:cNvSpPr txBox="1"/>
        </xdr:nvSpPr>
        <xdr:spPr>
          <a:xfrm>
            <a:off x="2665685" y="4953001"/>
            <a:ext cx="743858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400" kern="1200">
                <a:solidFill>
                  <a:schemeClr val="bg1"/>
                </a:solidFill>
                <a:latin typeface="Rockwell" panose="02060603020205020403" pitchFamily="18" charset="0"/>
              </a:rPr>
              <a:t>Draws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1E6D9DA8-4A98-4C0A-93E3-73CAC04215A4}"/>
              </a:ext>
            </a:extLst>
          </xdr:cNvPr>
          <xdr:cNvSpPr txBox="1"/>
        </xdr:nvSpPr>
        <xdr:spPr>
          <a:xfrm>
            <a:off x="2693844" y="5315859"/>
            <a:ext cx="670188" cy="3031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kern="1200">
                <a:solidFill>
                  <a:schemeClr val="bg1"/>
                </a:solidFill>
                <a:latin typeface="Rockwell" panose="02060603020205020403" pitchFamily="18" charset="0"/>
              </a:rPr>
              <a:t>Goals</a:t>
            </a:r>
          </a:p>
        </xdr:txBody>
      </xdr:sp>
      <xdr:sp macro="" textlink="">
        <xdr:nvSpPr>
          <xdr:cNvPr id="80" name="TextBox 79">
            <a:extLst>
              <a:ext uri="{FF2B5EF4-FFF2-40B4-BE49-F238E27FC236}">
                <a16:creationId xmlns:a16="http://schemas.microsoft.com/office/drawing/2014/main" id="{B025187E-C9F3-416B-A7F0-5D0CD2B78671}"/>
              </a:ext>
            </a:extLst>
          </xdr:cNvPr>
          <xdr:cNvSpPr txBox="1"/>
        </xdr:nvSpPr>
        <xdr:spPr>
          <a:xfrm>
            <a:off x="2678105" y="5615215"/>
            <a:ext cx="1172959" cy="3031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kern="1200">
                <a:solidFill>
                  <a:schemeClr val="bg1"/>
                </a:solidFill>
                <a:latin typeface="Rockwell" panose="02060603020205020403" pitchFamily="18" charset="0"/>
              </a:rPr>
              <a:t>Gpg</a:t>
            </a:r>
            <a:r>
              <a:rPr lang="en-US" sz="1400" kern="1200" baseline="0">
                <a:solidFill>
                  <a:schemeClr val="bg1"/>
                </a:solidFill>
                <a:latin typeface="Rockwell" panose="02060603020205020403" pitchFamily="18" charset="0"/>
              </a:rPr>
              <a:t> scored</a:t>
            </a:r>
            <a:endParaRPr lang="en-US" sz="14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53C390EC-7666-4BAD-816D-9E739A05537E}"/>
              </a:ext>
            </a:extLst>
          </xdr:cNvPr>
          <xdr:cNvSpPr txBox="1"/>
        </xdr:nvSpPr>
        <xdr:spPr>
          <a:xfrm>
            <a:off x="2646940" y="5923645"/>
            <a:ext cx="1439840" cy="3031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kern="1200">
                <a:solidFill>
                  <a:schemeClr val="bg1"/>
                </a:solidFill>
                <a:latin typeface="Rockwell" panose="02060603020205020403" pitchFamily="18" charset="0"/>
              </a:rPr>
              <a:t>Gpg</a:t>
            </a:r>
            <a:r>
              <a:rPr lang="en-US" sz="1400" kern="1200" baseline="0">
                <a:solidFill>
                  <a:schemeClr val="bg1"/>
                </a:solidFill>
                <a:latin typeface="Rockwell" panose="02060603020205020403" pitchFamily="18" charset="0"/>
              </a:rPr>
              <a:t> conceded</a:t>
            </a:r>
            <a:endParaRPr lang="en-US" sz="14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  <xdr:sp macro="" textlink="">
        <xdr:nvSpPr>
          <xdr:cNvPr id="82" name="TextBox 81">
            <a:extLst>
              <a:ext uri="{FF2B5EF4-FFF2-40B4-BE49-F238E27FC236}">
                <a16:creationId xmlns:a16="http://schemas.microsoft.com/office/drawing/2014/main" id="{C849F05B-617A-4925-A8D0-3978FEE524A1}"/>
              </a:ext>
            </a:extLst>
          </xdr:cNvPr>
          <xdr:cNvSpPr txBox="1"/>
        </xdr:nvSpPr>
        <xdr:spPr>
          <a:xfrm>
            <a:off x="2636494" y="6250215"/>
            <a:ext cx="1517862" cy="3031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kern="1200">
                <a:solidFill>
                  <a:schemeClr val="bg1"/>
                </a:solidFill>
                <a:latin typeface="Rockwell" panose="02060603020205020403" pitchFamily="18" charset="0"/>
              </a:rPr>
              <a:t>Projected Goals</a:t>
            </a:r>
          </a:p>
        </xdr:txBody>
      </xdr:sp>
      <xdr:sp macro="" textlink="Data!AB26">
        <xdr:nvSpPr>
          <xdr:cNvPr id="83" name="TextBox 82">
            <a:extLst>
              <a:ext uri="{FF2B5EF4-FFF2-40B4-BE49-F238E27FC236}">
                <a16:creationId xmlns:a16="http://schemas.microsoft.com/office/drawing/2014/main" id="{5696D61E-6EFC-45A3-A6EA-751F0A8171F8}"/>
              </a:ext>
            </a:extLst>
          </xdr:cNvPr>
          <xdr:cNvSpPr txBox="1"/>
        </xdr:nvSpPr>
        <xdr:spPr>
          <a:xfrm>
            <a:off x="4259969" y="4299858"/>
            <a:ext cx="285720" cy="3031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4D4D7BB-8280-495D-BBCB-0EA7016AC350}" type="TxLink">
              <a:rPr lang="en-US" sz="1400" b="0" i="0" u="none" strike="noStrike" kern="1200">
                <a:solidFill>
                  <a:schemeClr val="bg1"/>
                </a:solidFill>
                <a:latin typeface="Rockwell" panose="02060603020205020403" pitchFamily="18" charset="0"/>
                <a:ea typeface="Calibri"/>
                <a:cs typeface="Calibri"/>
              </a:rPr>
              <a:pPr/>
              <a:t>2</a:t>
            </a:fld>
            <a:endParaRPr lang="en-US" sz="14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  <xdr:sp macro="" textlink="Data!AB27">
        <xdr:nvSpPr>
          <xdr:cNvPr id="84" name="TextBox 83">
            <a:extLst>
              <a:ext uri="{FF2B5EF4-FFF2-40B4-BE49-F238E27FC236}">
                <a16:creationId xmlns:a16="http://schemas.microsoft.com/office/drawing/2014/main" id="{DB5BB0BE-9E88-4F3D-BF11-A56E7931D9E4}"/>
              </a:ext>
            </a:extLst>
          </xdr:cNvPr>
          <xdr:cNvSpPr txBox="1"/>
        </xdr:nvSpPr>
        <xdr:spPr>
          <a:xfrm>
            <a:off x="4267587" y="4642757"/>
            <a:ext cx="285720" cy="3031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DDB6BCE-1313-4E51-80D3-57C5FBA31983}" type="TxLink">
              <a:rPr lang="en-US" sz="1400" b="0" i="0" u="none" strike="noStrike" kern="1200">
                <a:solidFill>
                  <a:schemeClr val="bg1"/>
                </a:solidFill>
                <a:latin typeface="Rockwell" panose="02060603020205020403" pitchFamily="18" charset="0"/>
                <a:ea typeface="Calibri"/>
                <a:cs typeface="Calibri"/>
              </a:rPr>
              <a:pPr/>
              <a:t>2</a:t>
            </a:fld>
            <a:endParaRPr lang="en-US" sz="14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  <xdr:sp macro="" textlink="Data!AB28">
        <xdr:nvSpPr>
          <xdr:cNvPr id="85" name="TextBox 84">
            <a:extLst>
              <a:ext uri="{FF2B5EF4-FFF2-40B4-BE49-F238E27FC236}">
                <a16:creationId xmlns:a16="http://schemas.microsoft.com/office/drawing/2014/main" id="{FC9525CE-2B84-4467-9DA1-DCAD6E958E79}"/>
              </a:ext>
            </a:extLst>
          </xdr:cNvPr>
          <xdr:cNvSpPr txBox="1"/>
        </xdr:nvSpPr>
        <xdr:spPr>
          <a:xfrm>
            <a:off x="4265534" y="4949372"/>
            <a:ext cx="285720" cy="3031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7D9A66C-6B27-40BF-983A-1C0A1AFA93AE}" type="TxLink">
              <a:rPr lang="en-US" sz="1400" b="0" i="0" u="none" strike="noStrike" kern="1200">
                <a:solidFill>
                  <a:schemeClr val="bg1"/>
                </a:solidFill>
                <a:latin typeface="Rockwell" panose="02060603020205020403" pitchFamily="18" charset="0"/>
                <a:ea typeface="Calibri"/>
                <a:cs typeface="Calibri"/>
              </a:rPr>
              <a:pPr/>
              <a:t>4</a:t>
            </a:fld>
            <a:endParaRPr lang="en-US" sz="14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  <xdr:sp macro="" textlink="Data!AB29">
        <xdr:nvSpPr>
          <xdr:cNvPr id="86" name="TextBox 85">
            <a:extLst>
              <a:ext uri="{FF2B5EF4-FFF2-40B4-BE49-F238E27FC236}">
                <a16:creationId xmlns:a16="http://schemas.microsoft.com/office/drawing/2014/main" id="{9910455F-D010-48E9-BDCB-56B8A80314D0}"/>
              </a:ext>
            </a:extLst>
          </xdr:cNvPr>
          <xdr:cNvSpPr txBox="1"/>
        </xdr:nvSpPr>
        <xdr:spPr>
          <a:xfrm>
            <a:off x="4258687" y="5315858"/>
            <a:ext cx="384338" cy="3031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15901B4D-975D-4444-BB53-3FEFFB513EF5}" type="TxLink">
              <a:rPr lang="en-US" sz="1400" b="0" i="0" u="none" strike="noStrike" kern="1200">
                <a:solidFill>
                  <a:schemeClr val="bg1"/>
                </a:solidFill>
                <a:latin typeface="Rockwell" panose="02060603020205020403" pitchFamily="18" charset="0"/>
                <a:ea typeface="Calibri"/>
                <a:cs typeface="Calibri"/>
              </a:rPr>
              <a:pPr/>
              <a:t>10</a:t>
            </a:fld>
            <a:endParaRPr lang="en-US" sz="14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  <xdr:sp macro="" textlink="Data!AB30">
        <xdr:nvSpPr>
          <xdr:cNvPr id="87" name="TextBox 86">
            <a:extLst>
              <a:ext uri="{FF2B5EF4-FFF2-40B4-BE49-F238E27FC236}">
                <a16:creationId xmlns:a16="http://schemas.microsoft.com/office/drawing/2014/main" id="{8BA9FE99-E49D-482F-A36F-78B0009413EE}"/>
              </a:ext>
            </a:extLst>
          </xdr:cNvPr>
          <xdr:cNvSpPr txBox="1"/>
        </xdr:nvSpPr>
        <xdr:spPr>
          <a:xfrm>
            <a:off x="4302667" y="5642431"/>
            <a:ext cx="536098" cy="3031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6BEC5AA-26A5-4984-9293-350D6F08602B}" type="TxLink">
              <a:rPr lang="en-US" sz="1400" b="0" i="0" u="none" strike="noStrike" kern="1200">
                <a:solidFill>
                  <a:schemeClr val="bg1"/>
                </a:solidFill>
                <a:latin typeface="Rockwell" panose="02060603020205020403" pitchFamily="18" charset="0"/>
                <a:ea typeface="Calibri"/>
                <a:cs typeface="Calibri"/>
              </a:rPr>
              <a:pPr/>
              <a:t>1,25</a:t>
            </a:fld>
            <a:endParaRPr lang="en-US" sz="14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  <xdr:sp macro="" textlink="Data!AB31">
        <xdr:nvSpPr>
          <xdr:cNvPr id="88" name="TextBox 87">
            <a:extLst>
              <a:ext uri="{FF2B5EF4-FFF2-40B4-BE49-F238E27FC236}">
                <a16:creationId xmlns:a16="http://schemas.microsoft.com/office/drawing/2014/main" id="{9C8A9DAA-E5C2-4280-90BE-5FE29F0A7982}"/>
              </a:ext>
            </a:extLst>
          </xdr:cNvPr>
          <xdr:cNvSpPr txBox="1"/>
        </xdr:nvSpPr>
        <xdr:spPr>
          <a:xfrm>
            <a:off x="3952676" y="5949045"/>
            <a:ext cx="819941" cy="3031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B362677-26AE-4544-86F5-D30648085B1B}" type="TxLink">
              <a:rPr lang="en-US" sz="1400" b="0" i="0" u="none" strike="noStrike" kern="1200">
                <a:solidFill>
                  <a:schemeClr val="bg1"/>
                </a:solidFill>
                <a:latin typeface="Rockwell" panose="02060603020205020403" pitchFamily="18" charset="0"/>
                <a:ea typeface="Calibri"/>
                <a:cs typeface="Calibri"/>
              </a:rPr>
              <a:pPr/>
              <a:t>1,125</a:t>
            </a:fld>
            <a:endParaRPr lang="en-US" sz="1400" b="0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Calibri"/>
              <a:cs typeface="Calibri"/>
            </a:endParaRPr>
          </a:p>
        </xdr:txBody>
      </xdr:sp>
      <xdr:sp macro="" textlink="Data!C44">
        <xdr:nvSpPr>
          <xdr:cNvPr id="89" name="TextBox 88">
            <a:extLst>
              <a:ext uri="{FF2B5EF4-FFF2-40B4-BE49-F238E27FC236}">
                <a16:creationId xmlns:a16="http://schemas.microsoft.com/office/drawing/2014/main" id="{7CEB491E-94B2-4E4E-B9A1-675F22850A1E}"/>
              </a:ext>
            </a:extLst>
          </xdr:cNvPr>
          <xdr:cNvSpPr txBox="1"/>
        </xdr:nvSpPr>
        <xdr:spPr>
          <a:xfrm>
            <a:off x="4252965" y="6237516"/>
            <a:ext cx="536098" cy="3031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089B089-8D7E-4D92-A36A-B61F4B06F7DD}" type="TxLink">
              <a:rPr lang="en-US" sz="1400" b="0" i="0" u="none" strike="noStrike" kern="1200">
                <a:solidFill>
                  <a:schemeClr val="bg1"/>
                </a:solidFill>
                <a:latin typeface="Rockwell" panose="02060603020205020403" pitchFamily="18" charset="0"/>
                <a:ea typeface="Calibri"/>
                <a:cs typeface="Calibri"/>
              </a:rPr>
              <a:pPr/>
              <a:t>1,00</a:t>
            </a:fld>
            <a:endParaRPr lang="en-US" sz="14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</xdr:grpSp>
    <xdr:clientData/>
  </xdr:twoCellAnchor>
  <xdr:oneCellAnchor>
    <xdr:from>
      <xdr:col>14</xdr:col>
      <xdr:colOff>154211</xdr:colOff>
      <xdr:row>22</xdr:row>
      <xdr:rowOff>72570</xdr:rowOff>
    </xdr:from>
    <xdr:ext cx="2313217" cy="634533"/>
    <xdr:sp macro="" textlink="$P$7">
      <xdr:nvSpPr>
        <xdr:cNvPr id="92" name="TextBox 91">
          <a:extLst>
            <a:ext uri="{FF2B5EF4-FFF2-40B4-BE49-F238E27FC236}">
              <a16:creationId xmlns:a16="http://schemas.microsoft.com/office/drawing/2014/main" id="{E070ED60-0722-4E19-7B76-DB9748577BBF}"/>
            </a:ext>
          </a:extLst>
        </xdr:cNvPr>
        <xdr:cNvSpPr txBox="1"/>
      </xdr:nvSpPr>
      <xdr:spPr>
        <a:xfrm>
          <a:off x="8853711" y="4082141"/>
          <a:ext cx="2313217" cy="6345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1B2B7E25-5E43-481C-B8D6-0D24501ED0D5}" type="TxLink">
            <a:rPr lang="en-US" sz="1800" b="1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Segoe UI Emoji"/>
            </a:rPr>
            <a:pPr algn="ctr"/>
            <a:t>Chelsea</a:t>
          </a:fld>
          <a:endParaRPr lang="en-US" sz="1800" b="1" i="0" u="none" strike="noStrike" kern="1200">
            <a:solidFill>
              <a:schemeClr val="bg1"/>
            </a:solidFill>
            <a:latin typeface="Rockwell" panose="02060603020205020403" pitchFamily="18" charset="0"/>
            <a:ea typeface="Segoe UI Emoji"/>
          </a:endParaRPr>
        </a:p>
        <a:p>
          <a:pPr algn="ctr"/>
          <a:r>
            <a:rPr lang="en-US" sz="1800" b="1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Segoe UI Emoji"/>
            </a:rPr>
            <a:t>At Home</a:t>
          </a:r>
          <a:endParaRPr lang="en-US" sz="1800" b="1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oneCellAnchor>
  <xdr:oneCellAnchor>
    <xdr:from>
      <xdr:col>23</xdr:col>
      <xdr:colOff>45356</xdr:colOff>
      <xdr:row>22</xdr:row>
      <xdr:rowOff>34470</xdr:rowOff>
    </xdr:from>
    <xdr:ext cx="2683329" cy="634533"/>
    <xdr:sp macro="" textlink="$R$7">
      <xdr:nvSpPr>
        <xdr:cNvPr id="93" name="TextBox 92">
          <a:extLst>
            <a:ext uri="{FF2B5EF4-FFF2-40B4-BE49-F238E27FC236}">
              <a16:creationId xmlns:a16="http://schemas.microsoft.com/office/drawing/2014/main" id="{6E5BCD58-C475-475F-8C6D-FEFC303C11C8}"/>
            </a:ext>
          </a:extLst>
        </xdr:cNvPr>
        <xdr:cNvSpPr txBox="1"/>
      </xdr:nvSpPr>
      <xdr:spPr>
        <a:xfrm>
          <a:off x="11910785" y="4044041"/>
          <a:ext cx="2683329" cy="6345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9B73AA5C-25DA-4296-A750-88E5DBD5CB40}" type="TxLink">
            <a:rPr lang="en-US" sz="1800" b="1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Segoe UI Emoji"/>
            </a:rPr>
            <a:pPr algn="ctr"/>
            <a:t>Fulham</a:t>
          </a:fld>
          <a:endParaRPr lang="en-US" sz="1800" b="1" i="0" u="none" strike="noStrike" kern="1200">
            <a:solidFill>
              <a:schemeClr val="bg1"/>
            </a:solidFill>
            <a:latin typeface="Rockwell" panose="02060603020205020403" pitchFamily="18" charset="0"/>
            <a:ea typeface="Segoe UI Emoji"/>
          </a:endParaRPr>
        </a:p>
        <a:p>
          <a:pPr algn="ctr"/>
          <a:r>
            <a:rPr lang="en-US" sz="1800" b="1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Segoe UI Emoji"/>
            </a:rPr>
            <a:t>Away</a:t>
          </a:r>
          <a:endParaRPr lang="en-US" sz="1800" b="1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oneCellAnchor>
  <xdr:twoCellAnchor>
    <xdr:from>
      <xdr:col>5</xdr:col>
      <xdr:colOff>63499</xdr:colOff>
      <xdr:row>22</xdr:row>
      <xdr:rowOff>99786</xdr:rowOff>
    </xdr:from>
    <xdr:to>
      <xdr:col>12</xdr:col>
      <xdr:colOff>326571</xdr:colOff>
      <xdr:row>41</xdr:row>
      <xdr:rowOff>99786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4CFB5010-6010-D9E2-5407-346C306EFC56}"/>
            </a:ext>
          </a:extLst>
        </xdr:cNvPr>
        <xdr:cNvGrpSpPr/>
      </xdr:nvGrpSpPr>
      <xdr:grpSpPr>
        <a:xfrm>
          <a:off x="2512785" y="4181929"/>
          <a:ext cx="5793015" cy="3516086"/>
          <a:chOff x="2512786" y="4071257"/>
          <a:chExt cx="4497615" cy="4709886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AD6BC175-1FBD-A366-E06E-A259AD97D225}"/>
              </a:ext>
            </a:extLst>
          </xdr:cNvPr>
          <xdr:cNvSpPr/>
        </xdr:nvSpPr>
        <xdr:spPr>
          <a:xfrm>
            <a:off x="2512786" y="4073071"/>
            <a:ext cx="2249714" cy="4708072"/>
          </a:xfrm>
          <a:prstGeom prst="rect">
            <a:avLst/>
          </a:prstGeom>
          <a:solidFill>
            <a:srgbClr val="28747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98" name="Rectangle 97">
            <a:extLst>
              <a:ext uri="{FF2B5EF4-FFF2-40B4-BE49-F238E27FC236}">
                <a16:creationId xmlns:a16="http://schemas.microsoft.com/office/drawing/2014/main" id="{6BC8217A-0BAD-42AA-820F-896242BD730D}"/>
              </a:ext>
            </a:extLst>
          </xdr:cNvPr>
          <xdr:cNvSpPr/>
        </xdr:nvSpPr>
        <xdr:spPr>
          <a:xfrm>
            <a:off x="4760686" y="4071257"/>
            <a:ext cx="2249715" cy="4708072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</xdr:grpSp>
    <xdr:clientData/>
  </xdr:twoCellAnchor>
  <xdr:oneCellAnchor>
    <xdr:from>
      <xdr:col>6</xdr:col>
      <xdr:colOff>861786</xdr:colOff>
      <xdr:row>22</xdr:row>
      <xdr:rowOff>63501</xdr:rowOff>
    </xdr:from>
    <xdr:ext cx="1623785" cy="718466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61CBC9D2-9D25-6C8A-1162-2D658A603134}"/>
            </a:ext>
          </a:extLst>
        </xdr:cNvPr>
        <xdr:cNvSpPr txBox="1"/>
      </xdr:nvSpPr>
      <xdr:spPr>
        <a:xfrm>
          <a:off x="4553857" y="4073072"/>
          <a:ext cx="162378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4000" kern="1200">
              <a:solidFill>
                <a:schemeClr val="bg1"/>
              </a:solidFill>
              <a:latin typeface="Rockwell" panose="02060603020205020403" pitchFamily="18" charset="0"/>
            </a:rPr>
            <a:t>Goals</a:t>
          </a:r>
        </a:p>
      </xdr:txBody>
    </xdr:sp>
    <xdr:clientData/>
  </xdr:oneCellAnchor>
  <xdr:oneCellAnchor>
    <xdr:from>
      <xdr:col>5</xdr:col>
      <xdr:colOff>498928</xdr:colOff>
      <xdr:row>28</xdr:row>
      <xdr:rowOff>27215</xdr:rowOff>
    </xdr:from>
    <xdr:ext cx="184731" cy="264560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4B8176AE-B47B-7BCA-20F0-D3C7B1FC5D94}"/>
            </a:ext>
          </a:extLst>
        </xdr:cNvPr>
        <xdr:cNvSpPr txBox="1"/>
      </xdr:nvSpPr>
      <xdr:spPr>
        <a:xfrm>
          <a:off x="2939142" y="512535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 kern="1200"/>
        </a:p>
      </xdr:txBody>
    </xdr:sp>
    <xdr:clientData/>
  </xdr:oneCellAnchor>
  <xdr:oneCellAnchor>
    <xdr:from>
      <xdr:col>5</xdr:col>
      <xdr:colOff>488043</xdr:colOff>
      <xdr:row>29</xdr:row>
      <xdr:rowOff>52615</xdr:rowOff>
    </xdr:from>
    <xdr:ext cx="184731" cy="264560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8A6DF725-7267-4E75-830E-8ACBE6A3FF01}"/>
            </a:ext>
          </a:extLst>
        </xdr:cNvPr>
        <xdr:cNvSpPr txBox="1"/>
      </xdr:nvSpPr>
      <xdr:spPr>
        <a:xfrm>
          <a:off x="2928257" y="53321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 kern="1200"/>
        </a:p>
      </xdr:txBody>
    </xdr:sp>
    <xdr:clientData/>
  </xdr:oneCellAnchor>
  <xdr:oneCellAnchor>
    <xdr:from>
      <xdr:col>5</xdr:col>
      <xdr:colOff>495300</xdr:colOff>
      <xdr:row>30</xdr:row>
      <xdr:rowOff>96157</xdr:rowOff>
    </xdr:from>
    <xdr:ext cx="184731" cy="264560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6C0744EA-D334-40D6-A67F-ABEFA5487CBB}"/>
            </a:ext>
          </a:extLst>
        </xdr:cNvPr>
        <xdr:cNvSpPr txBox="1"/>
      </xdr:nvSpPr>
      <xdr:spPr>
        <a:xfrm>
          <a:off x="2935514" y="55571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 kern="1200"/>
        </a:p>
      </xdr:txBody>
    </xdr:sp>
    <xdr:clientData/>
  </xdr:oneCellAnchor>
  <xdr:oneCellAnchor>
    <xdr:from>
      <xdr:col>5</xdr:col>
      <xdr:colOff>526141</xdr:colOff>
      <xdr:row>31</xdr:row>
      <xdr:rowOff>172357</xdr:rowOff>
    </xdr:from>
    <xdr:ext cx="184731" cy="264560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8FD8A8E3-4947-42B2-8E47-AEE26F832271}"/>
            </a:ext>
          </a:extLst>
        </xdr:cNvPr>
        <xdr:cNvSpPr txBox="1"/>
      </xdr:nvSpPr>
      <xdr:spPr>
        <a:xfrm>
          <a:off x="2966355" y="5814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 kern="1200"/>
        </a:p>
      </xdr:txBody>
    </xdr:sp>
    <xdr:clientData/>
  </xdr:oneCellAnchor>
  <xdr:twoCellAnchor>
    <xdr:from>
      <xdr:col>5</xdr:col>
      <xdr:colOff>488405</xdr:colOff>
      <xdr:row>28</xdr:row>
      <xdr:rowOff>136070</xdr:rowOff>
    </xdr:from>
    <xdr:to>
      <xdr:col>6</xdr:col>
      <xdr:colOff>1734727</xdr:colOff>
      <xdr:row>38</xdr:row>
      <xdr:rowOff>6724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A026FCC9-D276-A95D-FC71-8DC9EAC5940C}"/>
            </a:ext>
          </a:extLst>
        </xdr:cNvPr>
        <xdr:cNvGrpSpPr/>
      </xdr:nvGrpSpPr>
      <xdr:grpSpPr>
        <a:xfrm>
          <a:off x="2937691" y="5328556"/>
          <a:ext cx="2509065" cy="1721225"/>
          <a:chOff x="2512784" y="4091214"/>
          <a:chExt cx="2336606" cy="1684940"/>
        </a:xfrm>
      </xdr:grpSpPr>
      <xdr:sp macro="" textlink="">
        <xdr:nvSpPr>
          <xdr:cNvPr id="115" name="TextBox 114">
            <a:extLst>
              <a:ext uri="{FF2B5EF4-FFF2-40B4-BE49-F238E27FC236}">
                <a16:creationId xmlns:a16="http://schemas.microsoft.com/office/drawing/2014/main" id="{B52EAFD4-BBA9-47F3-B019-52028F083A44}"/>
              </a:ext>
            </a:extLst>
          </xdr:cNvPr>
          <xdr:cNvSpPr txBox="1"/>
        </xdr:nvSpPr>
        <xdr:spPr>
          <a:xfrm>
            <a:off x="2512784" y="4109357"/>
            <a:ext cx="662215" cy="5742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600" kern="1200">
                <a:solidFill>
                  <a:schemeClr val="bg1"/>
                </a:solidFill>
                <a:latin typeface="Rockwell" panose="02060603020205020403" pitchFamily="18" charset="0"/>
              </a:rPr>
              <a:t>0.5	</a:t>
            </a:r>
            <a:r>
              <a:rPr lang="en-US" sz="1600" kern="1200" baseline="0">
                <a:solidFill>
                  <a:schemeClr val="bg1"/>
                </a:solidFill>
                <a:latin typeface="Rockwell" panose="02060603020205020403" pitchFamily="18" charset="0"/>
              </a:rPr>
              <a:t> </a:t>
            </a:r>
            <a:endParaRPr lang="en-US" sz="16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  <xdr:sp macro="" textlink="">
        <xdr:nvSpPr>
          <xdr:cNvPr id="116" name="TextBox 115">
            <a:extLst>
              <a:ext uri="{FF2B5EF4-FFF2-40B4-BE49-F238E27FC236}">
                <a16:creationId xmlns:a16="http://schemas.microsoft.com/office/drawing/2014/main" id="{2F9A4A82-0A5A-4F30-B157-249E9717CE31}"/>
              </a:ext>
            </a:extLst>
          </xdr:cNvPr>
          <xdr:cNvSpPr txBox="1"/>
        </xdr:nvSpPr>
        <xdr:spPr>
          <a:xfrm>
            <a:off x="2530928" y="4445000"/>
            <a:ext cx="662215" cy="3332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600" kern="1200">
                <a:solidFill>
                  <a:schemeClr val="bg1"/>
                </a:solidFill>
                <a:latin typeface="Rockwell" panose="02060603020205020403" pitchFamily="18" charset="0"/>
              </a:rPr>
              <a:t>1.5</a:t>
            </a:r>
          </a:p>
        </xdr:txBody>
      </xdr:sp>
      <xdr:sp macro="" textlink="">
        <xdr:nvSpPr>
          <xdr:cNvPr id="117" name="TextBox 116">
            <a:extLst>
              <a:ext uri="{FF2B5EF4-FFF2-40B4-BE49-F238E27FC236}">
                <a16:creationId xmlns:a16="http://schemas.microsoft.com/office/drawing/2014/main" id="{99CDBBFB-7609-4CED-9CBA-B3D2FA62E62A}"/>
              </a:ext>
            </a:extLst>
          </xdr:cNvPr>
          <xdr:cNvSpPr txBox="1"/>
        </xdr:nvSpPr>
        <xdr:spPr>
          <a:xfrm>
            <a:off x="2530928" y="4798786"/>
            <a:ext cx="743858" cy="3332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600" kern="1200">
                <a:solidFill>
                  <a:schemeClr val="bg1"/>
                </a:solidFill>
                <a:latin typeface="Rockwell" panose="02060603020205020403" pitchFamily="18" charset="0"/>
              </a:rPr>
              <a:t>2.5</a:t>
            </a:r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A8AB2499-F692-49D8-9D18-1FBFEAD91012}"/>
              </a:ext>
            </a:extLst>
          </xdr:cNvPr>
          <xdr:cNvSpPr txBox="1"/>
        </xdr:nvSpPr>
        <xdr:spPr>
          <a:xfrm>
            <a:off x="2521858" y="5143501"/>
            <a:ext cx="466923" cy="3332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kern="1200">
                <a:solidFill>
                  <a:schemeClr val="bg1"/>
                </a:solidFill>
                <a:latin typeface="Rockwell" panose="02060603020205020403" pitchFamily="18" charset="0"/>
              </a:rPr>
              <a:t>3.5</a:t>
            </a:r>
          </a:p>
        </xdr:txBody>
      </xdr:sp>
      <xdr:sp macro="" textlink="">
        <xdr:nvSpPr>
          <xdr:cNvPr id="119" name="TextBox 118">
            <a:extLst>
              <a:ext uri="{FF2B5EF4-FFF2-40B4-BE49-F238E27FC236}">
                <a16:creationId xmlns:a16="http://schemas.microsoft.com/office/drawing/2014/main" id="{3B0595B3-CADD-4F12-AA27-68B94E927593}"/>
              </a:ext>
            </a:extLst>
          </xdr:cNvPr>
          <xdr:cNvSpPr txBox="1"/>
        </xdr:nvSpPr>
        <xdr:spPr>
          <a:xfrm>
            <a:off x="2521856" y="5442857"/>
            <a:ext cx="466923" cy="3332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kern="1200">
                <a:solidFill>
                  <a:schemeClr val="bg1"/>
                </a:solidFill>
                <a:latin typeface="Rockwell" panose="02060603020205020403" pitchFamily="18" charset="0"/>
              </a:rPr>
              <a:t>4.5</a:t>
            </a:r>
          </a:p>
        </xdr:txBody>
      </xdr:sp>
      <xdr:sp macro="" textlink="Data!C14">
        <xdr:nvSpPr>
          <xdr:cNvPr id="120" name="TextBox 119">
            <a:extLst>
              <a:ext uri="{FF2B5EF4-FFF2-40B4-BE49-F238E27FC236}">
                <a16:creationId xmlns:a16="http://schemas.microsoft.com/office/drawing/2014/main" id="{7C41C6C1-1299-4469-BC2E-C44067550A81}"/>
              </a:ext>
            </a:extLst>
          </xdr:cNvPr>
          <xdr:cNvSpPr txBox="1"/>
        </xdr:nvSpPr>
        <xdr:spPr>
          <a:xfrm>
            <a:off x="4018642" y="4091214"/>
            <a:ext cx="827796" cy="3359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A5486B3-4096-4F19-9543-2C5B9327EDEC}" type="TxLink">
              <a:rPr lang="en-US" sz="1600" b="0" i="0" u="none" strike="noStrike" kern="1200">
                <a:solidFill>
                  <a:schemeClr val="bg1"/>
                </a:solidFill>
                <a:latin typeface="Rockwell" panose="02060603020205020403" pitchFamily="18" charset="0"/>
                <a:ea typeface="Calibri"/>
                <a:cs typeface="Calibri"/>
              </a:rPr>
              <a:pPr/>
              <a:t>10,88%</a:t>
            </a:fld>
            <a:endParaRPr lang="en-US" sz="16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  <xdr:sp macro="" textlink="Data!C15">
        <xdr:nvSpPr>
          <xdr:cNvPr id="121" name="TextBox 120">
            <a:extLst>
              <a:ext uri="{FF2B5EF4-FFF2-40B4-BE49-F238E27FC236}">
                <a16:creationId xmlns:a16="http://schemas.microsoft.com/office/drawing/2014/main" id="{A6A34C49-9036-4CBE-972A-76439C9D9A1A}"/>
              </a:ext>
            </a:extLst>
          </xdr:cNvPr>
          <xdr:cNvSpPr txBox="1"/>
        </xdr:nvSpPr>
        <xdr:spPr>
          <a:xfrm>
            <a:off x="3998684" y="4425042"/>
            <a:ext cx="830747" cy="3332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FBCBF8D-C01D-4C7A-B6B4-60DBF0831217}" type="TxLink">
              <a:rPr lang="en-US" sz="1600" b="0" i="0" u="none" strike="noStrike" kern="1200">
                <a:solidFill>
                  <a:schemeClr val="bg1"/>
                </a:solidFill>
                <a:latin typeface="Rockwell" panose="02060603020205020403" pitchFamily="18" charset="0"/>
                <a:ea typeface="Calibri"/>
                <a:cs typeface="Calibri"/>
              </a:rPr>
              <a:pPr/>
              <a:t>35,01%</a:t>
            </a:fld>
            <a:endParaRPr lang="en-US" sz="16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  <xdr:sp macro="" textlink="Data!C16">
        <xdr:nvSpPr>
          <xdr:cNvPr id="122" name="TextBox 121">
            <a:extLst>
              <a:ext uri="{FF2B5EF4-FFF2-40B4-BE49-F238E27FC236}">
                <a16:creationId xmlns:a16="http://schemas.microsoft.com/office/drawing/2014/main" id="{226577A1-7DEA-448B-B083-E5F57892A52C}"/>
              </a:ext>
            </a:extLst>
          </xdr:cNvPr>
          <xdr:cNvSpPr txBox="1"/>
        </xdr:nvSpPr>
        <xdr:spPr>
          <a:xfrm>
            <a:off x="4015013" y="4740728"/>
            <a:ext cx="830747" cy="3332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DCC85BF-E4FA-4E05-8A5A-D1722CF3ABE3}" type="TxLink">
              <a:rPr lang="en-US" sz="1600" b="0" i="0" u="none" strike="noStrike" kern="1200">
                <a:solidFill>
                  <a:schemeClr val="bg1"/>
                </a:solidFill>
                <a:latin typeface="Rockwell" panose="02060603020205020403" pitchFamily="18" charset="0"/>
                <a:ea typeface="Calibri"/>
                <a:cs typeface="Calibri"/>
              </a:rPr>
              <a:pPr/>
              <a:t>61,78%</a:t>
            </a:fld>
            <a:endParaRPr lang="en-US" sz="16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  <xdr:sp macro="" textlink="Data!C17">
        <xdr:nvSpPr>
          <xdr:cNvPr id="123" name="TextBox 122">
            <a:extLst>
              <a:ext uri="{FF2B5EF4-FFF2-40B4-BE49-F238E27FC236}">
                <a16:creationId xmlns:a16="http://schemas.microsoft.com/office/drawing/2014/main" id="{138DF7D0-095E-4B15-961E-8B2128A91535}"/>
              </a:ext>
            </a:extLst>
          </xdr:cNvPr>
          <xdr:cNvSpPr txBox="1"/>
        </xdr:nvSpPr>
        <xdr:spPr>
          <a:xfrm>
            <a:off x="4018643" y="5116286"/>
            <a:ext cx="830747" cy="3332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1BE2B399-F077-4993-82EE-312F608C0CD0}" type="TxLink">
              <a:rPr lang="en-US" sz="1600" b="0" i="0" u="none" strike="noStrike" kern="1200">
                <a:solidFill>
                  <a:schemeClr val="bg1"/>
                </a:solidFill>
                <a:latin typeface="Rockwell" panose="02060603020205020403" pitchFamily="18" charset="0"/>
                <a:ea typeface="Calibri"/>
                <a:cs typeface="Calibri"/>
              </a:rPr>
              <a:pPr/>
              <a:t>81,57%</a:t>
            </a:fld>
            <a:endParaRPr lang="en-US" sz="16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  <xdr:sp macro="" textlink="Data!C18">
        <xdr:nvSpPr>
          <xdr:cNvPr id="124" name="TextBox 123">
            <a:extLst>
              <a:ext uri="{FF2B5EF4-FFF2-40B4-BE49-F238E27FC236}">
                <a16:creationId xmlns:a16="http://schemas.microsoft.com/office/drawing/2014/main" id="{4FA54E89-2100-4A11-B5B9-16797F05ED6F}"/>
              </a:ext>
            </a:extLst>
          </xdr:cNvPr>
          <xdr:cNvSpPr txBox="1"/>
        </xdr:nvSpPr>
        <xdr:spPr>
          <a:xfrm>
            <a:off x="4018643" y="5442858"/>
            <a:ext cx="830747" cy="3332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D38DE55-6852-41F5-A521-8950120E22A1}" type="TxLink">
              <a:rPr lang="en-US" sz="1600" b="0" i="0" u="none" strike="noStrike" kern="1200">
                <a:solidFill>
                  <a:schemeClr val="bg1"/>
                </a:solidFill>
                <a:latin typeface="Rockwell" panose="02060603020205020403" pitchFamily="18" charset="0"/>
                <a:ea typeface="Calibri"/>
                <a:cs typeface="Calibri"/>
              </a:rPr>
              <a:pPr/>
              <a:t>91,10%</a:t>
            </a:fld>
            <a:endParaRPr lang="en-US" sz="1600" kern="1200">
              <a:solidFill>
                <a:schemeClr val="bg1"/>
              </a:solidFill>
              <a:latin typeface="Rockwell" panose="02060603020205020403" pitchFamily="18" charset="0"/>
            </a:endParaRPr>
          </a:p>
        </xdr:txBody>
      </xdr:sp>
    </xdr:grpSp>
    <xdr:clientData/>
  </xdr:twoCellAnchor>
  <xdr:twoCellAnchor>
    <xdr:from>
      <xdr:col>7</xdr:col>
      <xdr:colOff>56241</xdr:colOff>
      <xdr:row>28</xdr:row>
      <xdr:rowOff>163285</xdr:rowOff>
    </xdr:from>
    <xdr:to>
      <xdr:col>9</xdr:col>
      <xdr:colOff>18143</xdr:colOff>
      <xdr:row>30</xdr:row>
      <xdr:rowOff>103588</xdr:rowOff>
    </xdr:to>
    <xdr:sp macro="" textlink="Data!C23">
      <xdr:nvSpPr>
        <xdr:cNvPr id="126" name="TextBox 125">
          <a:extLst>
            <a:ext uri="{FF2B5EF4-FFF2-40B4-BE49-F238E27FC236}">
              <a16:creationId xmlns:a16="http://schemas.microsoft.com/office/drawing/2014/main" id="{F8D0D3A8-31E4-4756-AFE7-0E895A9831A1}"/>
            </a:ext>
          </a:extLst>
        </xdr:cNvPr>
        <xdr:cNvSpPr txBox="1"/>
      </xdr:nvSpPr>
      <xdr:spPr>
        <a:xfrm>
          <a:off x="5744027" y="5261428"/>
          <a:ext cx="796473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AF43FFC2-0658-47D2-9737-3D938F661C4E}" type="TxLink">
            <a:rPr lang="en-US" sz="1600" b="0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Calibri"/>
              <a:cs typeface="Calibri"/>
            </a:rPr>
            <a:pPr/>
            <a:t>89,12%</a:t>
          </a:fld>
          <a:endParaRPr lang="en-US" sz="1600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twoCellAnchor>
  <xdr:twoCellAnchor>
    <xdr:from>
      <xdr:col>7</xdr:col>
      <xdr:colOff>36283</xdr:colOff>
      <xdr:row>30</xdr:row>
      <xdr:rowOff>134256</xdr:rowOff>
    </xdr:from>
    <xdr:to>
      <xdr:col>8</xdr:col>
      <xdr:colOff>272142</xdr:colOff>
      <xdr:row>32</xdr:row>
      <xdr:rowOff>74559</xdr:rowOff>
    </xdr:to>
    <xdr:sp macro="" textlink="Data!C24">
      <xdr:nvSpPr>
        <xdr:cNvPr id="127" name="TextBox 126">
          <a:extLst>
            <a:ext uri="{FF2B5EF4-FFF2-40B4-BE49-F238E27FC236}">
              <a16:creationId xmlns:a16="http://schemas.microsoft.com/office/drawing/2014/main" id="{66949201-B3C4-48F9-80F0-F09A65199067}"/>
            </a:ext>
          </a:extLst>
        </xdr:cNvPr>
        <xdr:cNvSpPr txBox="1"/>
      </xdr:nvSpPr>
      <xdr:spPr>
        <a:xfrm>
          <a:off x="5724069" y="5595256"/>
          <a:ext cx="771073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89E8FD4D-CFBF-422F-947B-7995AD7F4D80}" type="TxLink">
            <a:rPr lang="en-US" sz="1600" b="0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Calibri"/>
              <a:cs typeface="Calibri"/>
            </a:rPr>
            <a:pPr/>
            <a:t>64,99%</a:t>
          </a:fld>
          <a:endParaRPr lang="en-US" sz="1600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twoCellAnchor>
  <xdr:twoCellAnchor>
    <xdr:from>
      <xdr:col>7</xdr:col>
      <xdr:colOff>52612</xdr:colOff>
      <xdr:row>32</xdr:row>
      <xdr:rowOff>87085</xdr:rowOff>
    </xdr:from>
    <xdr:to>
      <xdr:col>9</xdr:col>
      <xdr:colOff>181428</xdr:colOff>
      <xdr:row>34</xdr:row>
      <xdr:rowOff>27388</xdr:rowOff>
    </xdr:to>
    <xdr:sp macro="" textlink="Data!C25">
      <xdr:nvSpPr>
        <xdr:cNvPr id="128" name="TextBox 127">
          <a:extLst>
            <a:ext uri="{FF2B5EF4-FFF2-40B4-BE49-F238E27FC236}">
              <a16:creationId xmlns:a16="http://schemas.microsoft.com/office/drawing/2014/main" id="{4B955361-18CD-4458-B916-CD1A82013F25}"/>
            </a:ext>
          </a:extLst>
        </xdr:cNvPr>
        <xdr:cNvSpPr txBox="1"/>
      </xdr:nvSpPr>
      <xdr:spPr>
        <a:xfrm>
          <a:off x="5740398" y="5910942"/>
          <a:ext cx="963387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B851FA7-B50F-4D64-8E41-18E5FB32E4A2}" type="TxLink">
            <a:rPr lang="en-US" sz="1600" b="0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Calibri"/>
              <a:cs typeface="Calibri"/>
            </a:rPr>
            <a:pPr/>
            <a:t>38,22%</a:t>
          </a:fld>
          <a:endParaRPr lang="en-US" sz="1600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twoCellAnchor>
  <xdr:twoCellAnchor>
    <xdr:from>
      <xdr:col>7</xdr:col>
      <xdr:colOff>56243</xdr:colOff>
      <xdr:row>34</xdr:row>
      <xdr:rowOff>99786</xdr:rowOff>
    </xdr:from>
    <xdr:to>
      <xdr:col>9</xdr:col>
      <xdr:colOff>9072</xdr:colOff>
      <xdr:row>36</xdr:row>
      <xdr:rowOff>40089</xdr:rowOff>
    </xdr:to>
    <xdr:sp macro="" textlink="Data!C26">
      <xdr:nvSpPr>
        <xdr:cNvPr id="129" name="TextBox 128">
          <a:extLst>
            <a:ext uri="{FF2B5EF4-FFF2-40B4-BE49-F238E27FC236}">
              <a16:creationId xmlns:a16="http://schemas.microsoft.com/office/drawing/2014/main" id="{8C78B047-812C-4274-9B8D-2FB0578730B5}"/>
            </a:ext>
          </a:extLst>
        </xdr:cNvPr>
        <xdr:cNvSpPr txBox="1"/>
      </xdr:nvSpPr>
      <xdr:spPr>
        <a:xfrm>
          <a:off x="5744029" y="6286500"/>
          <a:ext cx="787400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22739905-1819-4F54-82D8-4305D0B53410}" type="TxLink">
            <a:rPr lang="en-US" sz="1600" b="0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Calibri"/>
              <a:cs typeface="Calibri"/>
            </a:rPr>
            <a:pPr/>
            <a:t>18,43%</a:t>
          </a:fld>
          <a:endParaRPr lang="en-US" sz="1600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twoCellAnchor>
  <xdr:twoCellAnchor>
    <xdr:from>
      <xdr:col>7</xdr:col>
      <xdr:colOff>56243</xdr:colOff>
      <xdr:row>36</xdr:row>
      <xdr:rowOff>63501</xdr:rowOff>
    </xdr:from>
    <xdr:to>
      <xdr:col>9</xdr:col>
      <xdr:colOff>9072</xdr:colOff>
      <xdr:row>38</xdr:row>
      <xdr:rowOff>3803</xdr:rowOff>
    </xdr:to>
    <xdr:sp macro="" textlink="Data!C27">
      <xdr:nvSpPr>
        <xdr:cNvPr id="130" name="TextBox 129">
          <a:extLst>
            <a:ext uri="{FF2B5EF4-FFF2-40B4-BE49-F238E27FC236}">
              <a16:creationId xmlns:a16="http://schemas.microsoft.com/office/drawing/2014/main" id="{2583524A-4400-4AAC-B631-BB3979CAEEDF}"/>
            </a:ext>
          </a:extLst>
        </xdr:cNvPr>
        <xdr:cNvSpPr txBox="1"/>
      </xdr:nvSpPr>
      <xdr:spPr>
        <a:xfrm>
          <a:off x="5744029" y="6613072"/>
          <a:ext cx="787400" cy="303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4F143000-91E5-4030-BF88-03CFC54B5011}" type="TxLink">
            <a:rPr lang="en-US" sz="1600" b="0" i="0" u="none" strike="noStrike" kern="1200">
              <a:solidFill>
                <a:schemeClr val="bg1"/>
              </a:solidFill>
              <a:latin typeface="Rockwell" panose="02060603020205020403" pitchFamily="18" charset="0"/>
              <a:ea typeface="Calibri"/>
              <a:cs typeface="Calibri"/>
            </a:rPr>
            <a:pPr/>
            <a:t>8,90%</a:t>
          </a:fld>
          <a:endParaRPr lang="en-US" sz="1600" kern="1200">
            <a:solidFill>
              <a:schemeClr val="bg1"/>
            </a:solidFill>
            <a:latin typeface="Rockwell" panose="02060603020205020403" pitchFamily="18" charset="0"/>
          </a:endParaRPr>
        </a:p>
      </xdr:txBody>
    </xdr:sp>
    <xdr:clientData/>
  </xdr:twoCellAnchor>
  <xdr:oneCellAnchor>
    <xdr:from>
      <xdr:col>7</xdr:col>
      <xdr:colOff>108858</xdr:colOff>
      <xdr:row>26</xdr:row>
      <xdr:rowOff>63500</xdr:rowOff>
    </xdr:from>
    <xdr:ext cx="870857" cy="363433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1F2211F1-FA8C-8169-B20F-444E3D892363}"/>
            </a:ext>
          </a:extLst>
        </xdr:cNvPr>
        <xdr:cNvSpPr txBox="1"/>
      </xdr:nvSpPr>
      <xdr:spPr>
        <a:xfrm>
          <a:off x="5796644" y="4798786"/>
          <a:ext cx="870857" cy="3634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kern="1200">
              <a:solidFill>
                <a:sysClr val="windowText" lastClr="000000"/>
              </a:solidFill>
              <a:latin typeface="Rockwell" panose="02060603020205020403" pitchFamily="18" charset="0"/>
            </a:rPr>
            <a:t>Over</a:t>
          </a:r>
        </a:p>
      </xdr:txBody>
    </xdr:sp>
    <xdr:clientData/>
  </xdr:oneCellAnchor>
  <xdr:oneCellAnchor>
    <xdr:from>
      <xdr:col>6</xdr:col>
      <xdr:colOff>870858</xdr:colOff>
      <xdr:row>26</xdr:row>
      <xdr:rowOff>54429</xdr:rowOff>
    </xdr:from>
    <xdr:ext cx="1068713" cy="363433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3C2D4850-B371-CEE4-7A21-EF4A1133D08D}"/>
            </a:ext>
          </a:extLst>
        </xdr:cNvPr>
        <xdr:cNvSpPr txBox="1"/>
      </xdr:nvSpPr>
      <xdr:spPr>
        <a:xfrm>
          <a:off x="4562929" y="4789715"/>
          <a:ext cx="1068713" cy="3634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kern="1200">
              <a:solidFill>
                <a:sysClr val="windowText" lastClr="000000"/>
              </a:solidFill>
              <a:latin typeface="Rockwell" panose="02060603020205020403" pitchFamily="18" charset="0"/>
            </a:rPr>
            <a:t>Under</a:t>
          </a:r>
        </a:p>
      </xdr:txBody>
    </xdr:sp>
    <xdr:clientData/>
  </xdr:oneCellAnchor>
  <xdr:twoCellAnchor>
    <xdr:from>
      <xdr:col>14</xdr:col>
      <xdr:colOff>141378</xdr:colOff>
      <xdr:row>2</xdr:row>
      <xdr:rowOff>74763</xdr:rowOff>
    </xdr:from>
    <xdr:to>
      <xdr:col>19</xdr:col>
      <xdr:colOff>103517</xdr:colOff>
      <xdr:row>5</xdr:row>
      <xdr:rowOff>92700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357B6528-1702-F43B-2987-71A32DE4EFA6}"/>
            </a:ext>
          </a:extLst>
        </xdr:cNvPr>
        <xdr:cNvSpPr/>
      </xdr:nvSpPr>
      <xdr:spPr>
        <a:xfrm>
          <a:off x="8842555" y="442823"/>
          <a:ext cx="1198592" cy="570028"/>
        </a:xfrm>
        <a:prstGeom prst="ellipse">
          <a:avLst/>
        </a:prstGeom>
        <a:solidFill>
          <a:srgbClr val="28747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15</xdr:col>
      <xdr:colOff>218535</xdr:colOff>
      <xdr:row>3</xdr:row>
      <xdr:rowOff>8627</xdr:rowOff>
    </xdr:from>
    <xdr:to>
      <xdr:col>15</xdr:col>
      <xdr:colOff>264254</xdr:colOff>
      <xdr:row>3</xdr:row>
      <xdr:rowOff>181155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ED884DE2-805B-F988-8552-6673F5C5F363}"/>
            </a:ext>
          </a:extLst>
        </xdr:cNvPr>
        <xdr:cNvSpPr/>
      </xdr:nvSpPr>
      <xdr:spPr>
        <a:xfrm>
          <a:off x="9103743" y="560718"/>
          <a:ext cx="45719" cy="172528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15</xdr:col>
      <xdr:colOff>221411</xdr:colOff>
      <xdr:row>4</xdr:row>
      <xdr:rowOff>43132</xdr:rowOff>
    </xdr:from>
    <xdr:to>
      <xdr:col>15</xdr:col>
      <xdr:colOff>270294</xdr:colOff>
      <xdr:row>4</xdr:row>
      <xdr:rowOff>92015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C0EE7F5-3A02-4405-BF60-1B91E509EC1F}"/>
            </a:ext>
          </a:extLst>
        </xdr:cNvPr>
        <xdr:cNvSpPr/>
      </xdr:nvSpPr>
      <xdr:spPr>
        <a:xfrm>
          <a:off x="9106619" y="779253"/>
          <a:ext cx="48883" cy="48883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15</xdr:col>
      <xdr:colOff>204159</xdr:colOff>
      <xdr:row>2</xdr:row>
      <xdr:rowOff>89140</xdr:rowOff>
    </xdr:from>
    <xdr:ext cx="1006414" cy="56934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9761F59-4525-577C-71B7-02498574BAA4}"/>
            </a:ext>
          </a:extLst>
        </xdr:cNvPr>
        <xdr:cNvSpPr txBox="1"/>
      </xdr:nvSpPr>
      <xdr:spPr>
        <a:xfrm>
          <a:off x="9089367" y="457200"/>
          <a:ext cx="1006414" cy="5693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b="0" kern="1200">
              <a:solidFill>
                <a:schemeClr val="bg1"/>
              </a:solidFill>
              <a:latin typeface="Rockwell" panose="02060603020205020403" pitchFamily="18" charset="0"/>
            </a:rPr>
            <a:t>Scroll between teams by pressing on the grey boxes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129540</xdr:colOff>
      <xdr:row>64</xdr:row>
      <xdr:rowOff>139336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CF47248-34A7-4EB4-B29D-EA0219FF4E50}"/>
            </a:ext>
          </a:extLst>
        </xdr:cNvPr>
        <xdr:cNvSpPr/>
      </xdr:nvSpPr>
      <xdr:spPr>
        <a:xfrm>
          <a:off x="0" y="0"/>
          <a:ext cx="1958340" cy="11843656"/>
        </a:xfrm>
        <a:prstGeom prst="rect">
          <a:avLst/>
        </a:prstGeom>
        <a:solidFill>
          <a:srgbClr val="28747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170329</xdr:colOff>
      <xdr:row>2</xdr:row>
      <xdr:rowOff>17674</xdr:rowOff>
    </xdr:from>
    <xdr:to>
      <xdr:col>2</xdr:col>
      <xdr:colOff>466164</xdr:colOff>
      <xdr:row>4</xdr:row>
      <xdr:rowOff>62242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43BECDE6-3449-4026-AFA4-94E682719C27}"/>
            </a:ext>
          </a:extLst>
        </xdr:cNvPr>
        <xdr:cNvSpPr/>
      </xdr:nvSpPr>
      <xdr:spPr>
        <a:xfrm rot="10800000">
          <a:off x="170329" y="383434"/>
          <a:ext cx="1515035" cy="410328"/>
        </a:xfrm>
        <a:prstGeom prst="roundRect">
          <a:avLst/>
        </a:prstGeom>
        <a:gradFill flip="none" rotWithShape="1">
          <a:gsLst>
            <a:gs pos="0">
              <a:srgbClr val="5BD5CC">
                <a:alpha val="29000"/>
              </a:srgbClr>
            </a:gs>
            <a:gs pos="100000">
              <a:schemeClr val="bg1">
                <a:alpha val="0"/>
              </a:scheme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326569</xdr:colOff>
      <xdr:row>2</xdr:row>
      <xdr:rowOff>52252</xdr:rowOff>
    </xdr:from>
    <xdr:ext cx="1469573" cy="293914"/>
    <xdr:sp macro="" textlink="">
      <xdr:nvSpPr>
        <xdr:cNvPr id="4" name="TextBox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D6D56C-E8E6-4D12-9062-8F967F7E5A82}"/>
            </a:ext>
          </a:extLst>
        </xdr:cNvPr>
        <xdr:cNvSpPr txBox="1"/>
      </xdr:nvSpPr>
      <xdr:spPr>
        <a:xfrm>
          <a:off x="326569" y="418012"/>
          <a:ext cx="1469573" cy="2939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600" b="0">
              <a:solidFill>
                <a:schemeClr val="bg1"/>
              </a:solidFill>
              <a:latin typeface="Rockwell" panose="02060603020205020403" pitchFamily="18" charset="0"/>
            </a:rPr>
            <a:t>Dashboard</a:t>
          </a:r>
        </a:p>
      </xdr:txBody>
    </xdr:sp>
    <xdr:clientData/>
  </xdr:oneCellAnchor>
  <xdr:twoCellAnchor>
    <xdr:from>
      <xdr:col>0</xdr:col>
      <xdr:colOff>185057</xdr:colOff>
      <xdr:row>7</xdr:row>
      <xdr:rowOff>63137</xdr:rowOff>
    </xdr:from>
    <xdr:to>
      <xdr:col>2</xdr:col>
      <xdr:colOff>480892</xdr:colOff>
      <xdr:row>9</xdr:row>
      <xdr:rowOff>107704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87F7DC9-F8E1-4C0A-AB2D-6AF79A540E4F}"/>
            </a:ext>
          </a:extLst>
        </xdr:cNvPr>
        <xdr:cNvSpPr/>
      </xdr:nvSpPr>
      <xdr:spPr>
        <a:xfrm rot="10800000">
          <a:off x="185057" y="1343297"/>
          <a:ext cx="1515035" cy="410327"/>
        </a:xfrm>
        <a:prstGeom prst="roundRect">
          <a:avLst/>
        </a:prstGeom>
        <a:gradFill flip="none" rotWithShape="1">
          <a:gsLst>
            <a:gs pos="0">
              <a:srgbClr val="5BD5CC">
                <a:alpha val="29000"/>
              </a:srgbClr>
            </a:gs>
            <a:gs pos="100000">
              <a:schemeClr val="bg1">
                <a:alpha val="0"/>
              </a:scheme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69154</xdr:colOff>
      <xdr:row>7</xdr:row>
      <xdr:rowOff>75944</xdr:rowOff>
    </xdr:from>
    <xdr:ext cx="1469573" cy="293914"/>
    <xdr:sp macro="" textlink="">
      <xdr:nvSpPr>
        <xdr:cNvPr id="6" name="TextBox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8D187A3-5045-4470-B0B0-349B6D9DEF17}"/>
            </a:ext>
          </a:extLst>
        </xdr:cNvPr>
        <xdr:cNvSpPr txBox="1"/>
      </xdr:nvSpPr>
      <xdr:spPr>
        <a:xfrm>
          <a:off x="69154" y="1356104"/>
          <a:ext cx="1469573" cy="2939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600" b="0">
              <a:solidFill>
                <a:schemeClr val="bg1"/>
              </a:solidFill>
              <a:latin typeface="Rockwell" panose="02060603020205020403" pitchFamily="18" charset="0"/>
            </a:rPr>
            <a:t>Data</a:t>
          </a:r>
        </a:p>
      </xdr:txBody>
    </xdr:sp>
    <xdr:clientData/>
  </xdr:oneCellAnchor>
  <xdr:twoCellAnchor>
    <xdr:from>
      <xdr:col>0</xdr:col>
      <xdr:colOff>185057</xdr:colOff>
      <xdr:row>4</xdr:row>
      <xdr:rowOff>137160</xdr:rowOff>
    </xdr:from>
    <xdr:to>
      <xdr:col>2</xdr:col>
      <xdr:colOff>480892</xdr:colOff>
      <xdr:row>6</xdr:row>
      <xdr:rowOff>181727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181C85BB-E394-49B7-9827-68E452EAD75F}"/>
            </a:ext>
          </a:extLst>
        </xdr:cNvPr>
        <xdr:cNvSpPr/>
      </xdr:nvSpPr>
      <xdr:spPr>
        <a:xfrm rot="10800000">
          <a:off x="185057" y="868680"/>
          <a:ext cx="1515035" cy="410327"/>
        </a:xfrm>
        <a:prstGeom prst="roundRect">
          <a:avLst/>
        </a:prstGeom>
        <a:gradFill flip="none" rotWithShape="1">
          <a:gsLst>
            <a:gs pos="0">
              <a:srgbClr val="5BD5CC"/>
            </a:gs>
            <a:gs pos="100000">
              <a:schemeClr val="bg1">
                <a:alpha val="0"/>
              </a:scheme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156241</xdr:colOff>
      <xdr:row>4</xdr:row>
      <xdr:rowOff>171738</xdr:rowOff>
    </xdr:from>
    <xdr:ext cx="1469573" cy="293914"/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3AAA7F-3DAD-4B11-AEA9-1F9C960F93D9}"/>
            </a:ext>
          </a:extLst>
        </xdr:cNvPr>
        <xdr:cNvSpPr txBox="1"/>
      </xdr:nvSpPr>
      <xdr:spPr>
        <a:xfrm>
          <a:off x="156241" y="903258"/>
          <a:ext cx="1469573" cy="2939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600" b="0">
              <a:solidFill>
                <a:schemeClr val="bg1"/>
              </a:solidFill>
              <a:latin typeface="Rockwell" panose="02060603020205020403" pitchFamily="18" charset="0"/>
            </a:rPr>
            <a:t>Pictures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1958340</xdr:colOff>
      <xdr:row>64</xdr:row>
      <xdr:rowOff>32656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1958340" cy="13432970"/>
        </a:xfrm>
        <a:prstGeom prst="rect">
          <a:avLst/>
        </a:prstGeom>
        <a:solidFill>
          <a:srgbClr val="28747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170329</xdr:colOff>
      <xdr:row>0</xdr:row>
      <xdr:rowOff>379080</xdr:rowOff>
    </xdr:from>
    <xdr:to>
      <xdr:col>0</xdr:col>
      <xdr:colOff>1685364</xdr:colOff>
      <xdr:row>1</xdr:row>
      <xdr:rowOff>152593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0800000">
          <a:off x="170329" y="379080"/>
          <a:ext cx="1515035" cy="405973"/>
        </a:xfrm>
        <a:prstGeom prst="roundRect">
          <a:avLst/>
        </a:prstGeom>
        <a:gradFill flip="none" rotWithShape="1">
          <a:gsLst>
            <a:gs pos="0">
              <a:srgbClr val="5BD5CC">
                <a:alpha val="29000"/>
              </a:srgbClr>
            </a:gs>
            <a:gs pos="100000">
              <a:schemeClr val="bg1">
                <a:alpha val="0"/>
              </a:scheme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326569</xdr:colOff>
      <xdr:row>0</xdr:row>
      <xdr:rowOff>413658</xdr:rowOff>
    </xdr:from>
    <xdr:ext cx="1469573" cy="293914"/>
    <xdr:sp macro="" textlink="">
      <xdr:nvSpPr>
        <xdr:cNvPr id="4" name="TextBox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26569" y="413658"/>
          <a:ext cx="1469573" cy="2939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600" b="0">
              <a:solidFill>
                <a:schemeClr val="bg1"/>
              </a:solidFill>
              <a:latin typeface="Rockwell" panose="02060603020205020403" pitchFamily="18" charset="0"/>
            </a:rPr>
            <a:t>Dashboard</a:t>
          </a:r>
        </a:p>
      </xdr:txBody>
    </xdr:sp>
    <xdr:clientData/>
  </xdr:oneCellAnchor>
  <xdr:twoCellAnchor>
    <xdr:from>
      <xdr:col>0</xdr:col>
      <xdr:colOff>185057</xdr:colOff>
      <xdr:row>4</xdr:row>
      <xdr:rowOff>146957</xdr:rowOff>
    </xdr:from>
    <xdr:to>
      <xdr:col>0</xdr:col>
      <xdr:colOff>1700092</xdr:colOff>
      <xdr:row>7</xdr:row>
      <xdr:rowOff>4290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10800000">
          <a:off x="185057" y="1328057"/>
          <a:ext cx="1515035" cy="405973"/>
        </a:xfrm>
        <a:prstGeom prst="roundRect">
          <a:avLst/>
        </a:prstGeom>
        <a:gradFill flip="none" rotWithShape="1">
          <a:gsLst>
            <a:gs pos="0">
              <a:srgbClr val="5BD5CC"/>
            </a:gs>
            <a:gs pos="100000">
              <a:schemeClr val="bg1">
                <a:alpha val="0"/>
              </a:scheme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69154</xdr:colOff>
      <xdr:row>4</xdr:row>
      <xdr:rowOff>159764</xdr:rowOff>
    </xdr:from>
    <xdr:ext cx="1469573" cy="293914"/>
    <xdr:sp macro="" textlink="">
      <xdr:nvSpPr>
        <xdr:cNvPr id="6" name="TextBox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9154" y="1340864"/>
          <a:ext cx="1469573" cy="2939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600" b="0">
              <a:solidFill>
                <a:schemeClr val="bg1"/>
              </a:solidFill>
              <a:latin typeface="Rockwell" panose="02060603020205020403" pitchFamily="18" charset="0"/>
            </a:rPr>
            <a:t>Data</a:t>
          </a:r>
        </a:p>
      </xdr:txBody>
    </xdr:sp>
    <xdr:clientData/>
  </xdr:oneCellAnchor>
  <xdr:twoCellAnchor>
    <xdr:from>
      <xdr:col>0</xdr:col>
      <xdr:colOff>185057</xdr:colOff>
      <xdr:row>2</xdr:row>
      <xdr:rowOff>44631</xdr:rowOff>
    </xdr:from>
    <xdr:to>
      <xdr:col>0</xdr:col>
      <xdr:colOff>1700092</xdr:colOff>
      <xdr:row>4</xdr:row>
      <xdr:rowOff>84844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 rot="10800000">
          <a:off x="185057" y="859971"/>
          <a:ext cx="1515035" cy="405973"/>
        </a:xfrm>
        <a:prstGeom prst="roundRect">
          <a:avLst/>
        </a:prstGeom>
        <a:gradFill flip="none" rotWithShape="1">
          <a:gsLst>
            <a:gs pos="0">
              <a:srgbClr val="5BD5CC">
                <a:alpha val="29000"/>
              </a:srgbClr>
            </a:gs>
            <a:gs pos="100000">
              <a:schemeClr val="bg1">
                <a:alpha val="0"/>
              </a:scheme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156241</xdr:colOff>
      <xdr:row>2</xdr:row>
      <xdr:rowOff>79209</xdr:rowOff>
    </xdr:from>
    <xdr:ext cx="1469573" cy="293914"/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56241" y="894549"/>
          <a:ext cx="1469573" cy="2939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600" b="0">
              <a:solidFill>
                <a:schemeClr val="bg1"/>
              </a:solidFill>
              <a:latin typeface="Rockwell" panose="02060603020205020403" pitchFamily="18" charset="0"/>
            </a:rPr>
            <a:t>Pictures</a:t>
          </a:r>
        </a:p>
      </xdr:txBody>
    </xdr:sp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jpe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2">
  <rv s="0">
    <v>0</v>
    <v>4</v>
  </rv>
  <rv s="0">
    <v>1</v>
    <v>4</v>
  </rv>
  <rv s="0">
    <v>2</v>
    <v>5</v>
  </rv>
  <rv s="0">
    <v>3</v>
    <v>5</v>
  </rv>
  <rv s="0">
    <v>4</v>
    <v>5</v>
  </rv>
  <rv s="0">
    <v>5</v>
    <v>5</v>
  </rv>
  <rv s="0">
    <v>6</v>
    <v>5</v>
  </rv>
  <rv s="0">
    <v>0</v>
    <v>5</v>
  </rv>
  <rv s="0">
    <v>7</v>
    <v>5</v>
  </rv>
  <rv s="0">
    <v>8</v>
    <v>5</v>
  </rv>
  <rv s="0">
    <v>1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287475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S114"/>
  <sheetViews>
    <sheetView tabSelected="1" zoomScale="70" zoomScaleNormal="70" workbookViewId="0">
      <selection activeCell="P7" sqref="P7"/>
    </sheetView>
  </sheetViews>
  <sheetFormatPr defaultRowHeight="14.4" x14ac:dyDescent="0.3"/>
  <cols>
    <col min="4" max="4" width="8.88671875" customWidth="1"/>
    <col min="5" max="5" width="0.109375" customWidth="1"/>
    <col min="6" max="6" width="18.33203125" customWidth="1"/>
    <col min="7" max="7" width="29.109375" customWidth="1"/>
    <col min="8" max="8" width="7.6640625" customWidth="1"/>
    <col min="9" max="9" width="4.33203125" customWidth="1"/>
    <col min="10" max="10" width="3.5546875" customWidth="1"/>
    <col min="11" max="11" width="8.88671875" customWidth="1"/>
    <col min="14" max="14" width="1.5546875" customWidth="1"/>
    <col min="15" max="15" width="2.6640625" customWidth="1"/>
    <col min="16" max="16" width="4.6640625" customWidth="1"/>
    <col min="17" max="17" width="3.33203125" customWidth="1"/>
    <col min="18" max="18" width="4.6640625" customWidth="1"/>
    <col min="19" max="19" width="2.6640625" customWidth="1"/>
    <col min="23" max="23" width="1.5546875" customWidth="1"/>
    <col min="24" max="24" width="4.6640625" customWidth="1"/>
    <col min="25" max="25" width="7.33203125" customWidth="1"/>
    <col min="26" max="26" width="28.6640625" customWidth="1"/>
  </cols>
  <sheetData>
    <row r="1" spans="1:45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</row>
    <row r="2" spans="1:45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</row>
    <row r="3" spans="1:45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</row>
    <row r="4" spans="1:45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</row>
    <row r="5" spans="1:45" x14ac:dyDescent="0.3">
      <c r="A5" s="5"/>
      <c r="B5" s="5"/>
      <c r="C5" s="5"/>
      <c r="D5" s="5"/>
      <c r="E5" s="5"/>
      <c r="F5" s="5"/>
      <c r="G5" s="5"/>
      <c r="H5" s="2"/>
      <c r="I5" s="2"/>
      <c r="J5" s="2"/>
      <c r="K5" s="2"/>
      <c r="L5" s="5"/>
      <c r="M5" s="5"/>
      <c r="N5" s="5"/>
      <c r="O5" s="5"/>
      <c r="P5" s="5" t="s">
        <v>93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</row>
    <row r="6" spans="1:45" x14ac:dyDescent="0.3">
      <c r="A6" s="5"/>
      <c r="B6" s="5"/>
      <c r="C6" s="5"/>
      <c r="D6" s="5"/>
      <c r="E6" s="5"/>
      <c r="F6" s="5"/>
      <c r="G6" s="56" t="e" vm="1">
        <f>VLOOKUP(P7,Pictures!F4:G23,2,FALSE)</f>
        <v>#VALUE!</v>
      </c>
      <c r="H6" s="2"/>
      <c r="I6" s="2"/>
      <c r="J6" s="2"/>
      <c r="K6" s="2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6" t="e" vm="2">
        <f>VLOOKUP(R7,Pictures!F4:G23,2,FALSE)</f>
        <v>#VALUE!</v>
      </c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</row>
    <row r="7" spans="1:45" ht="15.6" x14ac:dyDescent="0.35">
      <c r="A7" s="5"/>
      <c r="B7" s="5"/>
      <c r="C7" s="5"/>
      <c r="D7" s="5"/>
      <c r="E7" s="5"/>
      <c r="F7" s="5"/>
      <c r="G7" s="56"/>
      <c r="H7" s="2"/>
      <c r="I7" s="2"/>
      <c r="J7" s="2"/>
      <c r="K7" s="2"/>
      <c r="L7" s="5"/>
      <c r="M7" s="5"/>
      <c r="O7" s="8"/>
      <c r="P7" s="9" t="s">
        <v>6</v>
      </c>
      <c r="Q7" s="5"/>
      <c r="R7" s="7" t="s">
        <v>1</v>
      </c>
      <c r="S7" s="4"/>
      <c r="T7" s="5"/>
      <c r="U7" s="5"/>
      <c r="V7" s="5"/>
      <c r="Y7" s="5"/>
      <c r="Z7" s="56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</row>
    <row r="8" spans="1:45" x14ac:dyDescent="0.3">
      <c r="A8" s="5"/>
      <c r="B8" s="5"/>
      <c r="C8" s="5"/>
      <c r="D8" s="5"/>
      <c r="E8" s="5"/>
      <c r="F8" s="5"/>
      <c r="G8" s="56"/>
      <c r="H8" s="2"/>
      <c r="I8" s="2"/>
      <c r="J8" s="2"/>
      <c r="K8" s="2"/>
      <c r="L8" s="5"/>
      <c r="M8" s="5"/>
      <c r="N8" s="5"/>
      <c r="O8" s="5"/>
      <c r="P8" s="6"/>
      <c r="Q8" s="5"/>
      <c r="R8" s="5"/>
      <c r="S8" s="2"/>
      <c r="T8" s="2"/>
      <c r="U8" s="2"/>
      <c r="V8" s="2"/>
      <c r="W8" s="5"/>
      <c r="X8" s="5"/>
      <c r="Y8" s="5"/>
      <c r="Z8" s="56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</row>
    <row r="9" spans="1:45" x14ac:dyDescent="0.3">
      <c r="A9" s="5"/>
      <c r="B9" s="5"/>
      <c r="C9" s="5"/>
      <c r="D9" s="5"/>
      <c r="E9" s="5"/>
      <c r="F9" s="5"/>
      <c r="G9" s="56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2"/>
      <c r="T9" s="2"/>
      <c r="U9" s="2"/>
      <c r="V9" s="2"/>
      <c r="W9" s="5"/>
      <c r="X9" s="5"/>
      <c r="Y9" s="5"/>
      <c r="Z9" s="56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</row>
    <row r="10" spans="1:45" x14ac:dyDescent="0.3">
      <c r="A10" s="5"/>
      <c r="B10" s="5"/>
      <c r="C10" s="5"/>
      <c r="D10" s="5"/>
      <c r="E10" s="5"/>
      <c r="F10" s="5"/>
      <c r="G10" s="56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2"/>
      <c r="T10" s="2"/>
      <c r="U10" s="2"/>
      <c r="V10" s="2"/>
      <c r="W10" s="5"/>
      <c r="X10" s="5"/>
      <c r="Z10" s="56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</row>
    <row r="11" spans="1:45" x14ac:dyDescent="0.3">
      <c r="A11" s="5"/>
      <c r="B11" s="5"/>
      <c r="C11" s="5"/>
      <c r="D11" s="5"/>
      <c r="E11" s="5"/>
      <c r="F11" s="5"/>
      <c r="G11" s="56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2"/>
      <c r="T11" s="2"/>
      <c r="U11" s="2"/>
      <c r="V11" s="2"/>
      <c r="W11" s="5"/>
      <c r="X11" s="5"/>
      <c r="Y11" s="5"/>
      <c r="Z11" s="56"/>
      <c r="AA11" s="6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</row>
    <row r="12" spans="1:45" x14ac:dyDescent="0.3">
      <c r="A12" s="5"/>
      <c r="B12" s="5"/>
      <c r="C12" s="5"/>
      <c r="D12" s="5"/>
      <c r="E12" s="5"/>
      <c r="F12" s="5"/>
      <c r="G12" s="56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6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</row>
    <row r="13" spans="1:45" x14ac:dyDescent="0.3">
      <c r="A13" s="5"/>
      <c r="B13" s="5"/>
      <c r="C13" s="5"/>
      <c r="D13" s="5"/>
      <c r="E13" s="5"/>
      <c r="F13" s="5"/>
      <c r="G13" s="56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6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</row>
    <row r="14" spans="1:45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</row>
    <row r="15" spans="1:45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</row>
    <row r="16" spans="1:45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</row>
    <row r="17" spans="1:45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</row>
    <row r="18" spans="1:45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</row>
    <row r="19" spans="1:45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</row>
    <row r="20" spans="1:45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</row>
    <row r="21" spans="1:45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</row>
    <row r="22" spans="1:45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</row>
    <row r="23" spans="1:45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</row>
    <row r="24" spans="1:45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</row>
    <row r="25" spans="1:45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</row>
    <row r="26" spans="1:45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</row>
    <row r="27" spans="1:45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</row>
    <row r="28" spans="1:45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</row>
    <row r="29" spans="1:45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</row>
    <row r="30" spans="1:45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</row>
    <row r="31" spans="1:45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</row>
    <row r="32" spans="1:45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</row>
    <row r="33" spans="1:45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</row>
    <row r="34" spans="1:45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</row>
    <row r="35" spans="1:45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</row>
    <row r="36" spans="1:45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</row>
    <row r="37" spans="1:45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</row>
    <row r="38" spans="1:45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</row>
    <row r="39" spans="1:45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</row>
    <row r="40" spans="1:45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</row>
    <row r="41" spans="1:45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</row>
    <row r="42" spans="1:45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</row>
    <row r="43" spans="1:45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</row>
    <row r="44" spans="1:45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10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</row>
    <row r="45" spans="1:45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</row>
    <row r="46" spans="1:45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</row>
    <row r="47" spans="1:45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</row>
    <row r="48" spans="1:45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</row>
    <row r="49" spans="1:45" x14ac:dyDescent="0.3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</row>
    <row r="50" spans="1:45" x14ac:dyDescent="0.3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</row>
    <row r="51" spans="1:45" x14ac:dyDescent="0.3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</row>
    <row r="52" spans="1:45" x14ac:dyDescent="0.3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</row>
    <row r="53" spans="1:45" x14ac:dyDescent="0.3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</row>
    <row r="54" spans="1:45" x14ac:dyDescent="0.3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</row>
    <row r="55" spans="1:45" x14ac:dyDescent="0.3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</row>
    <row r="56" spans="1:45" x14ac:dyDescent="0.3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</row>
    <row r="57" spans="1:45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</row>
    <row r="58" spans="1:45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</row>
    <row r="59" spans="1:45" x14ac:dyDescent="0.3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</row>
    <row r="60" spans="1:45" x14ac:dyDescent="0.3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</row>
    <row r="61" spans="1:45" x14ac:dyDescent="0.3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</row>
    <row r="62" spans="1:45" x14ac:dyDescent="0.3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</row>
    <row r="63" spans="1:45" x14ac:dyDescent="0.3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</row>
    <row r="64" spans="1:45" x14ac:dyDescent="0.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</row>
    <row r="65" spans="1:45" x14ac:dyDescent="0.3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</row>
    <row r="66" spans="1:45" x14ac:dyDescent="0.3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</row>
    <row r="67" spans="1:45" x14ac:dyDescent="0.3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</row>
    <row r="68" spans="1:45" x14ac:dyDescent="0.3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</row>
    <row r="69" spans="1:45" x14ac:dyDescent="0.3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</row>
    <row r="70" spans="1:45" x14ac:dyDescent="0.3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</row>
    <row r="71" spans="1:45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</row>
    <row r="72" spans="1:45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</row>
    <row r="73" spans="1:45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</row>
    <row r="74" spans="1:45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</row>
    <row r="75" spans="1:45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</row>
    <row r="76" spans="1:45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</row>
    <row r="77" spans="1:45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</row>
    <row r="78" spans="1:45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</row>
    <row r="79" spans="1:45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</row>
    <row r="80" spans="1:45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</row>
    <row r="81" spans="1:45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</row>
    <row r="82" spans="1:45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</row>
    <row r="83" spans="1:45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</row>
    <row r="84" spans="1:45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</row>
    <row r="85" spans="1:45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</row>
    <row r="86" spans="1:45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</row>
    <row r="87" spans="1:45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</row>
    <row r="88" spans="1:45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</row>
    <row r="89" spans="1:45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</row>
    <row r="90" spans="1:45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</row>
    <row r="91" spans="1:45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</row>
    <row r="92" spans="1:45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</row>
    <row r="93" spans="1:45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</row>
    <row r="94" spans="1:45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</row>
    <row r="95" spans="1:45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</row>
    <row r="96" spans="1:45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</row>
    <row r="97" spans="1:45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</row>
    <row r="98" spans="1:45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</row>
    <row r="99" spans="1:45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</row>
    <row r="100" spans="1:45" x14ac:dyDescent="0.3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</row>
    <row r="101" spans="1:45" x14ac:dyDescent="0.3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</row>
    <row r="102" spans="1:45" x14ac:dyDescent="0.3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</row>
    <row r="103" spans="1:45" x14ac:dyDescent="0.3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</row>
    <row r="104" spans="1:45" x14ac:dyDescent="0.3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</row>
    <row r="105" spans="1:45" x14ac:dyDescent="0.3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</row>
    <row r="106" spans="1:45" x14ac:dyDescent="0.3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</row>
    <row r="107" spans="1:45" x14ac:dyDescent="0.3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</row>
    <row r="108" spans="1:45" x14ac:dyDescent="0.3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</row>
    <row r="109" spans="1:45" x14ac:dyDescent="0.3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</row>
    <row r="110" spans="1:45" x14ac:dyDescent="0.3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</row>
    <row r="111" spans="1:45" x14ac:dyDescent="0.3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</row>
    <row r="112" spans="1:45" x14ac:dyDescent="0.3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</row>
    <row r="113" spans="1:45" x14ac:dyDescent="0.3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</row>
    <row r="114" spans="1:45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</row>
  </sheetData>
  <mergeCells count="2">
    <mergeCell ref="G6:G13"/>
    <mergeCell ref="Z6:Z13"/>
  </mergeCells>
  <dataValidations count="1">
    <dataValidation type="list" allowBlank="1" showInputMessage="1" showErrorMessage="1" sqref="AB9" xr:uid="{00000000-0002-0000-0000-000000000000}">
      <formula1>$P$3:$P$22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Data!$P$3:$P$22</xm:f>
          </x14:formula1>
          <xm:sqref>P7 R7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F4:G23"/>
  <sheetViews>
    <sheetView zoomScale="70" zoomScaleNormal="70" workbookViewId="0">
      <selection activeCell="F17" sqref="F17"/>
    </sheetView>
  </sheetViews>
  <sheetFormatPr defaultRowHeight="14.4" x14ac:dyDescent="0.3"/>
  <sheetData>
    <row r="4" spans="6:7" x14ac:dyDescent="0.3">
      <c r="F4" s="3" t="s">
        <v>2</v>
      </c>
      <c r="G4" t="e" vm="3">
        <v>#VALUE!</v>
      </c>
    </row>
    <row r="5" spans="6:7" x14ac:dyDescent="0.3">
      <c r="F5" s="3" t="s">
        <v>3</v>
      </c>
      <c r="G5" t="e" vm="4">
        <v>#VALUE!</v>
      </c>
    </row>
    <row r="6" spans="6:7" x14ac:dyDescent="0.3">
      <c r="F6" s="3" t="s">
        <v>4</v>
      </c>
      <c r="G6" t="e" vm="5">
        <v>#VALUE!</v>
      </c>
    </row>
    <row r="7" spans="6:7" x14ac:dyDescent="0.3">
      <c r="F7" s="3" t="s">
        <v>5</v>
      </c>
      <c r="G7" t="e" vm="6">
        <v>#VALUE!</v>
      </c>
    </row>
    <row r="8" spans="6:7" x14ac:dyDescent="0.3">
      <c r="F8" s="3" t="s">
        <v>0</v>
      </c>
      <c r="G8" t="e" vm="7">
        <v>#VALUE!</v>
      </c>
    </row>
    <row r="9" spans="6:7" x14ac:dyDescent="0.3">
      <c r="F9" s="3" t="s">
        <v>6</v>
      </c>
      <c r="G9" t="e" vm="8">
        <v>#VALUE!</v>
      </c>
    </row>
    <row r="10" spans="6:7" x14ac:dyDescent="0.3">
      <c r="F10" s="3" t="s">
        <v>7</v>
      </c>
      <c r="G10" t="e" vm="9">
        <v>#VALUE!</v>
      </c>
    </row>
    <row r="11" spans="6:7" x14ac:dyDescent="0.3">
      <c r="F11" s="3" t="s">
        <v>8</v>
      </c>
      <c r="G11" t="e" vm="10">
        <v>#VALUE!</v>
      </c>
    </row>
    <row r="12" spans="6:7" x14ac:dyDescent="0.3">
      <c r="F12" s="3" t="s">
        <v>1</v>
      </c>
      <c r="G12" t="e" vm="11">
        <v>#VALUE!</v>
      </c>
    </row>
    <row r="13" spans="6:7" x14ac:dyDescent="0.3">
      <c r="F13" s="3" t="s">
        <v>9</v>
      </c>
      <c r="G13" t="e" vm="12">
        <v>#VALUE!</v>
      </c>
    </row>
    <row r="14" spans="6:7" x14ac:dyDescent="0.3">
      <c r="F14" s="3" t="s">
        <v>10</v>
      </c>
      <c r="G14" t="e" vm="13">
        <v>#VALUE!</v>
      </c>
    </row>
    <row r="15" spans="6:7" x14ac:dyDescent="0.3">
      <c r="F15" s="3" t="s">
        <v>11</v>
      </c>
      <c r="G15" t="e" vm="14">
        <v>#VALUE!</v>
      </c>
    </row>
    <row r="16" spans="6:7" x14ac:dyDescent="0.3">
      <c r="F16" s="3" t="s">
        <v>12</v>
      </c>
      <c r="G16" t="e" vm="15">
        <v>#VALUE!</v>
      </c>
    </row>
    <row r="17" spans="6:7" x14ac:dyDescent="0.3">
      <c r="F17" s="3" t="s">
        <v>13</v>
      </c>
      <c r="G17" t="e" vm="16">
        <v>#VALUE!</v>
      </c>
    </row>
    <row r="18" spans="6:7" x14ac:dyDescent="0.3">
      <c r="F18" s="3" t="s">
        <v>14</v>
      </c>
      <c r="G18" t="e" vm="17">
        <v>#VALUE!</v>
      </c>
    </row>
    <row r="19" spans="6:7" x14ac:dyDescent="0.3">
      <c r="F19" s="3" t="s">
        <v>15</v>
      </c>
      <c r="G19" t="e" vm="18">
        <v>#VALUE!</v>
      </c>
    </row>
    <row r="20" spans="6:7" x14ac:dyDescent="0.3">
      <c r="F20" s="3" t="s">
        <v>16</v>
      </c>
      <c r="G20" t="e" vm="19">
        <v>#VALUE!</v>
      </c>
    </row>
    <row r="21" spans="6:7" x14ac:dyDescent="0.3">
      <c r="F21" s="3" t="s">
        <v>17</v>
      </c>
      <c r="G21" t="e" vm="20">
        <v>#VALUE!</v>
      </c>
    </row>
    <row r="22" spans="6:7" x14ac:dyDescent="0.3">
      <c r="F22" s="3" t="s">
        <v>18</v>
      </c>
      <c r="G22" t="e" vm="21">
        <v>#VALUE!</v>
      </c>
    </row>
    <row r="23" spans="6:7" x14ac:dyDescent="0.3">
      <c r="F23" s="3" t="s">
        <v>19</v>
      </c>
      <c r="G23" t="e" vm="22">
        <v>#VALUE!</v>
      </c>
    </row>
  </sheetData>
  <sheetProtection sheet="1" objects="1" scenarios="1"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AR69"/>
  <sheetViews>
    <sheetView topLeftCell="F1" zoomScale="85" zoomScaleNormal="85" workbookViewId="0">
      <selection activeCell="W2" sqref="W2"/>
    </sheetView>
  </sheetViews>
  <sheetFormatPr defaultRowHeight="14.4" x14ac:dyDescent="0.3"/>
  <cols>
    <col min="1" max="1" width="32.33203125" customWidth="1"/>
    <col min="2" max="2" width="21.5546875" customWidth="1"/>
    <col min="3" max="3" width="13.5546875" customWidth="1"/>
    <col min="4" max="4" width="9.5546875" bestFit="1" customWidth="1"/>
    <col min="5" max="5" width="14.88671875" customWidth="1"/>
    <col min="6" max="6" width="12.33203125" customWidth="1"/>
    <col min="7" max="7" width="12.109375" style="1" customWidth="1"/>
    <col min="15" max="15" width="16.6640625" customWidth="1"/>
    <col min="16" max="16" width="25.6640625" customWidth="1"/>
    <col min="27" max="27" width="18.6640625" customWidth="1"/>
  </cols>
  <sheetData>
    <row r="1" spans="2:44" ht="49.95" customHeight="1" x14ac:dyDescent="0.3">
      <c r="B1" s="11"/>
      <c r="C1" s="11"/>
      <c r="D1" s="11"/>
      <c r="E1" s="12"/>
      <c r="F1" s="11"/>
      <c r="G1" s="13"/>
      <c r="H1" s="11"/>
      <c r="I1" s="11"/>
      <c r="J1" s="11"/>
      <c r="K1" s="11"/>
      <c r="L1" s="12"/>
      <c r="M1" s="12"/>
      <c r="N1" s="12"/>
      <c r="O1" s="12"/>
      <c r="P1" s="14" t="s">
        <v>20</v>
      </c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4" t="s">
        <v>21</v>
      </c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</row>
    <row r="2" spans="2:44" x14ac:dyDescent="0.3">
      <c r="B2" s="64" t="s">
        <v>22</v>
      </c>
      <c r="C2" s="65"/>
      <c r="D2" s="15" t="s">
        <v>23</v>
      </c>
      <c r="E2" s="16"/>
      <c r="F2" s="11"/>
      <c r="G2" s="13"/>
      <c r="H2" s="11"/>
      <c r="I2" s="11"/>
      <c r="J2" s="11"/>
      <c r="K2" s="11"/>
      <c r="L2" s="12"/>
      <c r="M2" s="12"/>
      <c r="N2" s="12"/>
      <c r="O2" s="17" t="s">
        <v>24</v>
      </c>
      <c r="P2" s="17" t="s">
        <v>25</v>
      </c>
      <c r="Q2" s="17" t="s">
        <v>26</v>
      </c>
      <c r="R2" s="17" t="s">
        <v>27</v>
      </c>
      <c r="S2" s="17" t="s">
        <v>28</v>
      </c>
      <c r="T2" s="17" t="s">
        <v>29</v>
      </c>
      <c r="U2" s="17" t="s">
        <v>30</v>
      </c>
      <c r="V2" s="17" t="s">
        <v>31</v>
      </c>
      <c r="W2" s="17" t="s">
        <v>32</v>
      </c>
      <c r="X2" s="17" t="s">
        <v>33</v>
      </c>
      <c r="Y2" s="17" t="s">
        <v>34</v>
      </c>
      <c r="Z2" s="12"/>
      <c r="AA2" s="17" t="s">
        <v>24</v>
      </c>
      <c r="AB2" s="17" t="s">
        <v>25</v>
      </c>
      <c r="AC2" s="17" t="s">
        <v>26</v>
      </c>
      <c r="AD2" s="17" t="s">
        <v>27</v>
      </c>
      <c r="AE2" s="17" t="s">
        <v>28</v>
      </c>
      <c r="AF2" s="17" t="s">
        <v>29</v>
      </c>
      <c r="AG2" s="17" t="s">
        <v>30</v>
      </c>
      <c r="AH2" s="17" t="s">
        <v>31</v>
      </c>
      <c r="AI2" s="17" t="s">
        <v>32</v>
      </c>
      <c r="AJ2" s="17" t="s">
        <v>33</v>
      </c>
      <c r="AK2" s="17" t="s">
        <v>34</v>
      </c>
      <c r="AL2" s="12"/>
      <c r="AM2" s="12"/>
      <c r="AN2" s="12"/>
      <c r="AO2" s="12"/>
      <c r="AP2" s="12"/>
      <c r="AQ2" s="12"/>
      <c r="AR2" s="12"/>
    </row>
    <row r="3" spans="2:44" x14ac:dyDescent="0.3">
      <c r="B3" s="68" t="str">
        <f>Dashboard!P7</f>
        <v>Chelsea</v>
      </c>
      <c r="C3" s="66"/>
      <c r="D3" s="66" t="str">
        <f>Dashboard!R7</f>
        <v>Fulham</v>
      </c>
      <c r="E3" s="67"/>
      <c r="F3" s="11"/>
      <c r="G3" s="13"/>
      <c r="H3" s="11"/>
      <c r="I3" s="11"/>
      <c r="J3" s="11"/>
      <c r="K3" s="11"/>
      <c r="L3" s="12"/>
      <c r="M3" s="12"/>
      <c r="N3" s="12"/>
      <c r="O3" s="17">
        <v>3</v>
      </c>
      <c r="P3" s="17" t="s">
        <v>2</v>
      </c>
      <c r="Q3" s="17">
        <v>8</v>
      </c>
      <c r="R3" s="17">
        <v>5</v>
      </c>
      <c r="S3" s="17">
        <v>3</v>
      </c>
      <c r="T3" s="17">
        <v>0</v>
      </c>
      <c r="U3" s="17">
        <v>17</v>
      </c>
      <c r="V3" s="17">
        <v>6</v>
      </c>
      <c r="W3" s="17">
        <v>18</v>
      </c>
      <c r="X3" s="17">
        <f>U3/Q3</f>
        <v>2.125</v>
      </c>
      <c r="Y3" s="17">
        <f>V3/Q3</f>
        <v>0.75</v>
      </c>
      <c r="Z3" s="12"/>
      <c r="AA3" s="17">
        <v>4</v>
      </c>
      <c r="AB3" s="17" t="s">
        <v>2</v>
      </c>
      <c r="AC3" s="17">
        <v>8</v>
      </c>
      <c r="AD3" s="17">
        <v>3</v>
      </c>
      <c r="AE3" s="17">
        <v>3</v>
      </c>
      <c r="AF3" s="17">
        <v>2</v>
      </c>
      <c r="AG3" s="17">
        <v>12</v>
      </c>
      <c r="AH3" s="17">
        <v>9</v>
      </c>
      <c r="AI3" s="17">
        <v>12</v>
      </c>
      <c r="AJ3" s="17">
        <f>AG3/AC3</f>
        <v>1.5</v>
      </c>
      <c r="AK3" s="17">
        <f>AH3/AC3</f>
        <v>1.125</v>
      </c>
      <c r="AL3" s="12"/>
      <c r="AM3" s="12"/>
      <c r="AN3" s="12"/>
      <c r="AO3" s="12"/>
      <c r="AP3" s="12"/>
      <c r="AQ3" s="12"/>
      <c r="AR3" s="12"/>
    </row>
    <row r="4" spans="2:44" x14ac:dyDescent="0.3">
      <c r="B4" s="11"/>
      <c r="C4" s="11"/>
      <c r="D4" s="11"/>
      <c r="E4" s="11"/>
      <c r="F4" s="11"/>
      <c r="G4" s="13"/>
      <c r="H4" s="11"/>
      <c r="I4" s="11"/>
      <c r="J4" s="11"/>
      <c r="K4" s="11"/>
      <c r="L4" s="12"/>
      <c r="M4" s="12"/>
      <c r="N4" s="12"/>
      <c r="O4" s="17">
        <v>6</v>
      </c>
      <c r="P4" s="17" t="s">
        <v>3</v>
      </c>
      <c r="Q4" s="17">
        <v>8</v>
      </c>
      <c r="R4" s="17">
        <v>4</v>
      </c>
      <c r="S4" s="17">
        <v>3</v>
      </c>
      <c r="T4" s="17">
        <v>1</v>
      </c>
      <c r="U4" s="17">
        <v>13</v>
      </c>
      <c r="V4" s="17">
        <v>9</v>
      </c>
      <c r="W4" s="17">
        <v>15</v>
      </c>
      <c r="X4" s="17">
        <f t="shared" ref="X4:X22" si="0">U4/Q4</f>
        <v>1.625</v>
      </c>
      <c r="Y4" s="17">
        <f t="shared" ref="Y4:Y22" si="1">V4/Q4</f>
        <v>1.125</v>
      </c>
      <c r="Z4" s="12"/>
      <c r="AA4" s="17">
        <v>10</v>
      </c>
      <c r="AB4" s="17" t="s">
        <v>3</v>
      </c>
      <c r="AC4" s="17">
        <v>8</v>
      </c>
      <c r="AD4" s="17">
        <v>3</v>
      </c>
      <c r="AE4" s="17">
        <v>1</v>
      </c>
      <c r="AF4" s="17">
        <v>4</v>
      </c>
      <c r="AG4" s="17">
        <v>11</v>
      </c>
      <c r="AH4" s="17">
        <v>16</v>
      </c>
      <c r="AI4" s="17">
        <v>10</v>
      </c>
      <c r="AJ4" s="17">
        <f t="shared" ref="AJ4:AJ22" si="2">AG4/AC4</f>
        <v>1.375</v>
      </c>
      <c r="AK4" s="17">
        <f t="shared" ref="AK4:AK22" si="3">AH4/AC4</f>
        <v>2</v>
      </c>
      <c r="AL4" s="12"/>
      <c r="AM4" s="12"/>
      <c r="AN4" s="12"/>
      <c r="AO4" s="12"/>
      <c r="AP4" s="12"/>
      <c r="AQ4" s="12"/>
      <c r="AR4" s="12"/>
    </row>
    <row r="5" spans="2:44" x14ac:dyDescent="0.3">
      <c r="B5" s="60" t="s">
        <v>35</v>
      </c>
      <c r="C5" s="61"/>
      <c r="D5" s="62" t="s">
        <v>36</v>
      </c>
      <c r="E5" s="63"/>
      <c r="F5" s="11"/>
      <c r="G5" s="18" t="s">
        <v>37</v>
      </c>
      <c r="H5" s="19" t="s">
        <v>38</v>
      </c>
      <c r="I5" s="11"/>
      <c r="J5" s="11"/>
      <c r="K5" s="11"/>
      <c r="L5" s="12"/>
      <c r="M5" s="12"/>
      <c r="N5" s="12"/>
      <c r="O5" s="17">
        <v>8</v>
      </c>
      <c r="P5" s="17" t="s">
        <v>4</v>
      </c>
      <c r="Q5" s="17">
        <v>8</v>
      </c>
      <c r="R5" s="17">
        <v>4</v>
      </c>
      <c r="S5" s="17">
        <v>2</v>
      </c>
      <c r="T5" s="17">
        <v>2</v>
      </c>
      <c r="U5" s="17">
        <v>11</v>
      </c>
      <c r="V5" s="17">
        <v>7</v>
      </c>
      <c r="W5" s="17">
        <v>14</v>
      </c>
      <c r="X5" s="17">
        <f t="shared" si="0"/>
        <v>1.375</v>
      </c>
      <c r="Y5" s="17">
        <f t="shared" si="1"/>
        <v>0.875</v>
      </c>
      <c r="Z5" s="12"/>
      <c r="AA5" s="17">
        <v>7</v>
      </c>
      <c r="AB5" s="17" t="s">
        <v>4</v>
      </c>
      <c r="AC5" s="17">
        <v>8</v>
      </c>
      <c r="AD5" s="17">
        <v>3</v>
      </c>
      <c r="AE5" s="17">
        <v>2</v>
      </c>
      <c r="AF5" s="17">
        <v>3</v>
      </c>
      <c r="AG5" s="17">
        <v>13</v>
      </c>
      <c r="AH5" s="17">
        <v>14</v>
      </c>
      <c r="AI5" s="17">
        <v>11</v>
      </c>
      <c r="AJ5" s="17">
        <f t="shared" si="2"/>
        <v>1.625</v>
      </c>
      <c r="AK5" s="17">
        <f t="shared" si="3"/>
        <v>1.75</v>
      </c>
      <c r="AL5" s="12"/>
      <c r="AM5" s="12"/>
      <c r="AN5" s="12"/>
      <c r="AO5" s="12"/>
      <c r="AP5" s="12"/>
      <c r="AQ5" s="12"/>
      <c r="AR5" s="12"/>
    </row>
    <row r="6" spans="2:44" x14ac:dyDescent="0.3">
      <c r="B6" s="57">
        <f>C43</f>
        <v>1.2195796460176991</v>
      </c>
      <c r="C6" s="58"/>
      <c r="D6" s="58">
        <f>C44</f>
        <v>0.99873176918199102</v>
      </c>
      <c r="E6" s="59"/>
      <c r="F6" s="11"/>
      <c r="G6" s="20" t="s">
        <v>39</v>
      </c>
      <c r="H6" s="21">
        <f>1/G44</f>
        <v>9.1917966260624091</v>
      </c>
      <c r="I6" s="11"/>
      <c r="J6" s="11"/>
      <c r="K6" s="11"/>
      <c r="L6" s="12"/>
      <c r="M6" s="12"/>
      <c r="N6" s="12"/>
      <c r="O6" s="17">
        <v>1</v>
      </c>
      <c r="P6" s="17" t="s">
        <v>5</v>
      </c>
      <c r="Q6" s="17">
        <v>8</v>
      </c>
      <c r="R6" s="17">
        <v>7</v>
      </c>
      <c r="S6" s="17">
        <v>1</v>
      </c>
      <c r="T6" s="17">
        <v>0</v>
      </c>
      <c r="U6" s="17">
        <v>26</v>
      </c>
      <c r="V6" s="17">
        <v>14</v>
      </c>
      <c r="W6" s="17">
        <v>22</v>
      </c>
      <c r="X6" s="17">
        <f t="shared" si="0"/>
        <v>3.25</v>
      </c>
      <c r="Y6" s="17">
        <f t="shared" si="1"/>
        <v>1.75</v>
      </c>
      <c r="Z6" s="12"/>
      <c r="AA6" s="17">
        <v>19</v>
      </c>
      <c r="AB6" s="17" t="s">
        <v>5</v>
      </c>
      <c r="AC6" s="17">
        <v>8</v>
      </c>
      <c r="AD6" s="17">
        <v>0</v>
      </c>
      <c r="AE6" s="17">
        <v>1</v>
      </c>
      <c r="AF6" s="17">
        <v>7</v>
      </c>
      <c r="AG6" s="17">
        <v>6</v>
      </c>
      <c r="AH6" s="17">
        <v>16</v>
      </c>
      <c r="AI6" s="17">
        <v>1</v>
      </c>
      <c r="AJ6" s="17">
        <f t="shared" si="2"/>
        <v>0.75</v>
      </c>
      <c r="AK6" s="17">
        <f t="shared" si="3"/>
        <v>2</v>
      </c>
      <c r="AL6" s="12"/>
      <c r="AM6" s="12"/>
      <c r="AN6" s="12"/>
      <c r="AO6" s="12"/>
      <c r="AP6" s="12"/>
      <c r="AQ6" s="12"/>
      <c r="AR6" s="12"/>
    </row>
    <row r="7" spans="2:44" x14ac:dyDescent="0.3">
      <c r="B7" s="11"/>
      <c r="C7" s="11"/>
      <c r="D7" s="11"/>
      <c r="E7" s="11"/>
      <c r="F7" s="11"/>
      <c r="G7" s="22" t="s">
        <v>40</v>
      </c>
      <c r="H7" s="21">
        <f>1/G45</f>
        <v>9.2034687487621731</v>
      </c>
      <c r="I7" s="11"/>
      <c r="J7" s="11"/>
      <c r="K7" s="11"/>
      <c r="L7" s="12"/>
      <c r="M7" s="12"/>
      <c r="N7" s="12"/>
      <c r="O7" s="17">
        <v>13</v>
      </c>
      <c r="P7" s="17" t="s">
        <v>0</v>
      </c>
      <c r="Q7" s="17">
        <v>8</v>
      </c>
      <c r="R7" s="17">
        <v>3</v>
      </c>
      <c r="S7" s="17">
        <v>4</v>
      </c>
      <c r="T7" s="17">
        <v>1</v>
      </c>
      <c r="U7" s="17">
        <v>13</v>
      </c>
      <c r="V7" s="17">
        <v>12</v>
      </c>
      <c r="W7" s="17">
        <v>13</v>
      </c>
      <c r="X7" s="17">
        <f t="shared" si="0"/>
        <v>1.625</v>
      </c>
      <c r="Y7" s="17">
        <f t="shared" si="1"/>
        <v>1.5</v>
      </c>
      <c r="Z7" s="12"/>
      <c r="AA7" s="17">
        <v>6</v>
      </c>
      <c r="AB7" s="17" t="s">
        <v>0</v>
      </c>
      <c r="AC7" s="17">
        <v>8</v>
      </c>
      <c r="AD7" s="17">
        <v>3</v>
      </c>
      <c r="AE7" s="17">
        <v>2</v>
      </c>
      <c r="AF7" s="17">
        <v>3</v>
      </c>
      <c r="AG7" s="17">
        <v>13</v>
      </c>
      <c r="AH7" s="17">
        <v>13</v>
      </c>
      <c r="AI7" s="17">
        <v>11</v>
      </c>
      <c r="AJ7" s="17">
        <f t="shared" si="2"/>
        <v>1.625</v>
      </c>
      <c r="AK7" s="17">
        <f t="shared" si="3"/>
        <v>1.625</v>
      </c>
      <c r="AL7" s="12"/>
      <c r="AM7" s="12"/>
      <c r="AN7" s="12"/>
      <c r="AO7" s="12"/>
      <c r="AP7" s="12"/>
      <c r="AQ7" s="12"/>
      <c r="AR7" s="12"/>
    </row>
    <row r="8" spans="2:44" x14ac:dyDescent="0.3">
      <c r="B8" s="23"/>
      <c r="C8" s="24" t="s">
        <v>41</v>
      </c>
      <c r="D8" s="25" t="s">
        <v>42</v>
      </c>
      <c r="E8" s="16" t="s">
        <v>43</v>
      </c>
      <c r="F8" s="11"/>
      <c r="G8" s="22" t="s">
        <v>44</v>
      </c>
      <c r="H8" s="21">
        <f>1/G46</f>
        <v>18.430311386410093</v>
      </c>
      <c r="I8" s="11"/>
      <c r="J8" s="11"/>
      <c r="K8" s="11"/>
      <c r="L8" s="12"/>
      <c r="M8" s="12"/>
      <c r="N8" s="12"/>
      <c r="O8" s="17">
        <v>5</v>
      </c>
      <c r="P8" s="17" t="s">
        <v>6</v>
      </c>
      <c r="Q8" s="17">
        <v>8</v>
      </c>
      <c r="R8" s="17">
        <v>4</v>
      </c>
      <c r="S8" s="17">
        <v>3</v>
      </c>
      <c r="T8" s="17">
        <v>1</v>
      </c>
      <c r="U8" s="17">
        <v>14</v>
      </c>
      <c r="V8" s="17">
        <v>9</v>
      </c>
      <c r="W8" s="17">
        <v>15</v>
      </c>
      <c r="X8" s="17">
        <f t="shared" si="0"/>
        <v>1.75</v>
      </c>
      <c r="Y8" s="17">
        <f t="shared" si="1"/>
        <v>1.125</v>
      </c>
      <c r="Z8" s="12"/>
      <c r="AA8" s="17">
        <v>1</v>
      </c>
      <c r="AB8" s="17" t="s">
        <v>6</v>
      </c>
      <c r="AC8" s="17">
        <v>8</v>
      </c>
      <c r="AD8" s="17">
        <v>6</v>
      </c>
      <c r="AE8" s="17">
        <v>1</v>
      </c>
      <c r="AF8" s="17">
        <v>1</v>
      </c>
      <c r="AG8" s="17">
        <v>23</v>
      </c>
      <c r="AH8" s="17">
        <v>10</v>
      </c>
      <c r="AI8" s="17">
        <v>19</v>
      </c>
      <c r="AJ8" s="17">
        <f t="shared" si="2"/>
        <v>2.875</v>
      </c>
      <c r="AK8" s="17">
        <f t="shared" si="3"/>
        <v>1.25</v>
      </c>
      <c r="AL8" s="12"/>
      <c r="AM8" s="12"/>
      <c r="AN8" s="12"/>
      <c r="AO8" s="12"/>
      <c r="AP8" s="12"/>
      <c r="AQ8" s="12"/>
      <c r="AR8" s="12"/>
    </row>
    <row r="9" spans="2:44" x14ac:dyDescent="0.3">
      <c r="B9" s="26" t="s">
        <v>45</v>
      </c>
      <c r="C9" s="27">
        <f>SUM(H44:O44,I45:O45,J46:O46,K47:O47,L48:O48,M49:O49,N50:O50,O51)</f>
        <v>0.41148554830920625</v>
      </c>
      <c r="D9" s="27">
        <f>SUM(G44,H45,I46,J47,K48,L49,M50,N51,O52)</f>
        <v>0.28755472941006421</v>
      </c>
      <c r="E9" s="27">
        <f>SUM(G45:G52,H46:H52,I47:I52,J49:J52,J48,K49:K52,L50:L52,M51:M52,N52)</f>
        <v>0.30095308490179185</v>
      </c>
      <c r="F9" s="11"/>
      <c r="G9" s="22" t="s">
        <v>46</v>
      </c>
      <c r="H9" s="21">
        <f>1/G47</f>
        <v>55.361144869273744</v>
      </c>
      <c r="I9" s="11"/>
      <c r="J9" s="11"/>
      <c r="K9" s="11"/>
      <c r="L9" s="12"/>
      <c r="M9" s="12"/>
      <c r="N9" s="12"/>
      <c r="O9" s="17">
        <v>17</v>
      </c>
      <c r="P9" s="17" t="s">
        <v>7</v>
      </c>
      <c r="Q9" s="17">
        <v>8</v>
      </c>
      <c r="R9" s="17">
        <v>1</v>
      </c>
      <c r="S9" s="17">
        <v>4</v>
      </c>
      <c r="T9" s="17">
        <v>3</v>
      </c>
      <c r="U9" s="17">
        <v>6</v>
      </c>
      <c r="V9" s="17">
        <v>10</v>
      </c>
      <c r="W9" s="17">
        <v>7</v>
      </c>
      <c r="X9" s="17">
        <f t="shared" si="0"/>
        <v>0.75</v>
      </c>
      <c r="Y9" s="17">
        <f t="shared" si="1"/>
        <v>1.25</v>
      </c>
      <c r="Z9" s="12"/>
      <c r="AA9" s="17">
        <v>11</v>
      </c>
      <c r="AB9" s="17" t="s">
        <v>7</v>
      </c>
      <c r="AC9" s="17">
        <v>8</v>
      </c>
      <c r="AD9" s="17">
        <v>2</v>
      </c>
      <c r="AE9" s="17">
        <v>3</v>
      </c>
      <c r="AF9" s="17">
        <v>3</v>
      </c>
      <c r="AG9" s="17">
        <v>11</v>
      </c>
      <c r="AH9" s="17">
        <v>11</v>
      </c>
      <c r="AI9" s="17">
        <v>9</v>
      </c>
      <c r="AJ9" s="17">
        <f t="shared" si="2"/>
        <v>1.375</v>
      </c>
      <c r="AK9" s="17">
        <f t="shared" si="3"/>
        <v>1.375</v>
      </c>
      <c r="AL9" s="12"/>
      <c r="AM9" s="12"/>
      <c r="AN9" s="12"/>
      <c r="AO9" s="12"/>
      <c r="AP9" s="12"/>
      <c r="AQ9" s="12"/>
      <c r="AR9" s="12"/>
    </row>
    <row r="10" spans="2:44" x14ac:dyDescent="0.3">
      <c r="B10" s="28" t="s">
        <v>38</v>
      </c>
      <c r="C10" s="29">
        <f>1/C9</f>
        <v>2.4302190055252222</v>
      </c>
      <c r="D10" s="29">
        <f t="shared" ref="D10:E10" si="4">1/D9</f>
        <v>3.4775988628375547</v>
      </c>
      <c r="E10" s="29">
        <f t="shared" si="4"/>
        <v>3.3227770379104897</v>
      </c>
      <c r="F10" s="11"/>
      <c r="G10" s="30" t="s">
        <v>47</v>
      </c>
      <c r="H10" s="21">
        <f>1/H44</f>
        <v>7.5368563718461825</v>
      </c>
      <c r="I10" s="11"/>
      <c r="J10" s="11"/>
      <c r="K10" s="11"/>
      <c r="L10" s="12"/>
      <c r="M10" s="12"/>
      <c r="N10" s="12"/>
      <c r="O10" s="17">
        <v>15</v>
      </c>
      <c r="P10" s="17" t="s">
        <v>8</v>
      </c>
      <c r="Q10" s="17">
        <v>7</v>
      </c>
      <c r="R10" s="17">
        <v>2</v>
      </c>
      <c r="S10" s="17">
        <v>3</v>
      </c>
      <c r="T10" s="17">
        <v>2</v>
      </c>
      <c r="U10" s="17">
        <v>9</v>
      </c>
      <c r="V10" s="17">
        <v>8</v>
      </c>
      <c r="W10" s="17">
        <v>9</v>
      </c>
      <c r="X10" s="17">
        <f t="shared" si="0"/>
        <v>1.2857142857142858</v>
      </c>
      <c r="Y10" s="17">
        <f t="shared" si="1"/>
        <v>1.1428571428571428</v>
      </c>
      <c r="Z10" s="12"/>
      <c r="AA10" s="17">
        <v>16</v>
      </c>
      <c r="AB10" s="17" t="s">
        <v>8</v>
      </c>
      <c r="AC10" s="17">
        <v>8</v>
      </c>
      <c r="AD10" s="17">
        <v>1</v>
      </c>
      <c r="AE10" s="17">
        <v>3</v>
      </c>
      <c r="AF10" s="17">
        <v>4</v>
      </c>
      <c r="AG10" s="17">
        <v>5</v>
      </c>
      <c r="AH10" s="17">
        <v>13</v>
      </c>
      <c r="AI10" s="17">
        <v>6</v>
      </c>
      <c r="AJ10" s="17">
        <f t="shared" si="2"/>
        <v>0.625</v>
      </c>
      <c r="AK10" s="17">
        <f t="shared" si="3"/>
        <v>1.625</v>
      </c>
      <c r="AL10" s="12"/>
      <c r="AM10" s="12"/>
      <c r="AN10" s="12"/>
      <c r="AO10" s="12"/>
      <c r="AP10" s="12"/>
      <c r="AQ10" s="12"/>
      <c r="AR10" s="12"/>
    </row>
    <row r="11" spans="2:44" x14ac:dyDescent="0.3">
      <c r="B11" s="11"/>
      <c r="C11" s="11"/>
      <c r="D11" s="11"/>
      <c r="E11" s="11"/>
      <c r="F11" s="11"/>
      <c r="G11" s="30" t="s">
        <v>48</v>
      </c>
      <c r="H11" s="21">
        <f>1/I44</f>
        <v>12.359760834737321</v>
      </c>
      <c r="I11" s="11"/>
      <c r="J11" s="11"/>
      <c r="K11" s="11"/>
      <c r="L11" s="12"/>
      <c r="M11" s="12"/>
      <c r="N11" s="12"/>
      <c r="O11" s="17">
        <v>10</v>
      </c>
      <c r="P11" s="17" t="s">
        <v>1</v>
      </c>
      <c r="Q11" s="17">
        <v>8</v>
      </c>
      <c r="R11" s="17">
        <v>4</v>
      </c>
      <c r="S11" s="17">
        <v>2</v>
      </c>
      <c r="T11" s="17">
        <v>2</v>
      </c>
      <c r="U11" s="17">
        <v>14</v>
      </c>
      <c r="V11" s="17">
        <v>13</v>
      </c>
      <c r="W11" s="17">
        <v>14</v>
      </c>
      <c r="X11" s="17">
        <f t="shared" si="0"/>
        <v>1.75</v>
      </c>
      <c r="Y11" s="17">
        <f t="shared" si="1"/>
        <v>1.625</v>
      </c>
      <c r="Z11" s="12"/>
      <c r="AA11" s="17">
        <v>9</v>
      </c>
      <c r="AB11" s="17" t="s">
        <v>1</v>
      </c>
      <c r="AC11" s="17">
        <v>8</v>
      </c>
      <c r="AD11" s="17">
        <v>2</v>
      </c>
      <c r="AE11" s="17">
        <v>4</v>
      </c>
      <c r="AF11" s="17">
        <v>2</v>
      </c>
      <c r="AG11" s="17">
        <v>10</v>
      </c>
      <c r="AH11" s="17">
        <v>9</v>
      </c>
      <c r="AI11" s="17">
        <v>10</v>
      </c>
      <c r="AJ11" s="17">
        <f t="shared" si="2"/>
        <v>1.25</v>
      </c>
      <c r="AK11" s="17">
        <f t="shared" si="3"/>
        <v>1.125</v>
      </c>
      <c r="AL11" s="12"/>
      <c r="AM11" s="12"/>
      <c r="AN11" s="12"/>
      <c r="AO11" s="12"/>
      <c r="AP11" s="12"/>
      <c r="AQ11" s="12"/>
      <c r="AR11" s="12"/>
    </row>
    <row r="12" spans="2:44" x14ac:dyDescent="0.3">
      <c r="B12" s="23"/>
      <c r="C12" s="31" t="s">
        <v>49</v>
      </c>
      <c r="D12" s="32"/>
      <c r="E12" s="11"/>
      <c r="F12" s="11"/>
      <c r="G12" s="30" t="s">
        <v>50</v>
      </c>
      <c r="H12" s="21">
        <f>1/J44</f>
        <v>30.403330053340245</v>
      </c>
      <c r="I12" s="11"/>
      <c r="J12" s="11"/>
      <c r="K12" s="11"/>
      <c r="L12" s="12"/>
      <c r="M12" s="12"/>
      <c r="N12" s="12"/>
      <c r="O12" s="17">
        <v>18</v>
      </c>
      <c r="P12" s="17" t="s">
        <v>9</v>
      </c>
      <c r="Q12" s="17">
        <v>8</v>
      </c>
      <c r="R12" s="17">
        <v>0</v>
      </c>
      <c r="S12" s="17">
        <v>4</v>
      </c>
      <c r="T12" s="17">
        <v>4</v>
      </c>
      <c r="U12" s="17">
        <v>6</v>
      </c>
      <c r="V12" s="17">
        <v>12</v>
      </c>
      <c r="W12" s="17">
        <v>4</v>
      </c>
      <c r="X12" s="17">
        <f t="shared" si="0"/>
        <v>0.75</v>
      </c>
      <c r="Y12" s="17">
        <f t="shared" si="1"/>
        <v>1.5</v>
      </c>
      <c r="Z12" s="12"/>
      <c r="AA12" s="17">
        <v>15</v>
      </c>
      <c r="AB12" s="17" t="s">
        <v>9</v>
      </c>
      <c r="AC12" s="17">
        <v>8</v>
      </c>
      <c r="AD12" s="17">
        <v>2</v>
      </c>
      <c r="AE12" s="17">
        <v>2</v>
      </c>
      <c r="AF12" s="17">
        <v>4</v>
      </c>
      <c r="AG12" s="17">
        <v>10</v>
      </c>
      <c r="AH12" s="17">
        <v>16</v>
      </c>
      <c r="AI12" s="17">
        <v>8</v>
      </c>
      <c r="AJ12" s="17">
        <f t="shared" si="2"/>
        <v>1.25</v>
      </c>
      <c r="AK12" s="17">
        <f t="shared" si="3"/>
        <v>2</v>
      </c>
      <c r="AL12" s="12"/>
      <c r="AM12" s="12"/>
      <c r="AN12" s="12"/>
      <c r="AO12" s="12"/>
      <c r="AP12" s="12"/>
      <c r="AQ12" s="12"/>
      <c r="AR12" s="12"/>
    </row>
    <row r="13" spans="2:44" x14ac:dyDescent="0.3">
      <c r="B13" s="33" t="s">
        <v>51</v>
      </c>
      <c r="C13" s="34" t="s">
        <v>45</v>
      </c>
      <c r="D13" s="35" t="s">
        <v>38</v>
      </c>
      <c r="E13" s="11"/>
      <c r="F13" s="11"/>
      <c r="G13" s="20" t="s">
        <v>52</v>
      </c>
      <c r="H13" s="21">
        <f>1/H45</f>
        <v>7.5464269831120205</v>
      </c>
      <c r="I13" s="11"/>
      <c r="J13" s="11"/>
      <c r="K13" s="11"/>
      <c r="L13" s="12"/>
      <c r="M13" s="12"/>
      <c r="N13" s="12"/>
      <c r="O13" s="17">
        <v>16</v>
      </c>
      <c r="P13" s="17" t="s">
        <v>10</v>
      </c>
      <c r="Q13" s="17">
        <v>8</v>
      </c>
      <c r="R13" s="17">
        <v>2</v>
      </c>
      <c r="S13" s="17">
        <v>3</v>
      </c>
      <c r="T13" s="17">
        <v>3</v>
      </c>
      <c r="U13" s="17">
        <v>11</v>
      </c>
      <c r="V13" s="17">
        <v>12</v>
      </c>
      <c r="W13" s="17">
        <v>9</v>
      </c>
      <c r="X13" s="17">
        <f t="shared" si="0"/>
        <v>1.375</v>
      </c>
      <c r="Y13" s="17">
        <f t="shared" si="1"/>
        <v>1.5</v>
      </c>
      <c r="Z13" s="12"/>
      <c r="AA13" s="17">
        <v>18</v>
      </c>
      <c r="AB13" s="17" t="s">
        <v>10</v>
      </c>
      <c r="AC13" s="17">
        <v>8</v>
      </c>
      <c r="AD13" s="17">
        <v>1</v>
      </c>
      <c r="AE13" s="17">
        <v>2</v>
      </c>
      <c r="AF13" s="17">
        <v>5</v>
      </c>
      <c r="AG13" s="17">
        <v>10</v>
      </c>
      <c r="AH13" s="17">
        <v>22</v>
      </c>
      <c r="AI13" s="17">
        <v>5</v>
      </c>
      <c r="AJ13" s="17">
        <f t="shared" si="2"/>
        <v>1.25</v>
      </c>
      <c r="AK13" s="17">
        <f t="shared" si="3"/>
        <v>2.75</v>
      </c>
      <c r="AL13" s="12"/>
      <c r="AM13" s="12"/>
      <c r="AN13" s="12"/>
      <c r="AO13" s="12"/>
      <c r="AP13" s="12"/>
      <c r="AQ13" s="12"/>
      <c r="AR13" s="12"/>
    </row>
    <row r="14" spans="2:44" x14ac:dyDescent="0.3">
      <c r="B14" s="36">
        <v>0.5</v>
      </c>
      <c r="C14" s="37">
        <f>G44</f>
        <v>0.10879265944207264</v>
      </c>
      <c r="D14" s="38">
        <f>1/C14</f>
        <v>9.1917966260624091</v>
      </c>
      <c r="E14" s="11"/>
      <c r="F14" s="11"/>
      <c r="G14" s="22" t="s">
        <v>53</v>
      </c>
      <c r="H14" s="21">
        <f>1/H46</f>
        <v>15.112019495070042</v>
      </c>
      <c r="I14" s="11"/>
      <c r="J14" s="11"/>
      <c r="K14" s="11"/>
      <c r="L14" s="12"/>
      <c r="M14" s="12"/>
      <c r="N14" s="12"/>
      <c r="O14" s="17">
        <v>2</v>
      </c>
      <c r="P14" s="17" t="s">
        <v>11</v>
      </c>
      <c r="Q14" s="17">
        <v>8</v>
      </c>
      <c r="R14" s="17">
        <v>6</v>
      </c>
      <c r="S14" s="17">
        <v>1</v>
      </c>
      <c r="T14" s="17">
        <v>1</v>
      </c>
      <c r="U14" s="17">
        <v>15</v>
      </c>
      <c r="V14" s="17">
        <v>5</v>
      </c>
      <c r="W14" s="17">
        <v>19</v>
      </c>
      <c r="X14" s="17">
        <f t="shared" si="0"/>
        <v>1.875</v>
      </c>
      <c r="Y14" s="17">
        <f t="shared" si="1"/>
        <v>0.625</v>
      </c>
      <c r="Z14" s="12"/>
      <c r="AA14" s="17">
        <v>2</v>
      </c>
      <c r="AB14" s="17" t="s">
        <v>11</v>
      </c>
      <c r="AC14" s="17">
        <v>7</v>
      </c>
      <c r="AD14" s="17">
        <v>5</v>
      </c>
      <c r="AE14" s="17">
        <v>2</v>
      </c>
      <c r="AF14" s="17">
        <v>0</v>
      </c>
      <c r="AG14" s="17">
        <v>16</v>
      </c>
      <c r="AH14" s="17">
        <v>8</v>
      </c>
      <c r="AI14" s="17">
        <v>17</v>
      </c>
      <c r="AJ14" s="17">
        <f t="shared" si="2"/>
        <v>2.2857142857142856</v>
      </c>
      <c r="AK14" s="17">
        <f t="shared" si="3"/>
        <v>1.1428571428571428</v>
      </c>
      <c r="AL14" s="12"/>
      <c r="AM14" s="12"/>
      <c r="AN14" s="12"/>
      <c r="AO14" s="12"/>
      <c r="AP14" s="12"/>
      <c r="AQ14" s="12"/>
      <c r="AR14" s="12"/>
    </row>
    <row r="15" spans="2:44" x14ac:dyDescent="0.3">
      <c r="B15" s="33">
        <v>1.5</v>
      </c>
      <c r="C15" s="39">
        <f>SUM(G44,H44,G45)</f>
        <v>0.35012865777235475</v>
      </c>
      <c r="D15" s="40">
        <f t="shared" ref="D15:D18" si="5">1/C15</f>
        <v>2.8560929755432243</v>
      </c>
      <c r="E15" s="11"/>
      <c r="F15" s="11"/>
      <c r="G15" s="22" t="s">
        <v>54</v>
      </c>
      <c r="H15" s="21">
        <f>1/H47</f>
        <v>45.393628083286579</v>
      </c>
      <c r="I15" s="11"/>
      <c r="J15" s="11"/>
      <c r="K15" s="11"/>
      <c r="L15" s="12"/>
      <c r="M15" s="12"/>
      <c r="N15" s="12"/>
      <c r="O15" s="17">
        <v>4</v>
      </c>
      <c r="P15" s="17" t="s">
        <v>12</v>
      </c>
      <c r="Q15" s="17">
        <v>8</v>
      </c>
      <c r="R15" s="17">
        <v>5</v>
      </c>
      <c r="S15" s="17">
        <v>1</v>
      </c>
      <c r="T15" s="17">
        <v>2</v>
      </c>
      <c r="U15" s="17">
        <v>16</v>
      </c>
      <c r="V15" s="17">
        <v>12</v>
      </c>
      <c r="W15" s="17">
        <v>16</v>
      </c>
      <c r="X15" s="17">
        <f t="shared" si="0"/>
        <v>2</v>
      </c>
      <c r="Y15" s="17">
        <f t="shared" si="1"/>
        <v>1.5</v>
      </c>
      <c r="Z15" s="12"/>
      <c r="AA15" s="17">
        <v>5</v>
      </c>
      <c r="AB15" s="17" t="s">
        <v>12</v>
      </c>
      <c r="AC15" s="17">
        <v>8</v>
      </c>
      <c r="AD15" s="17">
        <v>3</v>
      </c>
      <c r="AE15" s="17">
        <v>2</v>
      </c>
      <c r="AF15" s="17">
        <v>3</v>
      </c>
      <c r="AG15" s="17">
        <v>12</v>
      </c>
      <c r="AH15" s="17">
        <v>11</v>
      </c>
      <c r="AI15" s="17">
        <v>11</v>
      </c>
      <c r="AJ15" s="17">
        <f t="shared" si="2"/>
        <v>1.5</v>
      </c>
      <c r="AK15" s="17">
        <f t="shared" si="3"/>
        <v>1.375</v>
      </c>
      <c r="AL15" s="12"/>
      <c r="AM15" s="12"/>
      <c r="AN15" s="12"/>
      <c r="AO15" s="12"/>
      <c r="AP15" s="12"/>
      <c r="AQ15" s="12"/>
      <c r="AR15" s="12"/>
    </row>
    <row r="16" spans="2:44" x14ac:dyDescent="0.3">
      <c r="B16" s="36">
        <v>2.5</v>
      </c>
      <c r="C16" s="37">
        <f>SUM(G44,G45,H44,H45,I44,G46)</f>
        <v>0.61780785776969382</v>
      </c>
      <c r="D16" s="38">
        <f t="shared" si="5"/>
        <v>1.6186262240335241</v>
      </c>
      <c r="E16" s="11"/>
      <c r="F16" s="11"/>
      <c r="G16" s="30" t="s">
        <v>55</v>
      </c>
      <c r="H16" s="21">
        <f>1/I45</f>
        <v>12.375455769130642</v>
      </c>
      <c r="I16" s="11"/>
      <c r="J16" s="11"/>
      <c r="K16" s="11"/>
      <c r="L16" s="12"/>
      <c r="M16" s="12"/>
      <c r="N16" s="12"/>
      <c r="O16" s="17">
        <v>12</v>
      </c>
      <c r="P16" s="17" t="s">
        <v>13</v>
      </c>
      <c r="Q16" s="17">
        <v>8</v>
      </c>
      <c r="R16" s="17">
        <v>4</v>
      </c>
      <c r="S16" s="17">
        <v>1</v>
      </c>
      <c r="T16" s="17">
        <v>3</v>
      </c>
      <c r="U16" s="17">
        <v>13</v>
      </c>
      <c r="V16" s="17">
        <v>11</v>
      </c>
      <c r="W16" s="17">
        <v>13</v>
      </c>
      <c r="X16" s="17">
        <f t="shared" si="0"/>
        <v>1.625</v>
      </c>
      <c r="Y16" s="17">
        <f t="shared" si="1"/>
        <v>1.375</v>
      </c>
      <c r="Z16" s="12"/>
      <c r="AA16" s="17">
        <v>12</v>
      </c>
      <c r="AB16" s="17" t="s">
        <v>13</v>
      </c>
      <c r="AC16" s="17">
        <v>8</v>
      </c>
      <c r="AD16" s="17">
        <v>2</v>
      </c>
      <c r="AE16" s="17">
        <v>3</v>
      </c>
      <c r="AF16" s="17">
        <v>3</v>
      </c>
      <c r="AG16" s="17">
        <v>8</v>
      </c>
      <c r="AH16" s="17">
        <v>8</v>
      </c>
      <c r="AI16" s="17">
        <v>9</v>
      </c>
      <c r="AJ16" s="17">
        <f t="shared" si="2"/>
        <v>1</v>
      </c>
      <c r="AK16" s="17">
        <f t="shared" si="3"/>
        <v>1</v>
      </c>
      <c r="AL16" s="12"/>
      <c r="AM16" s="12"/>
      <c r="AN16" s="12"/>
      <c r="AO16" s="12"/>
      <c r="AP16" s="12"/>
      <c r="AQ16" s="12"/>
      <c r="AR16" s="12"/>
    </row>
    <row r="17" spans="2:44" x14ac:dyDescent="0.3">
      <c r="B17" s="33">
        <v>3.5</v>
      </c>
      <c r="C17" s="39">
        <f>SUM(G44:H45,I44,I45,H46,G46,G47,J44)</f>
        <v>0.81573979942489983</v>
      </c>
      <c r="D17" s="40">
        <f t="shared" si="5"/>
        <v>1.2258810967725302</v>
      </c>
      <c r="E17" s="11"/>
      <c r="F17" s="11"/>
      <c r="G17" s="30" t="s">
        <v>56</v>
      </c>
      <c r="H17" s="21">
        <f>1/J45</f>
        <v>30.441937456582586</v>
      </c>
      <c r="I17" s="11"/>
      <c r="J17" s="11"/>
      <c r="K17" s="11"/>
      <c r="L17" s="12"/>
      <c r="M17" s="12"/>
      <c r="N17" s="12"/>
      <c r="O17" s="17">
        <v>7</v>
      </c>
      <c r="P17" s="17" t="s">
        <v>14</v>
      </c>
      <c r="Q17" s="17">
        <v>8</v>
      </c>
      <c r="R17" s="17">
        <v>4</v>
      </c>
      <c r="S17" s="17">
        <v>2</v>
      </c>
      <c r="T17" s="17">
        <v>2</v>
      </c>
      <c r="U17" s="17">
        <v>12</v>
      </c>
      <c r="V17" s="17">
        <v>8</v>
      </c>
      <c r="W17" s="17">
        <v>14</v>
      </c>
      <c r="X17" s="17">
        <f t="shared" si="0"/>
        <v>1.5</v>
      </c>
      <c r="Y17" s="17">
        <f t="shared" si="1"/>
        <v>1</v>
      </c>
      <c r="Z17" s="12"/>
      <c r="AA17" s="17">
        <v>13</v>
      </c>
      <c r="AB17" s="17" t="s">
        <v>14</v>
      </c>
      <c r="AC17" s="17">
        <v>8</v>
      </c>
      <c r="AD17" s="17">
        <v>2</v>
      </c>
      <c r="AE17" s="17">
        <v>3</v>
      </c>
      <c r="AF17" s="17">
        <v>3</v>
      </c>
      <c r="AG17" s="17">
        <v>11</v>
      </c>
      <c r="AH17" s="17">
        <v>13</v>
      </c>
      <c r="AI17" s="17">
        <v>9</v>
      </c>
      <c r="AJ17" s="17">
        <f t="shared" si="2"/>
        <v>1.375</v>
      </c>
      <c r="AK17" s="17">
        <f t="shared" si="3"/>
        <v>1.625</v>
      </c>
      <c r="AL17" s="12"/>
      <c r="AM17" s="12"/>
      <c r="AN17" s="12"/>
      <c r="AO17" s="12"/>
      <c r="AP17" s="12"/>
      <c r="AQ17" s="12"/>
      <c r="AR17" s="12"/>
    </row>
    <row r="18" spans="2:44" x14ac:dyDescent="0.3">
      <c r="B18" s="41">
        <v>4.5</v>
      </c>
      <c r="C18" s="42">
        <f>SUM(G44:I46,J44,J45,G47,H47)</f>
        <v>0.91097005597968905</v>
      </c>
      <c r="D18" s="38">
        <f t="shared" si="5"/>
        <v>1.0977309225873126</v>
      </c>
      <c r="E18" s="11"/>
      <c r="F18" s="11"/>
      <c r="G18" s="20" t="s">
        <v>57</v>
      </c>
      <c r="H18" s="21">
        <f>1/I46</f>
        <v>24.78234126719876</v>
      </c>
      <c r="I18" s="11"/>
      <c r="J18" s="11"/>
      <c r="K18" s="11"/>
      <c r="L18" s="12"/>
      <c r="M18" s="12"/>
      <c r="N18" s="12"/>
      <c r="O18" s="17">
        <v>9</v>
      </c>
      <c r="P18" s="17" t="s">
        <v>15</v>
      </c>
      <c r="Q18" s="17">
        <v>8</v>
      </c>
      <c r="R18" s="17">
        <v>4</v>
      </c>
      <c r="S18" s="17">
        <v>2</v>
      </c>
      <c r="T18" s="17">
        <v>2</v>
      </c>
      <c r="U18" s="17">
        <v>10</v>
      </c>
      <c r="V18" s="17">
        <v>7</v>
      </c>
      <c r="W18" s="17">
        <v>14</v>
      </c>
      <c r="X18" s="17">
        <f t="shared" si="0"/>
        <v>1.25</v>
      </c>
      <c r="Y18" s="17">
        <f t="shared" si="1"/>
        <v>0.875</v>
      </c>
      <c r="Z18" s="12"/>
      <c r="AA18" s="17">
        <v>3</v>
      </c>
      <c r="AB18" s="17" t="s">
        <v>15</v>
      </c>
      <c r="AC18" s="17">
        <v>8</v>
      </c>
      <c r="AD18" s="17">
        <v>4</v>
      </c>
      <c r="AE18" s="17">
        <v>2</v>
      </c>
      <c r="AF18" s="17">
        <v>2</v>
      </c>
      <c r="AG18" s="17">
        <v>11</v>
      </c>
      <c r="AH18" s="17">
        <v>12</v>
      </c>
      <c r="AI18" s="17">
        <v>14</v>
      </c>
      <c r="AJ18" s="17">
        <f t="shared" si="2"/>
        <v>1.375</v>
      </c>
      <c r="AK18" s="17">
        <f t="shared" si="3"/>
        <v>1.5</v>
      </c>
      <c r="AL18" s="12"/>
      <c r="AM18" s="12"/>
      <c r="AN18" s="12"/>
      <c r="AO18" s="12"/>
      <c r="AP18" s="12"/>
      <c r="AQ18" s="12"/>
      <c r="AR18" s="12"/>
    </row>
    <row r="19" spans="2:44" x14ac:dyDescent="0.3">
      <c r="B19" s="11"/>
      <c r="C19" s="11"/>
      <c r="D19" s="11"/>
      <c r="E19" s="11"/>
      <c r="F19" s="11"/>
      <c r="G19" s="22" t="s">
        <v>58</v>
      </c>
      <c r="H19" s="21">
        <f>1/I47</f>
        <v>74.441432720709415</v>
      </c>
      <c r="I19" s="11"/>
      <c r="J19" s="11"/>
      <c r="K19" s="11"/>
      <c r="L19" s="12"/>
      <c r="M19" s="12"/>
      <c r="N19" s="12"/>
      <c r="O19" s="17">
        <v>20</v>
      </c>
      <c r="P19" s="17" t="s">
        <v>16</v>
      </c>
      <c r="Q19" s="17">
        <v>8</v>
      </c>
      <c r="R19" s="17">
        <v>1</v>
      </c>
      <c r="S19" s="17">
        <v>1</v>
      </c>
      <c r="T19" s="17">
        <v>6</v>
      </c>
      <c r="U19" s="17">
        <v>7</v>
      </c>
      <c r="V19" s="17">
        <v>21</v>
      </c>
      <c r="W19" s="17">
        <v>4</v>
      </c>
      <c r="X19" s="17">
        <f t="shared" si="0"/>
        <v>0.875</v>
      </c>
      <c r="Y19" s="17">
        <f t="shared" si="1"/>
        <v>2.625</v>
      </c>
      <c r="Z19" s="12"/>
      <c r="AA19" s="17">
        <v>20</v>
      </c>
      <c r="AB19" s="17" t="s">
        <v>16</v>
      </c>
      <c r="AC19" s="17">
        <v>8</v>
      </c>
      <c r="AD19" s="17">
        <v>0</v>
      </c>
      <c r="AE19" s="17">
        <v>1</v>
      </c>
      <c r="AF19" s="17">
        <v>7</v>
      </c>
      <c r="AG19" s="17">
        <v>4</v>
      </c>
      <c r="AH19" s="17">
        <v>15</v>
      </c>
      <c r="AI19" s="17">
        <v>1</v>
      </c>
      <c r="AJ19" s="17">
        <f t="shared" si="2"/>
        <v>0.5</v>
      </c>
      <c r="AK19" s="17">
        <f t="shared" si="3"/>
        <v>1.875</v>
      </c>
      <c r="AL19" s="12"/>
      <c r="AM19" s="12"/>
      <c r="AN19" s="12"/>
      <c r="AO19" s="12"/>
      <c r="AP19" s="12"/>
      <c r="AQ19" s="12"/>
      <c r="AR19" s="12"/>
    </row>
    <row r="20" spans="2:44" x14ac:dyDescent="0.3">
      <c r="B20" s="11"/>
      <c r="C20" s="11"/>
      <c r="D20" s="11"/>
      <c r="E20" s="11"/>
      <c r="F20" s="11"/>
      <c r="G20" s="30" t="s">
        <v>59</v>
      </c>
      <c r="H20" s="21">
        <f>1/J46</f>
        <v>60.961187770197768</v>
      </c>
      <c r="I20" s="11"/>
      <c r="J20" s="11"/>
      <c r="K20" s="11"/>
      <c r="L20" s="12"/>
      <c r="M20" s="12"/>
      <c r="N20" s="12"/>
      <c r="O20" s="17">
        <v>11</v>
      </c>
      <c r="P20" s="17" t="s">
        <v>17</v>
      </c>
      <c r="Q20" s="17">
        <v>8</v>
      </c>
      <c r="R20" s="17">
        <v>4</v>
      </c>
      <c r="S20" s="17">
        <v>1</v>
      </c>
      <c r="T20" s="17">
        <v>3</v>
      </c>
      <c r="U20" s="17">
        <v>20</v>
      </c>
      <c r="V20" s="17">
        <v>11</v>
      </c>
      <c r="W20" s="17">
        <v>13</v>
      </c>
      <c r="X20" s="17">
        <f t="shared" si="0"/>
        <v>2.5</v>
      </c>
      <c r="Y20" s="17">
        <f t="shared" si="1"/>
        <v>1.375</v>
      </c>
      <c r="Z20" s="12"/>
      <c r="AA20" s="17">
        <v>8</v>
      </c>
      <c r="AB20" s="17" t="s">
        <v>17</v>
      </c>
      <c r="AC20" s="17">
        <v>8</v>
      </c>
      <c r="AD20" s="17">
        <v>3</v>
      </c>
      <c r="AE20" s="17">
        <v>1</v>
      </c>
      <c r="AF20" s="17">
        <v>4</v>
      </c>
      <c r="AG20" s="17">
        <v>16</v>
      </c>
      <c r="AH20" s="17">
        <v>8</v>
      </c>
      <c r="AI20" s="17">
        <v>10</v>
      </c>
      <c r="AJ20" s="17">
        <f t="shared" si="2"/>
        <v>2</v>
      </c>
      <c r="AK20" s="17">
        <f t="shared" si="3"/>
        <v>1</v>
      </c>
      <c r="AL20" s="12"/>
      <c r="AM20" s="12"/>
      <c r="AN20" s="12"/>
      <c r="AO20" s="12"/>
      <c r="AP20" s="12"/>
      <c r="AQ20" s="12"/>
      <c r="AR20" s="12"/>
    </row>
    <row r="21" spans="2:44" x14ac:dyDescent="0.3">
      <c r="B21" s="23"/>
      <c r="C21" s="31" t="s">
        <v>60</v>
      </c>
      <c r="D21" s="32"/>
      <c r="E21" s="11"/>
      <c r="F21" s="11"/>
      <c r="G21" s="20" t="s">
        <v>61</v>
      </c>
      <c r="H21" s="21">
        <f>1/J47</f>
        <v>183.11579640686071</v>
      </c>
      <c r="I21" s="11"/>
      <c r="J21" s="11"/>
      <c r="K21" s="11"/>
      <c r="L21" s="12"/>
      <c r="M21" s="12"/>
      <c r="N21" s="12"/>
      <c r="O21" s="17">
        <v>14</v>
      </c>
      <c r="P21" s="17" t="s">
        <v>18</v>
      </c>
      <c r="Q21" s="17">
        <v>8</v>
      </c>
      <c r="R21" s="17">
        <v>3</v>
      </c>
      <c r="S21" s="17">
        <v>1</v>
      </c>
      <c r="T21" s="17">
        <v>4</v>
      </c>
      <c r="U21" s="17">
        <v>12</v>
      </c>
      <c r="V21" s="17">
        <v>16</v>
      </c>
      <c r="W21" s="17">
        <v>10</v>
      </c>
      <c r="X21" s="17">
        <f t="shared" si="0"/>
        <v>1.5</v>
      </c>
      <c r="Y21" s="17">
        <f t="shared" si="1"/>
        <v>2</v>
      </c>
      <c r="Z21" s="12"/>
      <c r="AA21" s="17">
        <v>14</v>
      </c>
      <c r="AB21" s="17" t="s">
        <v>18</v>
      </c>
      <c r="AC21" s="17">
        <v>8</v>
      </c>
      <c r="AD21" s="17">
        <v>2</v>
      </c>
      <c r="AE21" s="17">
        <v>3</v>
      </c>
      <c r="AF21" s="17">
        <v>3</v>
      </c>
      <c r="AG21" s="17">
        <v>9</v>
      </c>
      <c r="AH21" s="17">
        <v>13</v>
      </c>
      <c r="AI21" s="17">
        <v>9</v>
      </c>
      <c r="AJ21" s="17">
        <f t="shared" si="2"/>
        <v>1.125</v>
      </c>
      <c r="AK21" s="17">
        <f t="shared" si="3"/>
        <v>1.625</v>
      </c>
      <c r="AL21" s="12"/>
      <c r="AM21" s="12"/>
      <c r="AN21" s="12"/>
      <c r="AO21" s="12"/>
      <c r="AP21" s="12"/>
      <c r="AQ21" s="12"/>
      <c r="AR21" s="12"/>
    </row>
    <row r="22" spans="2:44" x14ac:dyDescent="0.3">
      <c r="B22" s="33" t="s">
        <v>51</v>
      </c>
      <c r="C22" s="34" t="s">
        <v>45</v>
      </c>
      <c r="D22" s="35" t="s">
        <v>38</v>
      </c>
      <c r="E22" s="11"/>
      <c r="F22" s="11"/>
      <c r="G22" s="30" t="s">
        <v>62</v>
      </c>
      <c r="H22" s="21">
        <f>1/SUM(K43:O47,L48:O48,M49:O49,N50:O50,O51)</f>
        <v>14.197729048894507</v>
      </c>
      <c r="I22" s="11"/>
      <c r="J22" s="11"/>
      <c r="K22" s="11"/>
      <c r="L22" s="12"/>
      <c r="M22" s="12"/>
      <c r="N22" s="12"/>
      <c r="O22" s="17">
        <v>19</v>
      </c>
      <c r="P22" s="17" t="s">
        <v>19</v>
      </c>
      <c r="Q22" s="17">
        <v>8</v>
      </c>
      <c r="R22" s="17">
        <v>1</v>
      </c>
      <c r="S22" s="17">
        <v>1</v>
      </c>
      <c r="T22" s="17">
        <v>6</v>
      </c>
      <c r="U22" s="17">
        <v>12</v>
      </c>
      <c r="V22" s="17">
        <v>20</v>
      </c>
      <c r="W22" s="17">
        <v>4</v>
      </c>
      <c r="X22" s="17">
        <f t="shared" si="0"/>
        <v>1.5</v>
      </c>
      <c r="Y22" s="17">
        <f t="shared" si="1"/>
        <v>2.5</v>
      </c>
      <c r="Z22" s="12"/>
      <c r="AA22" s="17">
        <v>17</v>
      </c>
      <c r="AB22" s="17" t="s">
        <v>19</v>
      </c>
      <c r="AC22" s="17">
        <v>8</v>
      </c>
      <c r="AD22" s="17">
        <v>1</v>
      </c>
      <c r="AE22" s="17">
        <v>2</v>
      </c>
      <c r="AF22" s="17">
        <v>5</v>
      </c>
      <c r="AG22" s="17">
        <v>12</v>
      </c>
      <c r="AH22" s="17">
        <v>20</v>
      </c>
      <c r="AI22" s="17">
        <v>5</v>
      </c>
      <c r="AJ22" s="17">
        <f t="shared" si="2"/>
        <v>1.5</v>
      </c>
      <c r="AK22" s="17">
        <f t="shared" si="3"/>
        <v>2.5</v>
      </c>
      <c r="AL22" s="12"/>
      <c r="AM22" s="12"/>
      <c r="AN22" s="12"/>
      <c r="AO22" s="12"/>
      <c r="AP22" s="12"/>
      <c r="AQ22" s="12"/>
      <c r="AR22" s="12"/>
    </row>
    <row r="23" spans="2:44" x14ac:dyDescent="0.3">
      <c r="B23" s="36">
        <v>0.5</v>
      </c>
      <c r="C23" s="37">
        <f>1-C14</f>
        <v>0.89120734055792739</v>
      </c>
      <c r="D23" s="38">
        <f>1/C23</f>
        <v>1.1220733430830636</v>
      </c>
      <c r="E23" s="11"/>
      <c r="F23" s="11"/>
      <c r="G23" s="22" t="s">
        <v>63</v>
      </c>
      <c r="H23" s="21">
        <f>1/SUM(G48:J52,K49:K52,L50:L52,M51:M52,N52)</f>
        <v>54.521611294808814</v>
      </c>
      <c r="I23" s="11"/>
      <c r="J23" s="11"/>
      <c r="K23" s="11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</row>
    <row r="24" spans="2:44" x14ac:dyDescent="0.3">
      <c r="B24" s="33">
        <v>1.5</v>
      </c>
      <c r="C24" s="39">
        <f t="shared" ref="C24:C27" si="6">1-C15</f>
        <v>0.6498713422276452</v>
      </c>
      <c r="D24" s="40">
        <f t="shared" ref="D24:D27" si="7">1/C24</f>
        <v>1.5387661141852709</v>
      </c>
      <c r="E24" s="11"/>
      <c r="F24" s="11"/>
      <c r="G24" s="20" t="s">
        <v>64</v>
      </c>
      <c r="H24" s="21">
        <f>1/SUM(K48,L49,M50,N51,O52)</f>
        <v>2289.9567653240288</v>
      </c>
      <c r="I24" s="11"/>
      <c r="J24" s="11"/>
      <c r="K24" s="11"/>
      <c r="L24" s="12"/>
      <c r="M24" s="12"/>
      <c r="N24" s="12"/>
      <c r="O24" s="12"/>
      <c r="P24" s="12" t="s">
        <v>65</v>
      </c>
      <c r="Q24" s="12"/>
      <c r="R24" s="12"/>
      <c r="S24" s="12"/>
      <c r="T24" s="12"/>
      <c r="U24" s="12"/>
      <c r="V24" s="12"/>
      <c r="W24" s="12"/>
      <c r="X24" s="12">
        <f>AVERAGE(X3:X22)</f>
        <v>1.6142857142857143</v>
      </c>
      <c r="Y24" s="12">
        <f>AVERAGE(Y3:Y22)</f>
        <v>1.4008928571428572</v>
      </c>
      <c r="Z24" s="12"/>
      <c r="AA24" s="12"/>
      <c r="AB24" s="12" t="s">
        <v>65</v>
      </c>
      <c r="AC24" s="12"/>
      <c r="AD24" s="12"/>
      <c r="AE24" s="12"/>
      <c r="AF24" s="12"/>
      <c r="AG24" s="12"/>
      <c r="AH24" s="12"/>
      <c r="AI24" s="12"/>
      <c r="AJ24" s="12">
        <f>AVERAGE(AJ3:AJ22)</f>
        <v>1.4080357142857143</v>
      </c>
      <c r="AK24" s="12">
        <f>AVERAGE(AK3:AK22)</f>
        <v>1.6133928571428569</v>
      </c>
      <c r="AL24" s="12"/>
      <c r="AM24" s="12"/>
      <c r="AN24" s="12"/>
      <c r="AO24" s="12"/>
      <c r="AP24" s="12"/>
      <c r="AQ24" s="12"/>
      <c r="AR24" s="12"/>
    </row>
    <row r="25" spans="2:44" x14ac:dyDescent="0.3">
      <c r="B25" s="36">
        <v>2.5</v>
      </c>
      <c r="C25" s="37">
        <f t="shared" si="6"/>
        <v>0.38219214223030618</v>
      </c>
      <c r="D25" s="38">
        <f t="shared" si="7"/>
        <v>2.6164849809952591</v>
      </c>
      <c r="E25" s="11"/>
      <c r="F25" s="11"/>
      <c r="G25" s="13"/>
      <c r="H25" s="11"/>
      <c r="I25" s="11"/>
      <c r="J25" s="11"/>
      <c r="K25" s="11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</row>
    <row r="26" spans="2:44" x14ac:dyDescent="0.3">
      <c r="B26" s="33">
        <v>3.5</v>
      </c>
      <c r="C26" s="39">
        <f t="shared" si="6"/>
        <v>0.18426020057510017</v>
      </c>
      <c r="D26" s="40">
        <f t="shared" si="7"/>
        <v>5.4271079532035094</v>
      </c>
      <c r="E26" s="11"/>
      <c r="F26" s="11"/>
      <c r="G26" s="13"/>
      <c r="H26" s="11"/>
      <c r="I26" s="11"/>
      <c r="J26" s="11"/>
      <c r="K26" s="11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 t="s">
        <v>66</v>
      </c>
      <c r="AB26" s="12">
        <f>VLOOKUP(Dashboard!R7,AB:AK,3,FALSE)</f>
        <v>2</v>
      </c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</row>
    <row r="27" spans="2:44" x14ac:dyDescent="0.3">
      <c r="B27" s="41">
        <v>4.5</v>
      </c>
      <c r="C27" s="37">
        <f t="shared" si="6"/>
        <v>8.9029944020310947E-2</v>
      </c>
      <c r="D27" s="43">
        <f t="shared" si="7"/>
        <v>11.232175994313373</v>
      </c>
      <c r="E27" s="11"/>
      <c r="F27" s="11"/>
      <c r="G27" s="13"/>
      <c r="H27" s="11"/>
      <c r="I27" s="11"/>
      <c r="J27" s="11"/>
      <c r="K27" s="11"/>
      <c r="L27" s="12"/>
      <c r="M27" s="12"/>
      <c r="N27" s="12"/>
      <c r="O27" s="12" t="s">
        <v>67</v>
      </c>
      <c r="P27" s="12">
        <f>VLOOKUP(ShowImage,P:Y,3,FALSE)</f>
        <v>4</v>
      </c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 t="s">
        <v>68</v>
      </c>
      <c r="AB27" s="12">
        <f>VLOOKUP(Dashboard!R7,AB:AK,5,FALSE)</f>
        <v>2</v>
      </c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</row>
    <row r="28" spans="2:44" x14ac:dyDescent="0.3">
      <c r="B28" s="12"/>
      <c r="C28" s="12"/>
      <c r="D28" s="12"/>
      <c r="E28" s="11"/>
      <c r="F28" s="11"/>
      <c r="G28" s="13"/>
      <c r="H28" s="11"/>
      <c r="I28" s="11"/>
      <c r="J28" s="11"/>
      <c r="K28" s="11"/>
      <c r="L28" s="12"/>
      <c r="M28" s="12"/>
      <c r="N28" s="12"/>
      <c r="O28" s="12" t="s">
        <v>69</v>
      </c>
      <c r="P28" s="12">
        <f>VLOOKUP(ShowImage,P:Y,5,FALSE)</f>
        <v>1</v>
      </c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 t="s">
        <v>70</v>
      </c>
      <c r="AB28" s="12">
        <f>VLOOKUP(Dashboard!R7,AB:AK,4,FALSE)</f>
        <v>4</v>
      </c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</row>
    <row r="29" spans="2:44" x14ac:dyDescent="0.3">
      <c r="B29" s="12"/>
      <c r="C29" s="12"/>
      <c r="D29" s="12"/>
      <c r="E29" s="12"/>
      <c r="F29" s="12"/>
      <c r="G29" s="44"/>
      <c r="H29" s="12"/>
      <c r="I29" s="11"/>
      <c r="J29" s="11"/>
      <c r="K29" s="11"/>
      <c r="L29" s="12"/>
      <c r="M29" s="12"/>
      <c r="N29" s="12"/>
      <c r="O29" s="12" t="s">
        <v>71</v>
      </c>
      <c r="P29" s="12">
        <f>VLOOKUP(ShowImage,P:Y,4,FALSE)</f>
        <v>3</v>
      </c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 t="s">
        <v>72</v>
      </c>
      <c r="AB29" s="12">
        <f>VLOOKUP(Dashboard!R7,AB:AK,6,FALSE)</f>
        <v>10</v>
      </c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</row>
    <row r="30" spans="2:44" x14ac:dyDescent="0.3">
      <c r="B30" s="12"/>
      <c r="C30" s="12"/>
      <c r="D30" s="12"/>
      <c r="E30" s="12"/>
      <c r="F30" s="12"/>
      <c r="G30" s="44"/>
      <c r="H30" s="12"/>
      <c r="I30" s="12"/>
      <c r="J30" s="12"/>
      <c r="K30" s="12"/>
      <c r="L30" s="12"/>
      <c r="M30" s="12"/>
      <c r="N30" s="12"/>
      <c r="O30" s="12" t="s">
        <v>73</v>
      </c>
      <c r="P30" s="12">
        <f>VLOOKUP(ShowImage,P:Y,6,FALSE)</f>
        <v>14</v>
      </c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 t="s">
        <v>74</v>
      </c>
      <c r="AB30" s="12">
        <f>VLOOKUP(Dashboard!R7,AB:AK,9,FALSE)</f>
        <v>1.25</v>
      </c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</row>
    <row r="31" spans="2:44" x14ac:dyDescent="0.3">
      <c r="B31" s="12"/>
      <c r="C31" s="12"/>
      <c r="D31" s="12"/>
      <c r="E31" s="12"/>
      <c r="F31" s="12"/>
      <c r="G31" s="44"/>
      <c r="H31" s="12"/>
      <c r="I31" s="12"/>
      <c r="J31" s="12"/>
      <c r="K31" s="12"/>
      <c r="L31" s="12"/>
      <c r="M31" s="12"/>
      <c r="N31" s="12"/>
      <c r="O31" s="12" t="s">
        <v>75</v>
      </c>
      <c r="P31" s="12">
        <f>VLOOKUP(ShowImage,P:Y,9,FALSE)</f>
        <v>1.75</v>
      </c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 t="s">
        <v>76</v>
      </c>
      <c r="AB31" s="12">
        <f>VLOOKUP(Dashboard!R7,AB:AK,10,FALSE)</f>
        <v>1.125</v>
      </c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</row>
    <row r="32" spans="2:44" x14ac:dyDescent="0.3">
      <c r="B32" s="12"/>
      <c r="C32" s="12"/>
      <c r="D32" s="12"/>
      <c r="E32" s="12"/>
      <c r="F32" s="12"/>
      <c r="G32" s="44"/>
      <c r="H32" s="12"/>
      <c r="I32" s="12"/>
      <c r="J32" s="12"/>
      <c r="K32" s="12"/>
      <c r="L32" s="12"/>
      <c r="M32" s="12"/>
      <c r="N32" s="12"/>
      <c r="O32" s="12" t="s">
        <v>77</v>
      </c>
      <c r="P32" s="12">
        <f>VLOOKUP(ShowImage,P:Y,10,FALSE)</f>
        <v>1.125</v>
      </c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</row>
    <row r="33" spans="2:44" x14ac:dyDescent="0.3">
      <c r="B33" s="12"/>
      <c r="C33" s="12"/>
      <c r="D33" s="12"/>
      <c r="E33" s="12"/>
      <c r="F33" s="12"/>
      <c r="G33" s="44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</row>
    <row r="34" spans="2:44" x14ac:dyDescent="0.3">
      <c r="B34" s="12"/>
      <c r="C34" s="12"/>
      <c r="D34" s="12"/>
      <c r="E34" s="12"/>
      <c r="F34" s="12"/>
      <c r="G34" s="44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</row>
    <row r="35" spans="2:44" ht="28.8" x14ac:dyDescent="0.3">
      <c r="B35" s="45" t="s">
        <v>78</v>
      </c>
      <c r="C35" s="46">
        <f>X24</f>
        <v>1.6142857142857143</v>
      </c>
      <c r="D35" s="12"/>
      <c r="E35" s="46" t="s">
        <v>79</v>
      </c>
      <c r="F35" s="46">
        <f>C37/C35</f>
        <v>1.084070796460177</v>
      </c>
      <c r="G35" s="44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</row>
    <row r="36" spans="2:44" ht="28.8" x14ac:dyDescent="0.3">
      <c r="B36" s="47" t="s">
        <v>80</v>
      </c>
      <c r="C36" s="48">
        <f>AJ24</f>
        <v>1.4080357142857143</v>
      </c>
      <c r="D36" s="12"/>
      <c r="E36" s="48" t="s">
        <v>81</v>
      </c>
      <c r="F36" s="48">
        <f>C38/C35</f>
        <v>0.69690265486725667</v>
      </c>
      <c r="G36" s="44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</row>
    <row r="37" spans="2:44" ht="28.8" x14ac:dyDescent="0.3">
      <c r="B37" s="45" t="s">
        <v>82</v>
      </c>
      <c r="C37" s="46">
        <f>VLOOKUP(B3,P:X,9,FALSE)</f>
        <v>1.75</v>
      </c>
      <c r="D37" s="12"/>
      <c r="E37" s="46" t="s">
        <v>83</v>
      </c>
      <c r="F37" s="46">
        <f>C39/C36</f>
        <v>0.88776157260621436</v>
      </c>
      <c r="G37" s="44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</row>
    <row r="38" spans="2:44" ht="28.8" x14ac:dyDescent="0.3">
      <c r="B38" s="47" t="s">
        <v>84</v>
      </c>
      <c r="C38" s="48">
        <f>VLOOKUP(D3,AB:AK,10,FALSE)</f>
        <v>1.125</v>
      </c>
      <c r="D38" s="12"/>
      <c r="E38" s="48" t="s">
        <v>85</v>
      </c>
      <c r="F38" s="48">
        <f>C40/C36</f>
        <v>0.79898541534559286</v>
      </c>
      <c r="G38" s="44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</row>
    <row r="39" spans="2:44" ht="28.8" x14ac:dyDescent="0.3">
      <c r="B39" s="45" t="s">
        <v>86</v>
      </c>
      <c r="C39" s="46">
        <f>VLOOKUP(D3,AB:AK,9,FALSE)</f>
        <v>1.25</v>
      </c>
      <c r="D39" s="12"/>
      <c r="E39" s="12"/>
      <c r="F39" s="12"/>
      <c r="G39" s="44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</row>
    <row r="40" spans="2:44" ht="28.8" x14ac:dyDescent="0.3">
      <c r="B40" s="47" t="s">
        <v>87</v>
      </c>
      <c r="C40" s="48">
        <f>VLOOKUP(B3,P:Y,10,FALSE)</f>
        <v>1.125</v>
      </c>
      <c r="D40" s="12"/>
      <c r="E40" s="12"/>
      <c r="F40" s="12"/>
      <c r="G40" s="44"/>
      <c r="H40" s="27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</row>
    <row r="41" spans="2:44" x14ac:dyDescent="0.3">
      <c r="B41" s="12"/>
      <c r="C41" s="12"/>
      <c r="D41" s="12"/>
      <c r="E41" s="12"/>
      <c r="F41" s="12"/>
      <c r="G41" s="44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</row>
    <row r="42" spans="2:44" x14ac:dyDescent="0.3">
      <c r="B42" s="12"/>
      <c r="C42" s="12"/>
      <c r="D42" s="12"/>
      <c r="E42" s="49"/>
      <c r="F42" s="49" t="s">
        <v>88</v>
      </c>
      <c r="G42" s="50" t="s">
        <v>89</v>
      </c>
      <c r="H42" s="49">
        <v>1</v>
      </c>
      <c r="I42" s="49">
        <v>2</v>
      </c>
      <c r="J42" s="49">
        <v>3</v>
      </c>
      <c r="K42" s="49">
        <v>4</v>
      </c>
      <c r="L42" s="49">
        <v>5</v>
      </c>
      <c r="M42" s="49">
        <v>6</v>
      </c>
      <c r="N42" s="49">
        <v>7</v>
      </c>
      <c r="O42" s="49">
        <v>8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</row>
    <row r="43" spans="2:44" x14ac:dyDescent="0.3">
      <c r="B43" s="17" t="s">
        <v>35</v>
      </c>
      <c r="C43" s="51">
        <f>F36*F35*C35</f>
        <v>1.2195796460176991</v>
      </c>
      <c r="D43" s="12"/>
      <c r="E43" s="49" t="s">
        <v>90</v>
      </c>
      <c r="F43" s="17" t="s">
        <v>91</v>
      </c>
      <c r="G43" s="52">
        <f>_xlfn.POISSON.DIST(G42,$C$43,FALSE)</f>
        <v>0.29535429418724302</v>
      </c>
      <c r="H43" s="52">
        <f t="shared" ref="H43:O43" si="8">_xlfn.POISSON.DIST(H42,$C$43,FALSE)</f>
        <v>0.36020808555468525</v>
      </c>
      <c r="I43" s="52">
        <f t="shared" si="8"/>
        <v>0.21965122473674809</v>
      </c>
      <c r="J43" s="52">
        <f t="shared" si="8"/>
        <v>8.9294054303932432E-2</v>
      </c>
      <c r="K43" s="52">
        <f t="shared" si="8"/>
        <v>2.7225302784868784E-2</v>
      </c>
      <c r="L43" s="52">
        <f t="shared" si="8"/>
        <v>6.6406850266189843E-3</v>
      </c>
      <c r="M43" s="52">
        <f t="shared" si="8"/>
        <v>1.3498073823465029E-3</v>
      </c>
      <c r="N43" s="52">
        <f t="shared" si="8"/>
        <v>2.3517108707917542E-4</v>
      </c>
      <c r="O43" s="52">
        <f t="shared" si="8"/>
        <v>3.5851233891702223E-5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</row>
    <row r="44" spans="2:44" x14ac:dyDescent="0.3">
      <c r="B44" s="17" t="s">
        <v>36</v>
      </c>
      <c r="C44" s="51">
        <f>F38*F37*C36</f>
        <v>0.99873176918199102</v>
      </c>
      <c r="D44" s="12"/>
      <c r="E44" s="49">
        <v>0</v>
      </c>
      <c r="F44" s="53">
        <f>_xlfn.POISSON.DIST(E44, $C$44, 0)</f>
        <v>0.36834629319153345</v>
      </c>
      <c r="G44" s="54">
        <f>$F$44*G43</f>
        <v>0.10879265944207264</v>
      </c>
      <c r="H44" s="52">
        <f t="shared" ref="H44:N44" si="9">$F$44*H43</f>
        <v>0.13268131309168707</v>
      </c>
      <c r="I44" s="52">
        <f t="shared" si="9"/>
        <v>8.0907714426761618E-2</v>
      </c>
      <c r="J44" s="52">
        <f t="shared" si="9"/>
        <v>3.2891133906897005E-2</v>
      </c>
      <c r="K44" s="52">
        <f t="shared" si="9"/>
        <v>1.0028339361823549E-2</v>
      </c>
      <c r="L44" s="52">
        <f t="shared" si="9"/>
        <v>2.4460717138076226E-3</v>
      </c>
      <c r="M44" s="52">
        <f t="shared" si="9"/>
        <v>4.9719654580990128E-4</v>
      </c>
      <c r="N44" s="52">
        <f t="shared" si="9"/>
        <v>8.6624398191437589E-5</v>
      </c>
      <c r="O44" s="52">
        <f>$F$44*O43</f>
        <v>1.3205669110351188E-5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</row>
    <row r="45" spans="2:44" x14ac:dyDescent="0.3">
      <c r="B45" s="17" t="s">
        <v>92</v>
      </c>
      <c r="C45" s="51">
        <f>C43+C44</f>
        <v>2.2183114151996901</v>
      </c>
      <c r="D45" s="12"/>
      <c r="E45" s="49">
        <v>1</v>
      </c>
      <c r="F45" s="53">
        <f t="shared" ref="F45:F52" si="10">_xlfn.POISSON.DIST(E45, $C$44, 0)</f>
        <v>0.36787914507080854</v>
      </c>
      <c r="G45" s="53">
        <f>$F$45*G43</f>
        <v>0.10865468523859503</v>
      </c>
      <c r="H45" s="54">
        <f t="shared" ref="H45:O45" si="11">$F$45*H43</f>
        <v>0.13251304256145027</v>
      </c>
      <c r="I45" s="52">
        <f t="shared" si="11"/>
        <v>8.0805104769910915E-2</v>
      </c>
      <c r="J45" s="52">
        <f t="shared" si="11"/>
        <v>3.2849420357237015E-2</v>
      </c>
      <c r="K45" s="52">
        <f t="shared" si="11"/>
        <v>1.0015621112791431E-2</v>
      </c>
      <c r="L45" s="52">
        <f t="shared" si="11"/>
        <v>2.4429695302771114E-3</v>
      </c>
      <c r="M45" s="52">
        <f t="shared" si="11"/>
        <v>4.9656598582789753E-4</v>
      </c>
      <c r="N45" s="52">
        <f t="shared" si="11"/>
        <v>8.6514538460059722E-5</v>
      </c>
      <c r="O45" s="52">
        <f t="shared" si="11"/>
        <v>1.318892127381301E-5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</row>
    <row r="46" spans="2:44" x14ac:dyDescent="0.3">
      <c r="B46" s="12"/>
      <c r="C46" s="12"/>
      <c r="D46" s="12"/>
      <c r="E46" s="49">
        <v>2</v>
      </c>
      <c r="F46" s="53">
        <f t="shared" si="10"/>
        <v>0.18370629470086347</v>
      </c>
      <c r="G46" s="53">
        <f>$F$46*G43</f>
        <v>5.4258443009127195E-2</v>
      </c>
      <c r="H46" s="53">
        <f t="shared" ref="H46:O46" si="12">$F$46*H43</f>
        <v>6.617249271854285E-2</v>
      </c>
      <c r="I46" s="54">
        <f t="shared" si="12"/>
        <v>4.0351312622894639E-2</v>
      </c>
      <c r="J46" s="52">
        <f t="shared" si="12"/>
        <v>1.6403879854993118E-2</v>
      </c>
      <c r="K46" s="52">
        <f t="shared" si="12"/>
        <v>5.0014594967173441E-3</v>
      </c>
      <c r="L46" s="52">
        <f t="shared" si="12"/>
        <v>1.2199356405156786E-3</v>
      </c>
      <c r="M46" s="52">
        <f t="shared" si="12"/>
        <v>2.4796811277074776E-4</v>
      </c>
      <c r="N46" s="52">
        <f t="shared" si="12"/>
        <v>4.3202409028089425E-5</v>
      </c>
      <c r="O46" s="52">
        <f t="shared" si="12"/>
        <v>6.5860973386986326E-6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</row>
    <row r="47" spans="2:44" x14ac:dyDescent="0.3">
      <c r="B47" s="12"/>
      <c r="C47" s="12"/>
      <c r="D47" s="12"/>
      <c r="E47" s="49">
        <v>3</v>
      </c>
      <c r="F47" s="53">
        <f t="shared" si="10"/>
        <v>6.1157770905487206E-2</v>
      </c>
      <c r="G47" s="53">
        <f>$F$47*G43</f>
        <v>1.8063210259855279E-2</v>
      </c>
      <c r="H47" s="53">
        <f t="shared" ref="H47:O47" si="13">$F$47*H43</f>
        <v>2.2029523574657577E-2</v>
      </c>
      <c r="I47" s="53">
        <f t="shared" si="13"/>
        <v>1.3433379281559724E-2</v>
      </c>
      <c r="J47" s="54">
        <f t="shared" si="13"/>
        <v>5.4610253163420337E-3</v>
      </c>
      <c r="K47" s="52">
        <f t="shared" si="13"/>
        <v>1.665038830549528E-3</v>
      </c>
      <c r="L47" s="52">
        <f t="shared" si="13"/>
        <v>4.0612949351346303E-4</v>
      </c>
      <c r="M47" s="52">
        <f t="shared" si="13"/>
        <v>8.2551210656082804E-5</v>
      </c>
      <c r="N47" s="52">
        <f t="shared" si="13"/>
        <v>1.4382539467182592E-5</v>
      </c>
      <c r="O47" s="52">
        <f t="shared" si="13"/>
        <v>2.1925815490277631E-6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</row>
    <row r="48" spans="2:44" x14ac:dyDescent="0.3">
      <c r="B48" s="12"/>
      <c r="C48" s="12"/>
      <c r="D48" s="12"/>
      <c r="E48" s="49">
        <v>4</v>
      </c>
      <c r="F48" s="53">
        <f t="shared" si="10"/>
        <v>1.5270052183916031E-2</v>
      </c>
      <c r="G48" s="53">
        <f>$F$48*G43</f>
        <v>4.5100754849828877E-3</v>
      </c>
      <c r="H48" s="53">
        <f t="shared" ref="H48:O48" si="14">$F$48*H43</f>
        <v>5.5003962634885342E-3</v>
      </c>
      <c r="I48" s="53">
        <f t="shared" si="14"/>
        <v>3.3540856639912111E-3</v>
      </c>
      <c r="J48" s="53">
        <f t="shared" si="14"/>
        <v>1.36352486893448E-3</v>
      </c>
      <c r="K48" s="54">
        <f t="shared" si="14"/>
        <v>4.1573179424786081E-4</v>
      </c>
      <c r="L48" s="52">
        <f t="shared" si="14"/>
        <v>1.0140360689342171E-4</v>
      </c>
      <c r="M48" s="52">
        <f t="shared" si="14"/>
        <v>2.0611629166666198E-5</v>
      </c>
      <c r="N48" s="52">
        <f t="shared" si="14"/>
        <v>3.5910747718472696E-6</v>
      </c>
      <c r="O48" s="52">
        <f t="shared" si="14"/>
        <v>5.4745021238407192E-7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</row>
    <row r="49" spans="2:44" x14ac:dyDescent="0.3">
      <c r="B49" s="12"/>
      <c r="C49" s="12"/>
      <c r="D49" s="12"/>
      <c r="E49" s="49">
        <v>5</v>
      </c>
      <c r="F49" s="53">
        <f t="shared" si="10"/>
        <v>3.050137246628757E-3</v>
      </c>
      <c r="G49" s="53">
        <f>$F$49*G43</f>
        <v>9.0087113365225726E-4</v>
      </c>
      <c r="H49" s="53">
        <f t="shared" ref="H49:O49" si="15">$F$49*H43</f>
        <v>1.0986840982871835E-3</v>
      </c>
      <c r="I49" s="53">
        <f t="shared" si="15"/>
        <v>6.6996638183717909E-4</v>
      </c>
      <c r="J49" s="53">
        <f t="shared" si="15"/>
        <v>2.723591209349152E-4</v>
      </c>
      <c r="K49" s="53">
        <f t="shared" si="15"/>
        <v>8.3040910074873905E-5</v>
      </c>
      <c r="L49" s="54">
        <f t="shared" si="15"/>
        <v>2.0255000742820442E-5</v>
      </c>
      <c r="M49" s="52">
        <f t="shared" si="15"/>
        <v>4.117097772669532E-6</v>
      </c>
      <c r="N49" s="52">
        <f t="shared" si="15"/>
        <v>7.1730409203036774E-7</v>
      </c>
      <c r="O49" s="52">
        <f t="shared" si="15"/>
        <v>1.093511838306802E-7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</row>
    <row r="50" spans="2:44" x14ac:dyDescent="0.3">
      <c r="B50" s="12"/>
      <c r="C50" s="12"/>
      <c r="D50" s="12"/>
      <c r="E50" s="49">
        <v>6</v>
      </c>
      <c r="F50" s="53">
        <f t="shared" si="10"/>
        <v>5.0771149476223746E-4</v>
      </c>
      <c r="G50" s="53">
        <f>$F$50*G43</f>
        <v>1.4995477018625079E-4</v>
      </c>
      <c r="H50" s="53">
        <f t="shared" ref="H50:O50" si="16">$F$50*H43</f>
        <v>1.8288178554241315E-4</v>
      </c>
      <c r="I50" s="53">
        <f t="shared" si="16"/>
        <v>1.1151945163745052E-4</v>
      </c>
      <c r="J50" s="53">
        <f t="shared" si="16"/>
        <v>4.5335617784029939E-5</v>
      </c>
      <c r="K50" s="53">
        <f t="shared" si="16"/>
        <v>1.3822599172260236E-5</v>
      </c>
      <c r="L50" s="53">
        <f t="shared" si="16"/>
        <v>3.3715521211099333E-6</v>
      </c>
      <c r="M50" s="54">
        <f t="shared" si="16"/>
        <v>6.8531272373224602E-7</v>
      </c>
      <c r="N50" s="52">
        <f t="shared" si="16"/>
        <v>1.1939906414582846E-7</v>
      </c>
      <c r="O50" s="52">
        <f t="shared" si="16"/>
        <v>1.8202083548226722E-8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</row>
    <row r="51" spans="2:44" x14ac:dyDescent="0.3">
      <c r="B51" s="12"/>
      <c r="C51" s="12"/>
      <c r="D51" s="12"/>
      <c r="E51" s="49">
        <v>7</v>
      </c>
      <c r="F51" s="53">
        <f t="shared" si="10"/>
        <v>7.2438228485417638E-5</v>
      </c>
      <c r="G51" s="53">
        <f>$F$51*G43</f>
        <v>2.1394941846484767E-5</v>
      </c>
      <c r="H51" s="53">
        <f t="shared" ref="H51:O51" si="17">$F$51*H43</f>
        <v>2.6092835603705157E-5</v>
      </c>
      <c r="I51" s="53">
        <f>$F$51*I43</f>
        <v>1.5911145604582377E-5</v>
      </c>
      <c r="J51" s="53">
        <f t="shared" si="17"/>
        <v>6.4683031080575477E-6</v>
      </c>
      <c r="K51" s="53">
        <f t="shared" si="17"/>
        <v>1.9721527037150021E-6</v>
      </c>
      <c r="L51" s="53">
        <f t="shared" si="17"/>
        <v>4.8103945925791774E-7</v>
      </c>
      <c r="M51" s="53">
        <f t="shared" si="17"/>
        <v>9.7777655573719473E-8</v>
      </c>
      <c r="N51" s="54">
        <f t="shared" si="17"/>
        <v>1.7035376939005357E-8</v>
      </c>
      <c r="O51" s="52">
        <f t="shared" si="17"/>
        <v>2.5969998721312743E-9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</row>
    <row r="52" spans="2:44" x14ac:dyDescent="0.3">
      <c r="B52" s="12"/>
      <c r="C52" s="12"/>
      <c r="D52" s="12"/>
      <c r="E52" s="49">
        <v>8</v>
      </c>
      <c r="F52" s="53">
        <f t="shared" si="10"/>
        <v>9.0432950114562696E-6</v>
      </c>
      <c r="G52" s="53">
        <f>$F$52*G43</f>
        <v>2.6709760152356821E-6</v>
      </c>
      <c r="H52" s="53">
        <f t="shared" ref="H52:O52" si="18">$F$52*H43</f>
        <v>3.2574679831828983E-6</v>
      </c>
      <c r="I52" s="53">
        <f t="shared" si="18"/>
        <v>1.9863708249220938E-6</v>
      </c>
      <c r="J52" s="53">
        <f t="shared" si="18"/>
        <v>8.0751247583945744E-7</v>
      </c>
      <c r="K52" s="53">
        <f t="shared" si="18"/>
        <v>2.4620644485979037E-7</v>
      </c>
      <c r="L52" s="53">
        <f t="shared" si="18"/>
        <v>6.0053673773875805E-8</v>
      </c>
      <c r="M52" s="53">
        <f t="shared" si="18"/>
        <v>1.2206706367200976E-8</v>
      </c>
      <c r="N52" s="53">
        <f t="shared" si="18"/>
        <v>2.1267215186218551E-9</v>
      </c>
      <c r="O52" s="55">
        <f t="shared" si="18"/>
        <v>3.2421328460738266E-10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</row>
    <row r="53" spans="2:44" x14ac:dyDescent="0.3">
      <c r="B53" s="12"/>
      <c r="C53" s="12"/>
      <c r="D53" s="12"/>
      <c r="E53" s="12"/>
      <c r="F53" s="12"/>
      <c r="G53" s="44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</row>
    <row r="54" spans="2:44" x14ac:dyDescent="0.3">
      <c r="B54" s="12"/>
      <c r="C54" s="12"/>
      <c r="D54" s="12"/>
      <c r="E54" s="12"/>
      <c r="F54" s="12"/>
      <c r="G54" s="44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</row>
    <row r="55" spans="2:44" x14ac:dyDescent="0.3">
      <c r="B55" s="12"/>
      <c r="C55" s="12"/>
      <c r="D55" s="12"/>
      <c r="E55" s="12"/>
      <c r="F55" s="12"/>
      <c r="G55" s="44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</row>
    <row r="56" spans="2:44" x14ac:dyDescent="0.3">
      <c r="B56" s="12"/>
      <c r="C56" s="12"/>
      <c r="D56" s="12"/>
      <c r="E56" s="12"/>
      <c r="F56" s="12"/>
      <c r="G56" s="44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</row>
    <row r="57" spans="2:44" x14ac:dyDescent="0.3">
      <c r="B57" s="12"/>
      <c r="C57" s="12"/>
      <c r="D57" s="12"/>
      <c r="E57" s="12"/>
      <c r="F57" s="12"/>
      <c r="G57" s="44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</row>
    <row r="58" spans="2:44" x14ac:dyDescent="0.3">
      <c r="B58" s="12"/>
      <c r="C58" s="12"/>
      <c r="D58" s="12"/>
      <c r="E58" s="12"/>
      <c r="F58" s="12"/>
      <c r="G58" s="44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</row>
    <row r="59" spans="2:44" x14ac:dyDescent="0.3">
      <c r="B59" s="12"/>
      <c r="C59" s="12"/>
      <c r="D59" s="12"/>
      <c r="E59" s="12"/>
      <c r="F59" s="12"/>
      <c r="G59" s="44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</row>
    <row r="60" spans="2:44" x14ac:dyDescent="0.3">
      <c r="B60" s="12"/>
      <c r="C60" s="12"/>
      <c r="D60" s="12"/>
      <c r="E60" s="12"/>
      <c r="F60" s="12"/>
      <c r="G60" s="44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</row>
    <row r="61" spans="2:44" x14ac:dyDescent="0.3">
      <c r="B61" s="12"/>
      <c r="C61" s="12"/>
      <c r="D61" s="12"/>
      <c r="E61" s="12"/>
      <c r="F61" s="12"/>
      <c r="G61" s="44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</row>
    <row r="62" spans="2:44" x14ac:dyDescent="0.3">
      <c r="B62" s="12"/>
      <c r="C62" s="12"/>
      <c r="D62" s="12"/>
      <c r="E62" s="12"/>
      <c r="F62" s="12"/>
      <c r="G62" s="44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</row>
    <row r="63" spans="2:44" x14ac:dyDescent="0.3">
      <c r="B63" s="12"/>
      <c r="C63" s="12"/>
      <c r="D63" s="12"/>
      <c r="E63" s="12"/>
      <c r="F63" s="12"/>
      <c r="G63" s="44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</row>
    <row r="64" spans="2:44" x14ac:dyDescent="0.3">
      <c r="B64" s="12"/>
      <c r="C64" s="12"/>
      <c r="D64" s="12"/>
      <c r="E64" s="12"/>
      <c r="F64" s="12"/>
      <c r="G64" s="44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</row>
    <row r="65" spans="2:44" x14ac:dyDescent="0.3">
      <c r="B65" s="12"/>
      <c r="C65" s="12"/>
      <c r="D65" s="12"/>
      <c r="E65" s="12"/>
      <c r="F65" s="12"/>
      <c r="G65" s="44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</row>
    <row r="66" spans="2:44" x14ac:dyDescent="0.3">
      <c r="B66" s="12"/>
      <c r="C66" s="12"/>
      <c r="D66" s="12"/>
      <c r="E66" s="12"/>
      <c r="F66" s="12"/>
      <c r="G66" s="44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</row>
    <row r="67" spans="2:44" x14ac:dyDescent="0.3">
      <c r="B67" s="12"/>
      <c r="C67" s="12"/>
      <c r="D67" s="12"/>
      <c r="E67" s="12"/>
      <c r="F67" s="12"/>
      <c r="G67" s="44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</row>
    <row r="68" spans="2:44" x14ac:dyDescent="0.3">
      <c r="B68" s="12"/>
      <c r="C68" s="12"/>
      <c r="D68" s="12"/>
      <c r="E68" s="12"/>
      <c r="F68" s="12"/>
      <c r="G68" s="44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</row>
    <row r="69" spans="2:44" x14ac:dyDescent="0.3">
      <c r="B69" s="12"/>
      <c r="C69" s="12"/>
      <c r="D69" s="12"/>
      <c r="E69" s="12"/>
      <c r="F69" s="12"/>
      <c r="G69" s="44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</row>
  </sheetData>
  <mergeCells count="7">
    <mergeCell ref="B6:C6"/>
    <mergeCell ref="D6:E6"/>
    <mergeCell ref="B5:C5"/>
    <mergeCell ref="D5:E5"/>
    <mergeCell ref="B2:C2"/>
    <mergeCell ref="D3:E3"/>
    <mergeCell ref="B3:C3"/>
  </mergeCells>
  <dataValidations count="1">
    <dataValidation type="list" allowBlank="1" showInputMessage="1" showErrorMessage="1" sqref="B3:E3" xr:uid="{00000000-0002-0000-0200-000000000000}">
      <formula1>$P$3:$P$22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50acecc-2e8d-46f7-b100-1f8bcb80d2a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80EE6BB1EE194E96AE8AD74E04EC78" ma:contentTypeVersion="5" ma:contentTypeDescription="Create a new document." ma:contentTypeScope="" ma:versionID="7ee8aeb481e8875132ef1534983664b8">
  <xsd:schema xmlns:xsd="http://www.w3.org/2001/XMLSchema" xmlns:xs="http://www.w3.org/2001/XMLSchema" xmlns:p="http://schemas.microsoft.com/office/2006/metadata/properties" xmlns:ns3="750acecc-2e8d-46f7-b100-1f8bcb80d2af" targetNamespace="http://schemas.microsoft.com/office/2006/metadata/properties" ma:root="true" ma:fieldsID="a4e33bd2b6de378bc3cb18e7f5dbc40c" ns3:_="">
    <xsd:import namespace="750acecc-2e8d-46f7-b100-1f8bcb80d2a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0acecc-2e8d-46f7-b100-1f8bcb80d2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56819C-0C36-410C-80D5-4366929FE2D9}">
  <ds:schemaRefs>
    <ds:schemaRef ds:uri="http://purl.org/dc/dcmitype/"/>
    <ds:schemaRef ds:uri="750acecc-2e8d-46f7-b100-1f8bcb80d2af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5930134-F8CC-4056-870C-9EE8625F802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BB5F6BD-9C57-4020-BAA8-D3C03F625E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0acecc-2e8d-46f7-b100-1f8bcb80d2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Dashboard</vt:lpstr>
      <vt:lpstr>Pictures</vt:lpstr>
      <vt:lpstr>Data</vt:lpstr>
      <vt:lpstr>ShowImage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MSI</dc:creator>
  <cp:keywords/>
  <dc:description/>
  <cp:lastModifiedBy>Balan Alexandru</cp:lastModifiedBy>
  <cp:revision/>
  <dcterms:created xsi:type="dcterms:W3CDTF">2025-01-03T19:46:11Z</dcterms:created>
  <dcterms:modified xsi:type="dcterms:W3CDTF">2025-02-01T14:19:57Z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0x0101008C80EE6BB1EE194E96AE8AD74E04EC78</vt:lpwstr>
  </property>
</Properties>
</file>