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ate1904="1"/>
  <mc:AlternateContent xmlns:mc="http://schemas.openxmlformats.org/markup-compatibility/2006">
    <mc:Choice Requires="x15">
      <x15ac:absPath xmlns:x15ac="http://schemas.microsoft.com/office/spreadsheetml/2010/11/ac" url="C:\Users\batis\Desktop\CPE\S8\Gestion financière\"/>
    </mc:Choice>
  </mc:AlternateContent>
  <xr:revisionPtr revIDLastSave="0" documentId="13_ncr:1_{6CB93E5F-CC35-404D-B022-CC7186322163}" xr6:coauthVersionLast="47" xr6:coauthVersionMax="47" xr10:uidLastSave="{00000000-0000-0000-0000-000000000000}"/>
  <bookViews>
    <workbookView xWindow="-108" yWindow="-108" windowWidth="23256" windowHeight="12456" activeTab="2" xr2:uid="{00000000-000D-0000-FFFF-FFFF00000000}"/>
  </bookViews>
  <sheets>
    <sheet name="Données" sheetId="18" r:id="rId1"/>
    <sheet name="Trésorerie" sheetId="1" r:id="rId2"/>
    <sheet name="Compte résultat" sheetId="17" r:id="rId3"/>
    <sheet name="Bilan" sheetId="3" r:id="rId4"/>
    <sheet name="ratio" sheetId="19" r:id="rId5"/>
    <sheet name="Tableau flux trésorerie" sheetId="8" r:id="rId6"/>
  </sheets>
  <definedNames>
    <definedName name="capitalinitial">Données!$G$58</definedName>
    <definedName name="chargesfixesan1">Données!$G$49</definedName>
    <definedName name="interetan1">Données!#REF!</definedName>
    <definedName name="intérêtan1">Données!#REF!</definedName>
    <definedName name="nbéquipes">'Compte résultat'!#REF!</definedName>
    <definedName name="prixbâtiment">Données!#REF!</definedName>
    <definedName name="prixmachine">Données!#REF!</definedName>
    <definedName name="prixventean1">Données!#REF!</definedName>
    <definedName name="prodmensuelle">Données!$G$30</definedName>
    <definedName name="productionmensuelle">Données!#REF!</definedName>
    <definedName name="tauxint">Données!#REF!</definedName>
    <definedName name="tauxinte">Données!#REF!</definedName>
    <definedName name="tauxinter">Données!#REF!</definedName>
    <definedName name="tauxinteretan1">Données!#REF!</definedName>
    <definedName name="tauxintérêtan1">Données!$G$62</definedName>
    <definedName name="_xlnm.Print_Area" localSheetId="3">Bilan!$B$1:$T$54</definedName>
    <definedName name="_xlnm.Print_Area" localSheetId="2">'Compte résultat'!$B$2:$R$100</definedName>
    <definedName name="_xlnm.Print_Area" localSheetId="0">Données!$B$1:$J$80</definedName>
    <definedName name="_xlnm.Print_Area" localSheetId="4">ratio!$A$2:$K$43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9" i="17" l="1"/>
  <c r="G39" i="1"/>
  <c r="H39" i="1"/>
  <c r="I39" i="1"/>
  <c r="J39" i="1"/>
  <c r="K39" i="1"/>
  <c r="L39" i="1"/>
  <c r="M39" i="1"/>
  <c r="N39" i="1"/>
  <c r="O39" i="1"/>
  <c r="F39" i="1"/>
  <c r="I30" i="1"/>
  <c r="J30" i="1"/>
  <c r="K30" i="1"/>
  <c r="L30" i="1"/>
  <c r="M30" i="1"/>
  <c r="N30" i="1"/>
  <c r="O30" i="1"/>
  <c r="H30" i="1"/>
  <c r="F80" i="18" l="1"/>
  <c r="S50" i="3"/>
  <c r="M38" i="3"/>
  <c r="M25" i="3"/>
  <c r="F75" i="17"/>
  <c r="L84" i="17"/>
  <c r="F63" i="8"/>
  <c r="D23" i="3"/>
  <c r="L53" i="3"/>
  <c r="D37" i="19"/>
  <c r="D19" i="19"/>
  <c r="D21" i="19" s="1"/>
  <c r="D30" i="19"/>
  <c r="F30" i="19" s="1"/>
  <c r="G15" i="19"/>
  <c r="D8" i="19"/>
  <c r="D10" i="19" s="1"/>
  <c r="F49" i="17"/>
  <c r="D13" i="19" l="1"/>
  <c r="D15" i="19" s="1"/>
  <c r="E5" i="1" l="1"/>
  <c r="C23" i="3"/>
  <c r="L53" i="17"/>
  <c r="H23" i="3"/>
  <c r="L55" i="17" l="1"/>
  <c r="F53" i="17"/>
  <c r="E23" i="3"/>
  <c r="H40" i="3"/>
  <c r="H42" i="3" s="1"/>
  <c r="F45" i="1" l="1"/>
  <c r="D11" i="1"/>
  <c r="D13" i="1"/>
  <c r="E6" i="1"/>
  <c r="C17" i="1" s="1"/>
  <c r="F78" i="18"/>
  <c r="G18" i="1" l="1"/>
  <c r="G19" i="1"/>
  <c r="G20" i="1"/>
  <c r="G21" i="1"/>
  <c r="G17" i="1"/>
  <c r="E17" i="1"/>
  <c r="L17" i="1" s="1"/>
  <c r="N17" i="1"/>
  <c r="C18" i="1" s="1"/>
  <c r="E10" i="17"/>
  <c r="N40" i="17"/>
  <c r="M35" i="17" s="1"/>
  <c r="G32" i="17"/>
  <c r="D45" i="1"/>
  <c r="N18" i="1" l="1"/>
  <c r="C19" i="1" s="1"/>
  <c r="E18" i="1"/>
  <c r="L18" i="1" s="1"/>
  <c r="M18" i="3"/>
  <c r="F51" i="17"/>
  <c r="N19" i="1" l="1"/>
  <c r="C20" i="1" s="1"/>
  <c r="E19" i="1"/>
  <c r="L19" i="1" s="1"/>
  <c r="E40" i="3"/>
  <c r="K32" i="17"/>
  <c r="E20" i="1" l="1"/>
  <c r="L20" i="1" s="1"/>
  <c r="N20" i="1"/>
  <c r="C21" i="1" s="1"/>
  <c r="G41" i="17"/>
  <c r="I45" i="1"/>
  <c r="J45" i="1"/>
  <c r="K45" i="1"/>
  <c r="H32" i="1"/>
  <c r="E45" i="1"/>
  <c r="E32" i="1"/>
  <c r="F32" i="1"/>
  <c r="G32" i="1"/>
  <c r="I32" i="1"/>
  <c r="J32" i="1"/>
  <c r="K32" i="1"/>
  <c r="L32" i="1"/>
  <c r="M32" i="1"/>
  <c r="N32" i="1"/>
  <c r="O32" i="1"/>
  <c r="N21" i="1" l="1"/>
  <c r="E21" i="1"/>
  <c r="L21" i="1" s="1"/>
  <c r="G45" i="1"/>
  <c r="N45" i="1"/>
  <c r="M45" i="1"/>
  <c r="L45" i="1"/>
  <c r="H45" i="1"/>
  <c r="D46" i="1"/>
  <c r="E46" i="1" s="1"/>
  <c r="F46" i="1" s="1"/>
  <c r="O45" i="1"/>
  <c r="G46" i="1" l="1"/>
  <c r="H46" i="1" s="1"/>
  <c r="I46" i="1" s="1"/>
  <c r="J46" i="1" s="1"/>
  <c r="K46" i="1" s="1"/>
  <c r="L46" i="1" s="1"/>
  <c r="M46" i="1" s="1"/>
  <c r="N46" i="1" s="1"/>
  <c r="O46" i="1" s="1"/>
  <c r="G23" i="1"/>
  <c r="L23" i="1"/>
  <c r="E23" i="1"/>
  <c r="F6" i="3" l="1"/>
  <c r="F5" i="3"/>
  <c r="E9" i="17"/>
  <c r="D10" i="1" l="1"/>
  <c r="D32" i="1" s="1"/>
  <c r="D33" i="1" s="1"/>
  <c r="E33" i="1" l="1"/>
  <c r="D48" i="1"/>
  <c r="E48" i="1" l="1"/>
  <c r="F33" i="1"/>
  <c r="G89" i="17"/>
  <c r="G96" i="17" s="1"/>
  <c r="B89" i="17"/>
  <c r="G33" i="1" l="1"/>
  <c r="G48" i="1" s="1"/>
  <c r="F48" i="1"/>
  <c r="F63" i="17"/>
  <c r="P28" i="1"/>
  <c r="P29" i="1"/>
  <c r="P41" i="1"/>
  <c r="B10" i="17"/>
  <c r="P40" i="1"/>
  <c r="H33" i="1" l="1"/>
  <c r="H48" i="1" s="1"/>
  <c r="D50" i="17"/>
  <c r="P30" i="1"/>
  <c r="P39" i="1"/>
  <c r="P32" i="1"/>
  <c r="I33" i="1" l="1"/>
  <c r="P38" i="1"/>
  <c r="C89" i="17"/>
  <c r="C96" i="17" s="1"/>
  <c r="J33" i="1" l="1"/>
  <c r="I48" i="1"/>
  <c r="P43" i="1"/>
  <c r="F55" i="17" l="1"/>
  <c r="G55" i="17" s="1"/>
  <c r="F89" i="17"/>
  <c r="F96" i="17" s="1"/>
  <c r="K33" i="1"/>
  <c r="J48" i="1"/>
  <c r="P42" i="1"/>
  <c r="L33" i="1" l="1"/>
  <c r="K48" i="1"/>
  <c r="F61" i="17"/>
  <c r="M33" i="1" l="1"/>
  <c r="L48" i="1"/>
  <c r="F66" i="17"/>
  <c r="G61" i="17"/>
  <c r="G66" i="17" l="1"/>
  <c r="N33" i="1"/>
  <c r="M48" i="1"/>
  <c r="F78" i="8"/>
  <c r="O33" i="1" l="1"/>
  <c r="O48" i="1" s="1"/>
  <c r="N48" i="1"/>
  <c r="G71" i="17"/>
  <c r="P45" i="1"/>
  <c r="H89" i="17" l="1"/>
  <c r="H96" i="17" s="1"/>
  <c r="M50" i="1"/>
  <c r="I89" i="17" s="1"/>
  <c r="I96" i="17" s="1"/>
  <c r="G75" i="17"/>
  <c r="D89" i="17"/>
  <c r="D96" i="17" s="1"/>
  <c r="E89" i="17" l="1"/>
  <c r="E96" i="17"/>
  <c r="I32" i="19" s="1"/>
  <c r="E42" i="3"/>
  <c r="E44" i="3" l="1"/>
  <c r="D38" i="19"/>
  <c r="D39" i="19" s="1"/>
  <c r="H2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sylvie surowka</author>
  </authors>
  <commentList>
    <comment ref="H36" authorId="0" shapeId="0" xr:uid="{425203FF-DB5E-412B-8308-07131E923DE6}">
      <text>
        <r>
          <rPr>
            <sz val="9"/>
            <color indexed="81"/>
            <rFont val="Tahoma"/>
            <family val="2"/>
          </rPr>
          <t>Les charges patronales sont payées par l'entreprise aux organismes sociaux, pour le compte du salarié.
Leur total est exprimé en pourcentage du salaire brut: salaire figurant en haut du bulletin de salaire * 50%
Nous avons pris des charges patronales égales à 50 %, pourcentage plus élevé que la réalité avec la baisse des charges sociales patronales ces dernières années.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JAMEN</author>
    <author>user</author>
  </authors>
  <commentList>
    <comment ref="C17" authorId="0" shapeId="0" xr:uid="{F58EC1F6-6326-4F58-BF62-35E926B235B2}">
      <text>
        <r>
          <rPr>
            <b/>
            <sz val="9"/>
            <color indexed="81"/>
            <rFont val="Tahoma"/>
            <family val="2"/>
          </rPr>
          <t>Nous notons ici le montant du capital emprunté = montant du prêt, puisque nous sommes avant la première échéance.</t>
        </r>
      </text>
    </comment>
    <comment ref="E17" authorId="0" shapeId="0" xr:uid="{14736205-37EC-48C2-B1B6-69271289AE61}">
      <text>
        <r>
          <rPr>
            <b/>
            <sz val="9"/>
            <color indexed="81"/>
            <rFont val="Tahoma"/>
            <family val="2"/>
          </rPr>
          <t>Rappel : l'emprunt a été demandé le 1er janvier de l'année 1 et il y a une seule échéance, le 31 décembre. L'intérêt dû est donc calculé sur l'année entièr et il est égal au capital restant dû avant l'échéance multiplié par le taux d'intérêt annuel.</t>
        </r>
      </text>
    </comment>
    <comment ref="G17" authorId="0" shapeId="0" xr:uid="{F3A36FEC-6E6A-467A-8D75-77558D07BED6}">
      <text>
        <r>
          <rPr>
            <b/>
            <sz val="9"/>
            <color indexed="81"/>
            <rFont val="Tahoma"/>
            <family val="2"/>
          </rPr>
          <t>Le prêt est remboursé à raison de 20 % du capital emprunté, chaque 31 décembre.</t>
        </r>
      </text>
    </comment>
    <comment ref="J17" authorId="0" shapeId="0" xr:uid="{6DED6B2E-E683-4782-AFD9-838D89B70569}">
      <text>
        <r>
          <rPr>
            <b/>
            <sz val="9"/>
            <color indexed="81"/>
            <rFont val="Tahoma"/>
            <family val="2"/>
          </rPr>
          <t>Nous avons mis dans le tableau d'amortissement du prêt cette colonne Assurance, pour montrer qu'elle est généralement présente dans un échéancier de prêt. Dans le cas de cet emprunt, l'assurance est nulle.</t>
        </r>
      </text>
    </comment>
    <comment ref="L17" authorId="0" shapeId="0" xr:uid="{2B4ADA0C-F4FD-4645-ACBB-D5E39E251346}">
      <text>
        <r>
          <rPr>
            <b/>
            <sz val="9"/>
            <color indexed="81"/>
            <rFont val="Tahoma"/>
            <family val="2"/>
          </rPr>
          <t>L'échéance à payer le 31 décembre de chaque année est égal à l'intérêt payé le 31 décembre + le montant de capital remboursé + le montant de l'assurance payée.</t>
        </r>
      </text>
    </comment>
    <comment ref="N17" authorId="0" shapeId="0" xr:uid="{3A528137-B706-4D46-BD1E-E6D8444E9967}">
      <text>
        <r>
          <rPr>
            <b/>
            <sz val="9"/>
            <color indexed="81"/>
            <rFont val="Tahoma"/>
            <family val="2"/>
          </rPr>
          <t>Le capital restant dû après l'échéance est égal au capital restant dû avant l'échéance (colonne (1)) moins le capital remboursé calculé en colonne (3).</t>
        </r>
      </text>
    </comment>
    <comment ref="H30" authorId="0" shapeId="0" xr:uid="{00000000-0006-0000-0100-000001000000}">
      <text>
        <r>
          <rPr>
            <b/>
            <sz val="9"/>
            <color indexed="81"/>
            <rFont val="Tahoma"/>
            <family val="2"/>
          </rPr>
          <t>Ventes de mars car les clients payent deux mois plus tard.</t>
        </r>
      </text>
    </comment>
    <comment ref="I30" authorId="0" shapeId="0" xr:uid="{2424558B-15C5-4927-9B1B-C0626C9E5DCC}">
      <text>
        <r>
          <rPr>
            <b/>
            <sz val="9"/>
            <color indexed="81"/>
            <rFont val="Tahoma"/>
            <family val="2"/>
          </rPr>
          <t>Ventes de mars car les clients payent deux mois plus tard.</t>
        </r>
      </text>
    </comment>
    <comment ref="N30" authorId="1" shapeId="0" xr:uid="{00000000-0006-0000-0100-000002000000}">
      <text>
        <r>
          <rPr>
            <b/>
            <sz val="9"/>
            <color indexed="81"/>
            <rFont val="Tahoma"/>
            <family val="2"/>
          </rPr>
          <t>Encaissement des ventes de septembre.</t>
        </r>
      </text>
    </comment>
    <comment ref="O30" authorId="1" shapeId="0" xr:uid="{00000000-0006-0000-0100-000003000000}">
      <text>
        <r>
          <rPr>
            <b/>
            <sz val="9"/>
            <color indexed="81"/>
            <rFont val="Tahoma"/>
            <family val="2"/>
          </rPr>
          <t>Encaissement des ventes d'octobre</t>
        </r>
      </text>
    </comment>
    <comment ref="F39" authorId="1" shapeId="0" xr:uid="{00000000-0006-0000-0100-000004000000}">
      <text>
        <r>
          <rPr>
            <b/>
            <sz val="9"/>
            <color indexed="81"/>
            <rFont val="Tahoma"/>
            <family val="2"/>
          </rPr>
          <t>Paiement des matières premières consommées en janvier (et payées deux mois plus tard, en mars).</t>
        </r>
      </text>
    </comment>
    <comment ref="N39" authorId="1" shapeId="0" xr:uid="{00000000-0006-0000-0100-000005000000}">
      <text>
        <r>
          <rPr>
            <b/>
            <sz val="9"/>
            <color indexed="81"/>
            <rFont val="Tahoma"/>
            <family val="2"/>
          </rPr>
          <t>Paiement des matières premières consommées en septembre (payées deux mois plus tard, en novembre).</t>
        </r>
      </text>
    </comment>
    <comment ref="O39" authorId="1" shapeId="0" xr:uid="{00000000-0006-0000-0100-000006000000}">
      <text>
        <r>
          <rPr>
            <b/>
            <sz val="9"/>
            <color indexed="81"/>
            <rFont val="Tahoma"/>
            <family val="2"/>
          </rPr>
          <t>Paiement des matières premières consommées en octobre (payées deux mois plus tard, en décembre).</t>
        </r>
      </text>
    </comment>
    <comment ref="O42" authorId="0" shapeId="0" xr:uid="{487F604E-9716-49B5-8050-A6BBE050EC1F}">
      <text>
        <r>
          <rPr>
            <b/>
            <sz val="9"/>
            <color indexed="81"/>
            <rFont val="Tahoma"/>
            <family val="2"/>
          </rPr>
          <t>Nous notons ici l'intérêt de l'emprunt pour l'année 1, que nous allons chercher dans le tableau d'amortissement du prêt au-dessus, première ligne colonne (2).</t>
        </r>
      </text>
    </comment>
    <comment ref="O43" authorId="0" shapeId="0" xr:uid="{99C6652A-7C47-4BC9-A3B4-7B4F3410FA70}">
      <text>
        <r>
          <rPr>
            <b/>
            <sz val="9"/>
            <color indexed="81"/>
            <rFont val="Tahoma"/>
            <family val="2"/>
          </rPr>
          <t>Nous notons ici le "Capital remboursé" de l'emprunt, le 31 décembre de l'année 1, que nous allons chercher dans le tableau d'amortissement de l'emprunt, première ligne = celle pour l'année 1, colonne (3).</t>
        </r>
      </text>
    </comment>
    <comment ref="G48" authorId="1" shapeId="0" xr:uid="{00000000-0006-0000-0100-000007000000}">
      <text>
        <r>
          <rPr>
            <b/>
            <sz val="9"/>
            <color indexed="81"/>
            <rFont val="Tahoma"/>
            <family val="2"/>
          </rPr>
          <t>Le 30 avril est la date critique dans l'année : ce n'est qu'à partir du 1er mai que l'entreprise commence à encaisser les ventes de mars.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sylvie surowka</author>
    <author>user</author>
    <author>Robert JAMEN</author>
  </authors>
  <commentList>
    <comment ref="K26" authorId="0" shapeId="0" xr:uid="{8FCFE251-8566-45AD-BACD-06F2B1D7E4EA}">
      <text>
        <r>
          <rPr>
            <b/>
            <sz val="9"/>
            <color indexed="81"/>
            <rFont val="Tahoma"/>
            <family val="2"/>
          </rPr>
          <t>Ce sont les ventes de mars compris à décembre compris, soit dix mois. Nous ne tenons pas compte des délais de paiement quand nous établissons un compte de résultat.
Les ventes = Chiffre d'affaires, servent de référence pour le calcul des pourcentages pour la colonne d'après.</t>
        </r>
        <r>
          <rPr>
            <sz val="9"/>
            <color indexed="81"/>
            <rFont val="Tahoma"/>
            <family val="2"/>
          </rPr>
          <t xml:space="preserve">
</t>
        </r>
      </text>
    </comment>
    <comment ref="O29" authorId="0" shapeId="0" xr:uid="{FAA6ACF0-40B9-48DF-BCDE-810461336223}">
      <text>
        <r>
          <rPr>
            <b/>
            <sz val="9"/>
            <color indexed="81"/>
            <rFont val="Tahoma"/>
            <family val="2"/>
          </rPr>
          <t>1 mois de stock de M,P constitué</t>
        </r>
        <r>
          <rPr>
            <sz val="9"/>
            <color indexed="81"/>
            <rFont val="Tahoma"/>
            <family val="2"/>
          </rPr>
          <t xml:space="preserve">
</t>
        </r>
      </text>
    </comment>
    <comment ref="G30" authorId="0" shapeId="0" xr:uid="{053984D0-D6C5-46A6-9116-2F5169A8D3A5}">
      <text>
        <r>
          <rPr>
            <b/>
            <sz val="9"/>
            <color indexed="81"/>
            <rFont val="Tahoma"/>
            <family val="2"/>
          </rPr>
          <t>Amortissement linéaire</t>
        </r>
      </text>
    </comment>
    <comment ref="G31" authorId="0" shapeId="0" xr:uid="{F200FF97-CEF6-4815-8366-EF2C7204DCC1}">
      <text>
        <r>
          <rPr>
            <b/>
            <sz val="9"/>
            <color indexed="81"/>
            <rFont val="Tahoma"/>
            <family val="2"/>
          </rPr>
          <t>Amortissements linéaire</t>
        </r>
        <r>
          <rPr>
            <sz val="9"/>
            <color indexed="81"/>
            <rFont val="Tahoma"/>
            <family val="2"/>
          </rPr>
          <t xml:space="preserve">
</t>
        </r>
      </text>
    </comment>
    <comment ref="M35" authorId="0" shapeId="0" xr:uid="{40FFBF82-83A0-4941-A8CF-23F1FE8BCDD6}">
      <text>
        <r>
          <rPr>
            <sz val="9"/>
            <color indexed="81"/>
            <rFont val="Tahoma"/>
            <family val="2"/>
          </rPr>
          <t xml:space="preserve">valorisé au côut d production
</t>
        </r>
      </text>
    </comment>
    <comment ref="M40" authorId="0" shapeId="0" xr:uid="{3799FE7B-5D61-4A28-AE21-A2EB5F19AFA1}">
      <text>
        <r>
          <rPr>
            <b/>
            <sz val="9"/>
            <color indexed="81"/>
            <rFont val="Tahoma"/>
            <family val="2"/>
          </rPr>
          <t>2 mois de stock de produits finis</t>
        </r>
        <r>
          <rPr>
            <sz val="9"/>
            <color indexed="81"/>
            <rFont val="Tahoma"/>
            <family val="2"/>
          </rPr>
          <t xml:space="preserve">
</t>
        </r>
      </text>
    </comment>
    <comment ref="N40" authorId="1" shapeId="0" xr:uid="{019FAFD3-FC13-4F47-A12B-C467A9ACBFA2}">
      <text>
        <r>
          <rPr>
            <b/>
            <sz val="9"/>
            <color indexed="81"/>
            <rFont val="Tahoma"/>
            <family val="2"/>
          </rPr>
          <t>Principe de prudence en comptabilité : un stock de produits finis est valorisé au prix le plus faible entre le coût de production unitaire et le prix de vente unitaire.</t>
        </r>
      </text>
    </comment>
    <comment ref="L47" authorId="0" shapeId="0" xr:uid="{16298A40-4DFD-422F-8B09-FFE463F33E6F}">
      <text>
        <r>
          <rPr>
            <sz val="9"/>
            <color indexed="81"/>
            <rFont val="Tahoma"/>
            <family val="2"/>
          </rPr>
          <t xml:space="preserve">elle commence à produire en mars + 2 mois de stock en fin d année
</t>
        </r>
      </text>
    </comment>
    <comment ref="F49" authorId="2" shapeId="0" xr:uid="{00000000-0006-0000-0200-000001000000}">
      <text>
        <r>
          <rPr>
            <b/>
            <sz val="9"/>
            <color indexed="81"/>
            <rFont val="Tahoma"/>
            <family val="2"/>
          </rPr>
          <t>Ce sont les ventes de mars compris à décembre compris, soit dix mois. Nous ne tenons pas compte des délais de paiement quand nous établissons un compte de résultat.
Les ventes = Chiffre d'affaires, servent de référence pour le calcul des pourcentages pour la colonne d'après.</t>
        </r>
      </text>
    </comment>
    <comment ref="C55" authorId="1" shapeId="0" xr:uid="{00000000-0006-0000-0200-000002000000}">
      <text>
        <r>
          <rPr>
            <b/>
            <sz val="9"/>
            <color indexed="81"/>
            <rFont val="Tahoma"/>
            <family val="2"/>
          </rPr>
          <t>Marge brute = marge sortie usine</t>
        </r>
      </text>
    </comment>
    <comment ref="G55" authorId="2" shapeId="0" xr:uid="{9991A545-3A99-435F-9AC1-761D3AFA72C3}">
      <text>
        <r>
          <rPr>
            <b/>
            <sz val="9"/>
            <color indexed="81"/>
            <rFont val="Tahoma"/>
            <family val="2"/>
          </rPr>
          <t>La marge brute de 25 % avec 4 machines n'est pas élevée. Dans l'industrie souvent, on essaye d'obtenir une marge brute plus forte : 50 % ou plus.</t>
        </r>
      </text>
    </comment>
    <comment ref="B58" authorId="2" shapeId="0" xr:uid="{00000000-0006-0000-0200-000003000000}">
      <text>
        <r>
          <rPr>
            <b/>
            <sz val="9"/>
            <color indexed="81"/>
            <rFont val="Tahoma"/>
            <family val="2"/>
          </rPr>
          <t>Provisions pour faire face à des soucis commerciaux : par exemple, ventes de produits qui se sont avérés défectueux. Il faudra donc dédommager les clients concernés et nous provisionnons le montant correspondant.</t>
        </r>
      </text>
    </comment>
    <comment ref="C59" authorId="2" shapeId="0" xr:uid="{00000000-0006-0000-0200-000004000000}">
      <text>
        <r>
          <rPr>
            <b/>
            <sz val="9"/>
            <color indexed="81"/>
            <rFont val="Tahoma"/>
            <family val="2"/>
          </rPr>
          <t>Nous reprenons la provision passée auparavant, lorsque nous résolvons le problème avec les clients concernés.</t>
        </r>
      </text>
    </comment>
    <comment ref="C66" authorId="2" shapeId="0" xr:uid="{00000000-0006-0000-0200-000007000000}">
      <text>
        <r>
          <rPr>
            <b/>
            <sz val="9"/>
            <color indexed="81"/>
            <rFont val="Tahoma"/>
            <family val="2"/>
          </rPr>
          <t>Résultat opérationnel = résultat après prise en compte de toutes les opérations de production, commerciales, adminstratives.</t>
        </r>
      </text>
    </comment>
    <comment ref="G66" authorId="2" shapeId="0" xr:uid="{3C773C5B-4D1E-4CBF-95EB-6AE35CE77087}">
      <text>
        <r>
          <rPr>
            <b/>
            <sz val="9"/>
            <color indexed="81"/>
            <rFont val="Tahoma"/>
            <family val="2"/>
          </rPr>
          <t>Le Résultat opérationnel est ce qui reste, après déduction de toutes les charges opérationnelles. Ce résultat opérationnel est très regardé par les entreprises.</t>
        </r>
      </text>
    </comment>
    <comment ref="C68" authorId="2" shapeId="0" xr:uid="{00000000-0006-0000-0200-000008000000}">
      <text>
        <r>
          <rPr>
            <b/>
            <sz val="9"/>
            <color indexed="81"/>
            <rFont val="Tahoma"/>
            <family val="2"/>
          </rPr>
          <t>Produits financiers = éventuels intérêts gagnés par l'entreprise en plaçant de l'argent.</t>
        </r>
      </text>
    </comment>
    <comment ref="C69" authorId="1" shapeId="0" xr:uid="{00000000-0006-0000-0200-000009000000}">
      <text>
        <r>
          <rPr>
            <b/>
            <sz val="9"/>
            <color indexed="81"/>
            <rFont val="Tahoma"/>
            <family val="2"/>
          </rPr>
          <t>Les charges financières sont égales au coût des emprunts, c'est-à-dire la somme des intérêts de l'année.
Les remboursements d'emprunt ne sont pas des charges. C'est un désendettement de l'entreprise, apparaissant sur le tableau de trésorerie et sur le bilan.</t>
        </r>
      </text>
    </comment>
    <comment ref="C70" authorId="2" shapeId="0" xr:uid="{1E00A88A-2C86-40B2-8B48-206CCC2703F7}">
      <text>
        <r>
          <rPr>
            <b/>
            <sz val="9"/>
            <color indexed="81"/>
            <rFont val="Tahoma"/>
            <family val="2"/>
          </rPr>
          <t>Le résultat financier est égal aux produits financiers moins les charges financières.</t>
        </r>
      </text>
    </comment>
    <comment ref="F75" authorId="0" shapeId="0" xr:uid="{37166926-1CA6-41DA-8FC2-BB18EFB6739B}">
      <text>
        <r>
          <rPr>
            <b/>
            <sz val="9"/>
            <color indexed="81"/>
            <rFont val="Tahoma"/>
            <family val="2"/>
          </rPr>
          <t>doit être le mêm que le Résultat du Compte de Résultat</t>
        </r>
        <r>
          <rPr>
            <sz val="9"/>
            <color indexed="81"/>
            <rFont val="Tahoma"/>
            <family val="2"/>
          </rPr>
          <t xml:space="preserve">
</t>
        </r>
      </text>
    </comment>
    <comment ref="H77" authorId="2" shapeId="0" xr:uid="{9212C86D-9D7E-4E0F-904A-3C1A14BA8495}">
      <text>
        <r>
          <rPr>
            <b/>
            <sz val="9"/>
            <color indexed="81"/>
            <rFont val="Tahoma"/>
            <family val="2"/>
          </rPr>
          <t>Le taux de rentabilité est très regardé par les dirigeants de l'entreprise et les investisseurs.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author>
    <author>BDI</author>
    <author>Robert JAMEN</author>
    <author>HP</author>
    <author>sylvie surowka</author>
    <author>user</author>
    <author>Portable</author>
    <author>euro</author>
  </authors>
  <commentList>
    <comment ref="C11" authorId="0" shapeId="0" xr:uid="{00000000-0006-0000-0300-000001000000}">
      <text>
        <r>
          <rPr>
            <b/>
            <sz val="8"/>
            <color indexed="81"/>
            <rFont val="Tahoma"/>
            <family val="2"/>
          </rPr>
          <t xml:space="preserve">Actif = ce que possède l'entreprise. L'Actif est donc très concret.
Ce sont les Emplois.
</t>
        </r>
      </text>
    </comment>
    <comment ref="G11" authorId="0" shapeId="0" xr:uid="{00000000-0006-0000-0300-000002000000}">
      <text>
        <r>
          <rPr>
            <b/>
            <sz val="8"/>
            <color indexed="81"/>
            <rFont val="Tahoma"/>
            <family val="2"/>
          </rPr>
          <t xml:space="preserve">Le Passif indique l'origine des ressources dont dispose l'entreprise.
Il ne comporte que des écritures comptables.
</t>
        </r>
      </text>
    </comment>
    <comment ref="E15" authorId="1" shapeId="0" xr:uid="{00000000-0006-0000-0300-000003000000}">
      <text>
        <r>
          <rPr>
            <b/>
            <sz val="9"/>
            <color indexed="81"/>
            <rFont val="Tahoma"/>
            <family val="2"/>
          </rPr>
          <t>Valeur nette comptable = valeur résiduelle = Valeur brute moins Amortissements cumulés</t>
        </r>
      </text>
    </comment>
    <comment ref="F19" authorId="0" shapeId="0" xr:uid="{00000000-0006-0000-0300-000005000000}">
      <text>
        <r>
          <rPr>
            <b/>
            <sz val="8"/>
            <color indexed="81"/>
            <rFont val="Tahoma"/>
            <family val="2"/>
          </rPr>
          <t>Réserves = partie des bénéfices nets de l'entreprise laissée dans l'entreprise par les actionnaires.
Il y aura des réserves lorsque le résultat de l'année 1 sera affecté, c'est-à-dire réparti entre des dividendes pour les actionnaires, au titre du résultat de l'année 1, et le reste dans les réserves.</t>
        </r>
      </text>
    </comment>
    <comment ref="F21" authorId="0" shapeId="0" xr:uid="{00000000-0006-0000-0300-000006000000}">
      <text>
        <r>
          <rPr>
            <b/>
            <sz val="8"/>
            <color indexed="81"/>
            <rFont val="Tahoma"/>
            <family val="2"/>
          </rPr>
          <t xml:space="preserve">Résultat net de l'entreprise = résultat après impôt.
</t>
        </r>
      </text>
    </comment>
    <comment ref="G25" authorId="2" shapeId="0" xr:uid="{00000000-0006-0000-0300-000007000000}">
      <text>
        <r>
          <rPr>
            <b/>
            <sz val="9"/>
            <color indexed="81"/>
            <rFont val="Tahoma"/>
            <family val="2"/>
          </rPr>
          <t>Exemple : provisions pour retraites des salariés.</t>
        </r>
      </text>
    </comment>
    <comment ref="M25" authorId="3" shapeId="0" xr:uid="{00000000-0006-0000-0300-00000B000000}">
      <text>
        <r>
          <rPr>
            <b/>
            <sz val="9"/>
            <color indexed="81"/>
            <rFont val="Tahoma"/>
            <family val="2"/>
          </rPr>
          <t>Mieux vaut un Fonds de Roulement positif : cela signifie que les Ressources à moyen et long termes (= les capitaux permanents) sont supérieures aux Emplois à moyen et long termes (= les immobilisations).</t>
        </r>
      </text>
    </comment>
    <comment ref="C27" authorId="2" shapeId="0" xr:uid="{00000000-0006-0000-0300-000008000000}">
      <text>
        <r>
          <rPr>
            <b/>
            <sz val="9"/>
            <color indexed="81"/>
            <rFont val="Tahoma"/>
            <family val="2"/>
          </rPr>
          <t>L'Actif est ce qui entre et sort sans arrêt dans l'entreprise.</t>
        </r>
      </text>
    </comment>
    <comment ref="E30" authorId="4" shapeId="0" xr:uid="{6F141FE3-001B-4AC2-BB11-8F9A64D7D136}">
      <text>
        <r>
          <rPr>
            <b/>
            <sz val="9"/>
            <color indexed="81"/>
            <rFont val="Tahoma"/>
            <family val="2"/>
          </rPr>
          <t>au 31/12 reste 1 mois de stock soit 1000 unité par machine au cout d achat de 10€ l unité</t>
        </r>
        <r>
          <rPr>
            <sz val="9"/>
            <color indexed="81"/>
            <rFont val="Tahoma"/>
            <family val="2"/>
          </rPr>
          <t xml:space="preserve">
</t>
        </r>
      </text>
    </comment>
    <comment ref="G30" authorId="5" shapeId="0" xr:uid="{00000000-0006-0000-0300-000009000000}">
      <text>
        <r>
          <rPr>
            <b/>
            <sz val="9"/>
            <color indexed="81"/>
            <rFont val="Tahoma"/>
            <family val="2"/>
          </rPr>
          <t>Ce sont les dettes aux banques.</t>
        </r>
      </text>
    </comment>
    <comment ref="H30" authorId="4" shapeId="0" xr:uid="{0F46710B-624F-4D3B-804E-8FEDEEF305C0}">
      <text>
        <r>
          <rPr>
            <b/>
            <sz val="9"/>
            <color indexed="81"/>
            <rFont val="Tahoma"/>
            <family val="2"/>
          </rPr>
          <t>emprunt restant à payer</t>
        </r>
        <r>
          <rPr>
            <sz val="9"/>
            <color indexed="81"/>
            <rFont val="Tahoma"/>
            <family val="2"/>
          </rPr>
          <t xml:space="preserve">
</t>
        </r>
      </text>
    </comment>
    <comment ref="M30" authorId="6" shapeId="0" xr:uid="{00000000-0006-0000-0300-000011000000}">
      <text>
        <r>
          <rPr>
            <b/>
            <sz val="8"/>
            <color indexed="81"/>
            <rFont val="Tahoma"/>
            <family val="2"/>
          </rPr>
          <t>Un stock de un mois de matières premières est sans doute trop important. Intérêt de le réduire en année 2.</t>
        </r>
      </text>
    </comment>
    <comment ref="M31" authorId="6" shapeId="0" xr:uid="{00000000-0006-0000-0300-000014000000}">
      <text>
        <r>
          <rPr>
            <b/>
            <sz val="8"/>
            <color indexed="81"/>
            <rFont val="Tahoma"/>
            <family val="2"/>
          </rPr>
          <t>Un stock de deux mois de produits finis est trop important.</t>
        </r>
      </text>
    </comment>
    <comment ref="H32" authorId="5" shapeId="0" xr:uid="{00000000-0006-0000-0300-00000A000000}">
      <text>
        <r>
          <rPr>
            <b/>
            <sz val="9"/>
            <color indexed="81"/>
            <rFont val="Tahoma"/>
            <family val="2"/>
          </rPr>
          <t>Nous notons ici les factures non encore réglées aux fournisseurs, c'est-à-dire les factures des achats de matières premières de novembre et décembre, qui seront réglées en janvier et février de l'année 2.
Remarque : ces factures sont dues par l'entreprise pour leur montant TTC. Nous avons simplifié en négligeant la TVA.</t>
        </r>
      </text>
    </comment>
    <comment ref="M33" authorId="3" shapeId="0" xr:uid="{00000000-0006-0000-0300-000015000000}">
      <text>
        <r>
          <rPr>
            <b/>
            <sz val="9"/>
            <color indexed="81"/>
            <rFont val="Tahoma"/>
            <family val="2"/>
          </rPr>
          <t>Autres créances d'exploitation = créances sur les fournisseurs, par exemple les Bonifications de Fin d'Année (BFA) ou Remises de Fin d'Année) accordées par des fournisseurs pendant l'année et dues en fin d'année, ou des créances sur l'Etat (avoirs fiscaux, remboursements de TVA…)</t>
        </r>
      </text>
    </comment>
    <comment ref="C34" authorId="7" shapeId="0" xr:uid="{00000000-0006-0000-0300-00000C000000}">
      <text>
        <r>
          <rPr>
            <b/>
            <sz val="8"/>
            <color indexed="81"/>
            <rFont val="Tahoma"/>
            <family val="2"/>
          </rPr>
          <t>Créances sur clients = ce que les clients doivent à l'entreprise le 31 décembre, c'est-à-dire les ventes de novembre et décembre de l'année 1, qu'ils régleront en janvier et février de l'année 2.
Remarque : nous avons simplifié en négligeant la TVA : les clients doivent les montants TTC, donc théoriquement 160 k€ HT plus la TVA de 20 % si le taux standard de 20 % s'applique.</t>
        </r>
      </text>
    </comment>
    <comment ref="F34" authorId="1" shapeId="0" xr:uid="{00000000-0006-0000-0300-00000D000000}">
      <text>
        <r>
          <rPr>
            <b/>
            <sz val="9"/>
            <color indexed="81"/>
            <rFont val="Tahoma"/>
            <family val="2"/>
          </rPr>
          <t>Les dettes fiscales sont égales aux impôts non encore payés le 31 décembre.</t>
        </r>
      </text>
    </comment>
    <comment ref="F35" authorId="1" shapeId="0" xr:uid="{00000000-0006-0000-0300-00000F000000}">
      <text>
        <r>
          <rPr>
            <b/>
            <sz val="9"/>
            <color indexed="81"/>
            <rFont val="Tahoma"/>
            <family val="2"/>
          </rPr>
          <t>Les dettes sociales sont égales aux charges sociales sur les salaires, non encore payées le 31 décembre. Elles seront payées généralement le 15 janvier de l'année suivante.
Ici nous considérons qu'elles ont été payées au 31/12</t>
        </r>
      </text>
    </comment>
    <comment ref="H35" authorId="5" shapeId="0" xr:uid="{00000000-0006-0000-0300-000010000000}">
      <text>
        <r>
          <rPr>
            <b/>
            <sz val="9"/>
            <color indexed="81"/>
            <rFont val="Tahoma"/>
            <family val="2"/>
          </rPr>
          <t>Remarque : nous avons supposé que les charges sociales sur les salaires sont payées le mois même par l'entreprise. Dans la réalité, les charges sociales sont payées le 15 du mois suivant. Donc, fin décembre, l'entreprise doit en dettes sociales les charges sociales sur les salaires de décembre, qu'elle réglera vers le 15 janvier de l'année 2.</t>
        </r>
      </text>
    </comment>
    <comment ref="C36" authorId="0" shapeId="0" xr:uid="{00000000-0006-0000-0300-00000E000000}">
      <text>
        <r>
          <rPr>
            <b/>
            <sz val="8"/>
            <color indexed="81"/>
            <rFont val="Tahoma"/>
            <family val="2"/>
          </rPr>
          <t>Valeurs mobilières de placement = placements à court terme de l'entreprise, pour gagner des produits financiers.</t>
        </r>
      </text>
    </comment>
    <comment ref="F37" authorId="0" shapeId="0" xr:uid="{00000000-0006-0000-0300-000013000000}">
      <text>
        <r>
          <rPr>
            <b/>
            <sz val="8"/>
            <color indexed="81"/>
            <rFont val="Tahoma"/>
            <family val="2"/>
          </rPr>
          <t xml:space="preserve">Les Crédits de trésorerie correspondent aux éventuels découverts de l'entreprise sur certains de ses comptes-chèques.
</t>
        </r>
      </text>
    </comment>
    <comment ref="M37" authorId="3" shapeId="0" xr:uid="{00000000-0006-0000-0300-000016000000}">
      <text>
        <r>
          <rPr>
            <b/>
            <sz val="9"/>
            <color indexed="81"/>
            <rFont val="Tahoma"/>
            <family val="2"/>
          </rPr>
          <t>Autres dettes d'exploitation :
Exemples :
Acomptes et avances reçus des clients</t>
        </r>
      </text>
    </comment>
    <comment ref="B38" authorId="0" shapeId="0" xr:uid="{00000000-0006-0000-0300-000012000000}">
      <text>
        <r>
          <rPr>
            <b/>
            <sz val="8"/>
            <color indexed="81"/>
            <rFont val="Tahoma"/>
            <family val="2"/>
          </rPr>
          <t>Disponibilités = Soldes positifs des comptes bancaires de l'entreprise.</t>
        </r>
      </text>
    </comment>
    <comment ref="L53" authorId="6" shapeId="0" xr:uid="{00000000-0006-0000-0300-000004000000}">
      <text>
        <r>
          <rPr>
            <b/>
            <sz val="8"/>
            <color indexed="81"/>
            <rFont val="Tahoma"/>
            <family val="2"/>
          </rPr>
          <t>La trésorerie est largement positive : c'est bien pour l'entreprise, qui n'est qu'une PME et est donc fragile. Mieux vaut pour une entreprise avoir une trésorerie positive.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Portable</author>
    <author>sylvie surowka</author>
  </authors>
  <commentList>
    <comment ref="D15" authorId="0" shapeId="0" xr:uid="{EDF0C113-7460-4DC3-8EE7-EA17D1401A16}">
      <text>
        <r>
          <rPr>
            <b/>
            <sz val="8"/>
            <color indexed="81"/>
            <rFont val="Tahoma"/>
            <family val="2"/>
          </rPr>
          <t>Taux d'endettement très faible : l'entreprise est très peu endettée (éviter de dépasser 50 %)</t>
        </r>
      </text>
    </comment>
    <comment ref="D21" authorId="0" shapeId="0" xr:uid="{AB648F33-68F0-4E51-87F2-3096377F3528}">
      <text>
        <r>
          <rPr>
            <b/>
            <sz val="8"/>
            <color indexed="81"/>
            <rFont val="Tahoma"/>
            <family val="2"/>
          </rPr>
          <t>Ratio bien &lt; à la limite de 4
l entreprise à encore les moyens de s'endetter</t>
        </r>
      </text>
    </comment>
    <comment ref="D30" authorId="1" shapeId="0" xr:uid="{AB054429-9608-46E0-9CC8-AB3AA79AB364}">
      <text>
        <r>
          <rPr>
            <b/>
            <sz val="9"/>
            <color indexed="81"/>
            <rFont val="Tahoma"/>
            <family val="2"/>
          </rPr>
          <t>Ratio &gt; à 0, les capitaux propres sont bien investis et dégage de la rentabilité</t>
        </r>
        <r>
          <rPr>
            <sz val="9"/>
            <color indexed="81"/>
            <rFont val="Tahoma"/>
            <family val="2"/>
          </rPr>
          <t xml:space="preserve">
</t>
        </r>
      </text>
    </comment>
    <comment ref="D39" authorId="1" shapeId="0" xr:uid="{0CD60154-AA1C-4449-8206-375EF27F1A24}">
      <text>
        <r>
          <rPr>
            <b/>
            <sz val="9"/>
            <color indexed="81"/>
            <rFont val="Tahoma"/>
            <family val="2"/>
          </rPr>
          <t>largement &gt; 20%
l entreprise est solvable et à une grande autonomie finacière</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user</author>
    <author>Robert JAMEN</author>
  </authors>
  <commentList>
    <comment ref="C26" authorId="0" shapeId="0" xr:uid="{00000000-0006-0000-0400-000001000000}">
      <text>
        <r>
          <rPr>
            <b/>
            <sz val="9"/>
            <color indexed="81"/>
            <rFont val="Tahoma"/>
            <family val="2"/>
          </rPr>
          <t>La capacité d'autofinancement est également appelée "Cash-flow" dans le langage américain, et aujourd'hui couramment en France.</t>
        </r>
      </text>
    </comment>
    <comment ref="F28" authorId="1" shapeId="0" xr:uid="{00000000-0006-0000-0400-000002000000}">
      <text>
        <r>
          <rPr>
            <b/>
            <sz val="8"/>
            <color indexed="81"/>
            <rFont val="Tahoma"/>
            <family val="2"/>
          </rPr>
          <t>moins Variation du BFR = moins (BFR en fin d'année 1 - BFR en fin d'année précédente, c'est-à-dire au 1er janvier de l'an 1 puisque l'entreprise est créée à ce moment-là)</t>
        </r>
      </text>
    </comment>
    <comment ref="F34" authorId="1" shapeId="0" xr:uid="{00000000-0006-0000-0400-000003000000}">
      <text>
        <r>
          <rPr>
            <b/>
            <sz val="8"/>
            <color indexed="81"/>
            <rFont val="Tahoma"/>
            <family val="2"/>
          </rPr>
          <t>Immobilisations corporelles = Bâtiments, machines, engins...</t>
        </r>
      </text>
    </comment>
    <comment ref="F35" authorId="1" shapeId="0" xr:uid="{00000000-0006-0000-0400-000004000000}">
      <text>
        <r>
          <rPr>
            <b/>
            <sz val="8"/>
            <color indexed="81"/>
            <rFont val="Tahoma"/>
            <family val="2"/>
          </rPr>
          <t>Immobilisations incorporelles = Brevets, logiciels...</t>
        </r>
      </text>
    </comment>
    <comment ref="F36" authorId="1" shapeId="0" xr:uid="{00000000-0006-0000-0400-000005000000}">
      <text>
        <r>
          <rPr>
            <b/>
            <sz val="8"/>
            <color indexed="81"/>
            <rFont val="Tahoma"/>
            <family val="2"/>
          </rPr>
          <t>Immobilisations financières = actions, titres de filiales, de participations dans d'autres entreprises</t>
        </r>
      </text>
    </comment>
    <comment ref="C38" authorId="1" shapeId="0" xr:uid="{00000000-0006-0000-0400-000006000000}">
      <text>
        <r>
          <rPr>
            <b/>
            <sz val="8"/>
            <color indexed="81"/>
            <rFont val="Tahoma"/>
            <family val="2"/>
          </rPr>
          <t>= total acquisitions</t>
        </r>
      </text>
    </comment>
    <comment ref="F40" authorId="1" shapeId="0" xr:uid="{00000000-0006-0000-0400-000007000000}">
      <text>
        <r>
          <rPr>
            <b/>
            <sz val="8"/>
            <color indexed="81"/>
            <rFont val="Tahoma"/>
            <family val="2"/>
          </rPr>
          <t>Ventes de vieux investissements, matériels...</t>
        </r>
      </text>
    </comment>
    <comment ref="F59" authorId="1" shapeId="0" xr:uid="{00000000-0006-0000-0400-000008000000}">
      <text>
        <r>
          <rPr>
            <b/>
            <sz val="8"/>
            <color indexed="81"/>
            <rFont val="Tahoma"/>
            <family val="2"/>
          </rPr>
          <t>La trésorerie  au 1er janvier de l'année 1 à zéro heure, à la création de l'entreprise, avant apport du capital et de l'emprunt, est nulle.</t>
        </r>
      </text>
    </comment>
    <comment ref="F65" authorId="1" shapeId="0" xr:uid="{00000000-0006-0000-0400-000009000000}">
      <text>
        <r>
          <rPr>
            <b/>
            <sz val="8"/>
            <color indexed="81"/>
            <rFont val="Tahoma"/>
            <family val="2"/>
          </rPr>
          <t>Rappel de la variation de trésorerie sur l'année 1, calculée sur la ligne 56.</t>
        </r>
      </text>
    </comment>
    <comment ref="F70" authorId="1" shapeId="0" xr:uid="{00000000-0006-0000-0400-00000A000000}">
      <text>
        <r>
          <rPr>
            <b/>
            <sz val="8"/>
            <color indexed="81"/>
            <rFont val="Tahoma"/>
            <family val="2"/>
          </rPr>
          <t>Rappel des postes de trésorerie en bas du Bilan au 31-12-1, pour vérification du calcul de la trésorerie au 31-12-1, effectué juste au-dessus.</t>
        </r>
      </text>
    </comment>
    <comment ref="F74" authorId="1" shapeId="0" xr:uid="{00000000-0006-0000-0400-00000B000000}">
      <text>
        <r>
          <rPr>
            <b/>
            <sz val="8"/>
            <color indexed="81"/>
            <rFont val="Tahoma"/>
            <family val="2"/>
          </rPr>
          <t>La trésorerie dans le Bilan doit bien sûr être égale à la trésorerie au 31-12-1 calculée au-dessus.</t>
        </r>
      </text>
    </comment>
  </commentList>
</comments>
</file>

<file path=xl/sharedStrings.xml><?xml version="1.0" encoding="utf-8"?>
<sst xmlns="http://schemas.openxmlformats.org/spreadsheetml/2006/main" count="555" uniqueCount="457">
  <si>
    <t>ANNÉE 1</t>
  </si>
  <si>
    <t>Décisions à prendre en année 1:</t>
  </si>
  <si>
    <t>machines</t>
  </si>
  <si>
    <t>Tableau de trésorerie</t>
  </si>
  <si>
    <t>Année 1</t>
  </si>
  <si>
    <t>Janvier</t>
  </si>
  <si>
    <t>Février</t>
  </si>
  <si>
    <t>Mars</t>
  </si>
  <si>
    <t>Avril</t>
  </si>
  <si>
    <t>Mai</t>
  </si>
  <si>
    <t>Juin</t>
  </si>
  <si>
    <t>Juillet</t>
  </si>
  <si>
    <t>Août</t>
  </si>
  <si>
    <t>Septembre</t>
  </si>
  <si>
    <t>Octobre</t>
  </si>
  <si>
    <t>Novembre</t>
  </si>
  <si>
    <t>Décembre</t>
  </si>
  <si>
    <t>Capital</t>
  </si>
  <si>
    <t>Emprunt bancaire</t>
  </si>
  <si>
    <t>Charges fixes</t>
  </si>
  <si>
    <t>Intérêt sur emprunt</t>
  </si>
  <si>
    <t>Trésorerie en fin de mois</t>
  </si>
  <si>
    <t>Coût de production</t>
  </si>
  <si>
    <t>Coût de production unitaire</t>
  </si>
  <si>
    <t>Nombre</t>
  </si>
  <si>
    <t>Bilan de l'entreprise</t>
  </si>
  <si>
    <t>ACTIF</t>
  </si>
  <si>
    <t>PASSIF</t>
  </si>
  <si>
    <t>Immobilisations</t>
  </si>
  <si>
    <t>Capitaux propres</t>
  </si>
  <si>
    <t>Bâtiment</t>
  </si>
  <si>
    <t>Capital social</t>
  </si>
  <si>
    <t>Machines A</t>
  </si>
  <si>
    <t>Réserves</t>
  </si>
  <si>
    <t>Résultat de l'exercice</t>
  </si>
  <si>
    <t>Besoin en Fonds de Roulement</t>
  </si>
  <si>
    <t>Provisions</t>
  </si>
  <si>
    <t>Dettes</t>
  </si>
  <si>
    <t>Actif circulant</t>
  </si>
  <si>
    <t>Dettes aux fournisseurs</t>
  </si>
  <si>
    <t>Dettes fiscales</t>
  </si>
  <si>
    <t>Valeurs mobilières de placement</t>
  </si>
  <si>
    <t>Crédits de trésorerie</t>
  </si>
  <si>
    <t>Disponibilités</t>
  </si>
  <si>
    <t>Total Dettes</t>
  </si>
  <si>
    <t>Total Actif</t>
  </si>
  <si>
    <t>Total Passif</t>
  </si>
  <si>
    <t>comptable</t>
  </si>
  <si>
    <t xml:space="preserve"> - Provisions</t>
  </si>
  <si>
    <t xml:space="preserve"> - Charges financières</t>
  </si>
  <si>
    <t xml:space="preserve"> + Produits financiers</t>
  </si>
  <si>
    <t>Variation du stock de produits finis</t>
  </si>
  <si>
    <t>Stock à la fin de l'année = Stock final</t>
  </si>
  <si>
    <t>Valeur brute</t>
  </si>
  <si>
    <t xml:space="preserve"> = prix achat</t>
  </si>
  <si>
    <t>Amortissements</t>
  </si>
  <si>
    <t>cumulés</t>
  </si>
  <si>
    <t>Valeur nette</t>
  </si>
  <si>
    <t xml:space="preserve"> et dettes sociales</t>
  </si>
  <si>
    <t>Total Actif circulant</t>
  </si>
  <si>
    <t>Total Immobilisations</t>
  </si>
  <si>
    <t>Total Capitaux propres</t>
  </si>
  <si>
    <t>CA</t>
  </si>
  <si>
    <t xml:space="preserve">   Résultat net</t>
  </si>
  <si>
    <t>avec S.I.G. = Soldes Intermédiaires de Gestion</t>
  </si>
  <si>
    <t>% / CA</t>
  </si>
  <si>
    <t xml:space="preserve"> = Marge Brute</t>
  </si>
  <si>
    <t xml:space="preserve"> - Charges commerciales</t>
  </si>
  <si>
    <t xml:space="preserve"> + Reprise de provisions</t>
  </si>
  <si>
    <t xml:space="preserve"> = Marge Commerciale</t>
  </si>
  <si>
    <t xml:space="preserve"> - Charges de Recherche et Développement</t>
  </si>
  <si>
    <t xml:space="preserve"> - Charges administratives</t>
  </si>
  <si>
    <t>Troisième S.I.G.</t>
  </si>
  <si>
    <t>Quatrième S.I.G.</t>
  </si>
  <si>
    <t xml:space="preserve"> = Résultat avant impôt</t>
  </si>
  <si>
    <t>k€</t>
  </si>
  <si>
    <t>Jeu d'entreprise</t>
  </si>
  <si>
    <t xml:space="preserve"> = Résultat opérationnel</t>
  </si>
  <si>
    <t>(présentation IFRS)</t>
  </si>
  <si>
    <t>Coût de production unitaire =</t>
  </si>
  <si>
    <t>Créances sur clients</t>
  </si>
  <si>
    <t>Trésorerie</t>
  </si>
  <si>
    <t xml:space="preserve">  Valeurs Mobilières de placement</t>
  </si>
  <si>
    <t xml:space="preserve"> = Trésorerie</t>
  </si>
  <si>
    <t>Coûts en k€</t>
  </si>
  <si>
    <t>Montant k€</t>
  </si>
  <si>
    <t>Capital initial apporté par les actionnaires</t>
  </si>
  <si>
    <t xml:space="preserve">Durée du prêt : </t>
  </si>
  <si>
    <t>ans</t>
  </si>
  <si>
    <t>k€ / machine</t>
  </si>
  <si>
    <t xml:space="preserve"> --------------------------</t>
  </si>
  <si>
    <t xml:space="preserve">Matières premières et composants : </t>
  </si>
  <si>
    <t xml:space="preserve">Stock de matières premières : </t>
  </si>
  <si>
    <t>mois, constitué en janvier</t>
  </si>
  <si>
    <t>Délai de paiement du fournisseur :</t>
  </si>
  <si>
    <t>mois</t>
  </si>
  <si>
    <t>Délai de paiement des clients :</t>
  </si>
  <si>
    <t>Charges fixes = frais généraux :</t>
  </si>
  <si>
    <t>k€ / an</t>
  </si>
  <si>
    <t>Durée de vie estimée :</t>
  </si>
  <si>
    <t>Charges de personnel : un ouvrier par machine</t>
  </si>
  <si>
    <t>Définitions :</t>
  </si>
  <si>
    <t>Capacité de production d'une machine :</t>
  </si>
  <si>
    <t>Les achats de janvier sont donc payés en mars.</t>
  </si>
  <si>
    <t>Données opérationnelles</t>
  </si>
  <si>
    <t>Combien de machines achetez-vous ?</t>
  </si>
  <si>
    <t>Combien empruntez-vous à la banque ?</t>
  </si>
  <si>
    <t>Questions pour l'année une :</t>
  </si>
  <si>
    <t>Dettes financ. Moyen et long termes</t>
  </si>
  <si>
    <t>au 31 décembre année 1</t>
  </si>
  <si>
    <t xml:space="preserve">Taux de rentabilité = </t>
  </si>
  <si>
    <t xml:space="preserve">          CA</t>
  </si>
  <si>
    <t>Date échéance</t>
  </si>
  <si>
    <t>Capital restant dû avant échéance</t>
  </si>
  <si>
    <t>Capital remboursé</t>
  </si>
  <si>
    <t>Assurance</t>
  </si>
  <si>
    <t>Montant échéance</t>
  </si>
  <si>
    <t>Capital restant dû après échéance</t>
  </si>
  <si>
    <t>31/12/an1</t>
  </si>
  <si>
    <t>31/12/an2</t>
  </si>
  <si>
    <t>31/12/an3</t>
  </si>
  <si>
    <t>31/12/an4</t>
  </si>
  <si>
    <t>31/12/an5</t>
  </si>
  <si>
    <t>production envisagée par l'entreprise. Il n'y a donc pas de souci commercial.</t>
  </si>
  <si>
    <t>Bâtiment industriel, achat le 1er janvier pour le prix de :</t>
  </si>
  <si>
    <t>Machines, achat le 1er janvier pour un prix de :</t>
  </si>
  <si>
    <t>Production 12 mois sur 12.</t>
  </si>
  <si>
    <t>Donc achat en janvier de 2 mois : un mois consommé et un mois stocké.</t>
  </si>
  <si>
    <t>Intérêt payé</t>
  </si>
  <si>
    <t>Capital emprunté =</t>
  </si>
  <si>
    <t>Taux d'intérêt annuel =</t>
  </si>
  <si>
    <t>réparties de façon égale chaque mois et décomposées ainsi :</t>
  </si>
  <si>
    <t xml:space="preserve"> --------------------- =</t>
  </si>
  <si>
    <t>produits par mois et par machine</t>
  </si>
  <si>
    <t>€ / produit</t>
  </si>
  <si>
    <t>produits)</t>
  </si>
  <si>
    <t xml:space="preserve">produits en année 1 </t>
  </si>
  <si>
    <t>Charges de personnel de production</t>
  </si>
  <si>
    <t>Charges fixes de production</t>
  </si>
  <si>
    <t>Amortissement bâtiment</t>
  </si>
  <si>
    <t>Amortissement machines A</t>
  </si>
  <si>
    <t>Nombre de produits fabriqués =</t>
  </si>
  <si>
    <t>Cumul dépenses depuis 1er janvier</t>
  </si>
  <si>
    <t>Valeur du stock final</t>
  </si>
  <si>
    <t>Compte de résultat année 1</t>
  </si>
  <si>
    <t xml:space="preserve">   Ventes = CA</t>
  </si>
  <si>
    <t xml:space="preserve">(Nombre vendu = </t>
  </si>
  <si>
    <t xml:space="preserve"> - Coût de production (voir calcul à droite)</t>
  </si>
  <si>
    <t>Taux d'intérêt annuel :</t>
  </si>
  <si>
    <t>Etude marketing : la demande des clients est largement supérieure à la capacité de</t>
  </si>
  <si>
    <t>Charges de personnel par ouvrier et par an :</t>
  </si>
  <si>
    <t>k€ / an tout compris</t>
  </si>
  <si>
    <t xml:space="preserve">    Salaire brut annuel d'un ouvrier</t>
  </si>
  <si>
    <t xml:space="preserve"> + Charges patronales (50 % du salaire brut) :</t>
  </si>
  <si>
    <t xml:space="preserve"> ------------------------------------------------------</t>
  </si>
  <si>
    <t>- charges de Recherche et Développement</t>
  </si>
  <si>
    <t>- charges fixes de production :</t>
  </si>
  <si>
    <t>- charges fixes commerciales :</t>
  </si>
  <si>
    <t>- charges fixes administratives :</t>
  </si>
  <si>
    <t>Stock matières premières</t>
  </si>
  <si>
    <t>Votre projet de création d'entreprise est-il rentable ?</t>
  </si>
  <si>
    <t>Remboursement sur 5 ans, chaque 31 décembre, de :</t>
  </si>
  <si>
    <t>du montant initial du prêt</t>
  </si>
  <si>
    <t>Intérêt payé à la banque le 31 décembre de chaque année.</t>
  </si>
  <si>
    <t>du capital</t>
  </si>
  <si>
    <t>- Etablissement et analyse du compte de résultat</t>
  </si>
  <si>
    <t>- Gestion de la trésorerie et établissement du tableau de trésorerie</t>
  </si>
  <si>
    <t>- Etablissement et analyse du bilan</t>
  </si>
  <si>
    <t>Intérêt payé le 31 décembre de chaque année</t>
  </si>
  <si>
    <t>mais sur la feuille du compte de résultat !</t>
  </si>
  <si>
    <t>Ne pas modifier vos décisions sur cette feuille</t>
  </si>
  <si>
    <t>Décisions prises en année 1:</t>
  </si>
  <si>
    <t>Cellule pour vérifier l'équilibre du Bilan : Actif - Passif =</t>
  </si>
  <si>
    <t>Besoin en Fonds de Roulement = BFR</t>
  </si>
  <si>
    <t>Endettement financier Moyen et Long Termes</t>
  </si>
  <si>
    <t>Dettes financières Moyen et Long Termes</t>
  </si>
  <si>
    <t>Endettement financier net</t>
  </si>
  <si>
    <t xml:space="preserve">  Endettement financier Moyen et Long Termes</t>
  </si>
  <si>
    <t>- Trésorerie</t>
  </si>
  <si>
    <t>----------------</t>
  </si>
  <si>
    <t>= Endettement financier net</t>
  </si>
  <si>
    <t>Taux d'endettement</t>
  </si>
  <si>
    <t>/ Capitaux propres</t>
  </si>
  <si>
    <t>Rentabilité des capitaux propres</t>
  </si>
  <si>
    <t>Résultat net</t>
  </si>
  <si>
    <t>/ Capitaux propres au 31 décembre précédent</t>
  </si>
  <si>
    <t>Rentabilité des capitaux propres =</t>
  </si>
  <si>
    <t xml:space="preserve">en année 1 </t>
  </si>
  <si>
    <t>Données pour l'année 1</t>
  </si>
  <si>
    <t>Minimum de trésorerie sur l'année =</t>
  </si>
  <si>
    <t>Trésorerie minimum</t>
  </si>
  <si>
    <t>Chiffre d'affaires</t>
  </si>
  <si>
    <t>Nombre de machines</t>
  </si>
  <si>
    <t>Taux de rentabilité</t>
  </si>
  <si>
    <t>Montant emprunté</t>
  </si>
  <si>
    <t>Vous avez mis au point un nouveau produit.</t>
  </si>
  <si>
    <t>Ce nouveau produit semble être très apprécié par les clients potentiels.</t>
  </si>
  <si>
    <t>Vous faites faire une étude marketing = étude de marché, en complément.</t>
  </si>
  <si>
    <t>Prix de vente prévu</t>
  </si>
  <si>
    <t>Stock de produits finis nécessaire :</t>
  </si>
  <si>
    <t>constitué en janvier et février.</t>
  </si>
  <si>
    <t>Les ventes commenceront en mars.</t>
  </si>
  <si>
    <t>En mars, ventes de un mois de production, en avril, ventes de un mois de production…</t>
  </si>
  <si>
    <t>Les ventes de mars seront payées en mai, et ainsi de suite.</t>
  </si>
  <si>
    <t>Investissements nécessaires</t>
  </si>
  <si>
    <t>Financement initial que vous avez trouvé</t>
  </si>
  <si>
    <t>Emprunt bancaire : accord de la Banque jusqu'à :</t>
  </si>
  <si>
    <t>C'est sur cette feuille "Trésorerie" que vous entrez et modifiez</t>
  </si>
  <si>
    <t>vos décisions de nombre de machines et d'emprunt.</t>
  </si>
  <si>
    <t>Emprunt bancaire 1er janvier année 1 :</t>
  </si>
  <si>
    <t>Premier "Solde</t>
  </si>
  <si>
    <t>Intermédiaire de</t>
  </si>
  <si>
    <t>Gestion" = "S.I.G."</t>
  </si>
  <si>
    <t>Nombre de machines A achetées :</t>
  </si>
  <si>
    <t>(nombre d'actions: 4000)</t>
  </si>
  <si>
    <t>Total</t>
  </si>
  <si>
    <t>Tableau d'amortissement du prêt de l'année 1 = Echéancier du prêt</t>
  </si>
  <si>
    <t>Trésorerie au       31 - 12 - an 1</t>
  </si>
  <si>
    <t>Encaissements des ventes</t>
  </si>
  <si>
    <t>Total mensuel des recettes</t>
  </si>
  <si>
    <t>Cumul recettes depuis le 1er janvier</t>
  </si>
  <si>
    <t>Achat du Bâtiment</t>
  </si>
  <si>
    <t>Achat des Machines</t>
  </si>
  <si>
    <t>Paiement matières premières consommées</t>
  </si>
  <si>
    <t>Total mensuel des dépenses</t>
  </si>
  <si>
    <t xml:space="preserve">Remboursement de </t>
  </si>
  <si>
    <t xml:space="preserve"> du montant initial du prêt chaque 31 décembre</t>
  </si>
  <si>
    <t>Fonds de roulement</t>
  </si>
  <si>
    <t>Capitaux permanents</t>
  </si>
  <si>
    <t>+ Réserves</t>
  </si>
  <si>
    <t>+ Résultat de l'exercice</t>
  </si>
  <si>
    <t>+ Dettes financières à Moyen et Long Termes</t>
  </si>
  <si>
    <t>= Capitaux permanents</t>
  </si>
  <si>
    <t xml:space="preserve">   Capital</t>
  </si>
  <si>
    <t xml:space="preserve">  Capitaux permanents</t>
  </si>
  <si>
    <t>= Fonds de Roulement</t>
  </si>
  <si>
    <t>-----------------</t>
  </si>
  <si>
    <t>------------------</t>
  </si>
  <si>
    <t>Analyse du Bilan au 31 - 12 - année 1</t>
  </si>
  <si>
    <t>Tableau des flux de trésorerie = Tableau de financement</t>
  </si>
  <si>
    <t>Nombre de machines A achetées:</t>
  </si>
  <si>
    <t>Emprunt bancaire 1 janvier année 1:</t>
  </si>
  <si>
    <t>= Tableau expliquant les variations de la trésorerie sur l'année écoulée</t>
  </si>
  <si>
    <t>Tout signe plus dans ce tableau indique une rentrée d'argent.</t>
  </si>
  <si>
    <t>Tout signe moins dans ce tableau indique une sortie d'argent.</t>
  </si>
  <si>
    <t>Tableau des flux de trésorerie</t>
  </si>
  <si>
    <t>année 1</t>
  </si>
  <si>
    <t>OPERATIONS D'EXPLOITATION</t>
  </si>
  <si>
    <t xml:space="preserve"> = Trésorerie provenant de l'exploitation (a)</t>
  </si>
  <si>
    <t>OPERATIONS D'INVESTISSEMENT</t>
  </si>
  <si>
    <t>Investissement net (b)</t>
  </si>
  <si>
    <t xml:space="preserve"> = Flux trésorerie affectée aux investissements</t>
  </si>
  <si>
    <t>OPERATIONS DE FINANCEMENT</t>
  </si>
  <si>
    <t>Variation des capitaux propres :</t>
  </si>
  <si>
    <t>Trésorerie au 1er janvier année 1 :</t>
  </si>
  <si>
    <t>Vérification avec les postes du bilan au 31 décembre année 1:</t>
  </si>
  <si>
    <t>+ Dotations aux Amortissements</t>
  </si>
  <si>
    <t>+ Dotations aux Provisions</t>
  </si>
  <si>
    <t>- Reprises de Provisions</t>
  </si>
  <si>
    <t>- Plus-values de cessions</t>
  </si>
  <si>
    <t>+ Moins-values de cessions</t>
  </si>
  <si>
    <t>= Capacité d'Autofinancement</t>
  </si>
  <si>
    <t>- Variation du Besoin en Fonds de Roulement:</t>
  </si>
  <si>
    <t>- Acquisitions d'immobilisations corporelles</t>
  </si>
  <si>
    <t>- Acquisitions d'immobilisations incorporelles</t>
  </si>
  <si>
    <t>- Acquisitions d'immobilisations financières</t>
  </si>
  <si>
    <t>= - Investissement brut</t>
  </si>
  <si>
    <t>+ Capital apporté par les actionnaires</t>
  </si>
  <si>
    <t>- Dividendes mis en paiement dans l'exercice</t>
  </si>
  <si>
    <t>+ Nouveaux emprunts</t>
  </si>
  <si>
    <t>- Remboursements d'emprunts</t>
  </si>
  <si>
    <t>= Trésorerie résultant du financement (c )</t>
  </si>
  <si>
    <t>+ Valeurs mobilières de placement</t>
  </si>
  <si>
    <t>+ Disponibilités</t>
  </si>
  <si>
    <t>- Crédits de trésorerie</t>
  </si>
  <si>
    <t xml:space="preserve">= Trésorerie au 1er janvier année 1 = </t>
  </si>
  <si>
    <t>+ Variation de la trésorerie en année 1</t>
  </si>
  <si>
    <t>= Trésorerie au 31 décembre année 1:</t>
  </si>
  <si>
    <t xml:space="preserve">  Valeurs mobilières de placement</t>
  </si>
  <si>
    <t>= Trésorerie au 31 décembre année 1, sur le bilan :</t>
  </si>
  <si>
    <r>
      <t>Rappel des chiffres principaux pour ce nombre de machines, à copier "</t>
    </r>
    <r>
      <rPr>
        <b/>
        <u/>
        <sz val="11"/>
        <color theme="6" tint="-0.499984740745262"/>
        <rFont val="Geneva"/>
      </rPr>
      <t>en valeur</t>
    </r>
    <r>
      <rPr>
        <b/>
        <sz val="11"/>
        <color theme="6" tint="-0.499984740745262"/>
        <rFont val="Geneva"/>
      </rPr>
      <t>" dans le tableau ci-dessous, selon le nombre de machines</t>
    </r>
  </si>
  <si>
    <t>Compte-chèques</t>
  </si>
  <si>
    <t>Rentabilité</t>
  </si>
  <si>
    <t>Attention !</t>
  </si>
  <si>
    <t>mais sur la feuille de trésorerie ! Sinon vous cassez les liaisons de feuille à feuille !</t>
  </si>
  <si>
    <t>Ne pas modifier vos décisions sur cette feuille "Compte de Résultat"</t>
  </si>
  <si>
    <t>/ an</t>
  </si>
  <si>
    <t>La trésorerie en fin de mois est égale à la différence "Cumul Recettes" moins "Cumul Dépenses".</t>
  </si>
  <si>
    <t>k€ en année 1</t>
  </si>
  <si>
    <r>
      <t xml:space="preserve"> = Résultat net</t>
    </r>
    <r>
      <rPr>
        <sz val="10"/>
        <rFont val="Geneva"/>
      </rPr>
      <t xml:space="preserve"> (= Résultat après impôt)</t>
    </r>
  </si>
  <si>
    <r>
      <t xml:space="preserve">Le Bilan est une </t>
    </r>
    <r>
      <rPr>
        <b/>
        <sz val="14"/>
        <rFont val="Geneva"/>
      </rPr>
      <t>photo</t>
    </r>
    <r>
      <rPr>
        <sz val="14"/>
        <rFont val="Geneva"/>
      </rPr>
      <t xml:space="preserve"> de la situation de l'entreprise à une date donnée.</t>
    </r>
  </si>
  <si>
    <t>(valeur nominale: 100 € / action)</t>
  </si>
  <si>
    <t>Un bilan est toujours équilibré : Passif = Actif.</t>
  </si>
  <si>
    <t>qui sont pour longtemps dans l'entreprise</t>
  </si>
  <si>
    <t>L'entreprise n'est quasiment pas endettée.</t>
  </si>
  <si>
    <t>+ Prix de vente des immobilisations cédées :</t>
  </si>
  <si>
    <t>Total Provisions</t>
  </si>
  <si>
    <t>Provisions à long terme</t>
  </si>
  <si>
    <t>+ Stock de produits finis</t>
  </si>
  <si>
    <t>+ Créances sur clients</t>
  </si>
  <si>
    <t>+ Autres créances d'exploitation</t>
  </si>
  <si>
    <t>- Dettes aux fournisseurs</t>
  </si>
  <si>
    <t>- Dettes fiscales et sociales</t>
  </si>
  <si>
    <t>- Autres dettes d'exploitation</t>
  </si>
  <si>
    <t>= Besoin en Fonds de Roulement</t>
  </si>
  <si>
    <t xml:space="preserve">   Stock de matières premières</t>
  </si>
  <si>
    <t>Vérification de l'égalité : BFR = FR - Trésorerie</t>
  </si>
  <si>
    <t>En raison de l'égalité Actif = Passif,</t>
  </si>
  <si>
    <t>En effet :</t>
  </si>
  <si>
    <t>Règles à respecter pour le taux d'endettement</t>
  </si>
  <si>
    <t>Situation de l'entreprise</t>
  </si>
  <si>
    <t>Entreprise peu endettée.</t>
  </si>
  <si>
    <t>Situation idéale pour une PME.</t>
  </si>
  <si>
    <t>Situation à éviter pour une PME car elle est beaucoup plus fragile qu'un grand groupe.</t>
  </si>
  <si>
    <t xml:space="preserve">Situation tolérable momentanément pour un grand groupe, </t>
  </si>
  <si>
    <t>Inférieur à 50 %</t>
  </si>
  <si>
    <t>Supérieur à 100 %</t>
  </si>
  <si>
    <t>Compris entre 50 % et 100 %</t>
  </si>
  <si>
    <r>
      <t xml:space="preserve"> </t>
    </r>
    <r>
      <rPr>
        <b/>
        <sz val="12"/>
        <color rgb="FFFF0000"/>
        <rFont val="Arial"/>
        <family val="2"/>
      </rPr>
      <t>Attention danger !</t>
    </r>
  </si>
  <si>
    <t>Surendettement !</t>
  </si>
  <si>
    <t>L'entreprise doit faire le nécessaire pour se désendetter et faire</t>
  </si>
  <si>
    <t xml:space="preserve"> redescendre le taux d'endettement en dessous de 100 %.</t>
  </si>
  <si>
    <t>Ce tableau est à remplir ligne par ligne</t>
  </si>
  <si>
    <t>Bien entendu, en fin d'année 5, le capital restant dû après l'échéance est nul car nous avons complètement remboursé le prêt.</t>
  </si>
  <si>
    <t xml:space="preserve"> = Suivi prévisionnel du compte bancaire</t>
  </si>
  <si>
    <t>Colonne (2) = Colonne (1) x taux d'intérêt</t>
  </si>
  <si>
    <t>Prise égale à zéro. Elle est présente pour les achats immobiliers.</t>
  </si>
  <si>
    <t>Colonne (5) = Colonnes (2) + (3) + (4)</t>
  </si>
  <si>
    <t>Colonne (6) = Colonne (1) - Colonne (3)</t>
  </si>
  <si>
    <t>Colonne (3) = Capital initial emprunté x % de remboursement annuel</t>
  </si>
  <si>
    <t>Colonne (1) = ligne précédente de la colonne (6)</t>
  </si>
  <si>
    <t>Puis copie de chaque ligne vers le bas, après avoir bloqué les bonnes cellules, par F4 sur les PC, par "Command T" sur les Apple.</t>
  </si>
  <si>
    <t>Consommation de charges fixes de production pendant la durée retenue, ici l'année 1.</t>
  </si>
  <si>
    <t>Consommation de charges de personnel pendant la durée considérée, ici l'année 1.</t>
  </si>
  <si>
    <t>de l'</t>
  </si>
  <si>
    <t>Consommation de matières premières pendant l'année 1, calculée indépendamment des délais de paiement car nous sommes dans le compte de résultat = logique de rentabilité</t>
  </si>
  <si>
    <t>Consommation de machines pendant l'année 1 = consommation d'investissement en machines</t>
  </si>
  <si>
    <t>Coût de production annuel =</t>
  </si>
  <si>
    <t xml:space="preserve"> = Solde du compte bancaire de l'entreprise</t>
  </si>
  <si>
    <t>L'amortissement est la prise en compte de l'usure annuelle du bâtiment, sur la durée d'amortissement retenue. L'amortissement est la consommation annuelle d'investissement.</t>
  </si>
  <si>
    <t>L'emprunt initialement sur 5 ans sera complètement remboursé dans 4 ans : c'est du moyen terme.</t>
  </si>
  <si>
    <t>Ce sont les dettes vis-à-vis des banques.</t>
  </si>
  <si>
    <t>Toutes ces données proviennent du compte de résultat.</t>
  </si>
  <si>
    <t>= Variation de la trésorerie = (a) + (b)+ (c)</t>
  </si>
  <si>
    <t>Ecart entre trésorerie finale calculée et trésorerie au Bilan =</t>
  </si>
  <si>
    <t>Cellule pour vérifier que notre tableau des flux de trésorerie est exact :</t>
  </si>
  <si>
    <t>Cet ecart doit être égal à zéro, sinon il y a une erreur.</t>
  </si>
  <si>
    <t>Déduction ici des plus-values de cessions (qui sont déjà prises en compte dans le résultat net)</t>
  </si>
  <si>
    <t>car les cessions de vieux investissements se retrouvent dans le pavé "Investissements" en dessous.</t>
  </si>
  <si>
    <t>L'exploitation a consommé de la trésorerie en année 1, montré par le signe moins</t>
  </si>
  <si>
    <t>Les dividendes au titre du bénéfice de l'année 1 seront versés aux actionnaires au printemps de l'année 2 (et non pas maintenant 31 décembre de l'année 1)</t>
  </si>
  <si>
    <t>C'est la trésorerie finale</t>
  </si>
  <si>
    <t>Colonne (3)</t>
  </si>
  <si>
    <t>Colonne (4)</t>
  </si>
  <si>
    <t>Colonne (5)</t>
  </si>
  <si>
    <t>Colonne (6)</t>
  </si>
  <si>
    <t>Colonne (1)</t>
  </si>
  <si>
    <t>Colonne (2)</t>
  </si>
  <si>
    <t>Remboursement emprunt = capital remboursé</t>
  </si>
  <si>
    <t>Si vous ne trouvez pas zéro, il y a une erreur !</t>
  </si>
  <si>
    <t>Janvier :</t>
  </si>
  <si>
    <t>Nous disposons au maximum de :</t>
  </si>
  <si>
    <t xml:space="preserve">Capital </t>
  </si>
  <si>
    <t>Emprunt maximal =</t>
  </si>
  <si>
    <t>Montant maximal disponible =</t>
  </si>
  <si>
    <t>Nos ressources :</t>
  </si>
  <si>
    <t>Janvier et février</t>
  </si>
  <si>
    <t>Nous fabriquons le stock de produits finis</t>
  </si>
  <si>
    <t>Mars et avril</t>
  </si>
  <si>
    <t>Nous vendons mais c'est le délai de paiement accordé aux clients</t>
  </si>
  <si>
    <t>Mai :</t>
  </si>
  <si>
    <t>Nous encaissons le paiement des ventes de mars.</t>
  </si>
  <si>
    <t>30 avril = date critique</t>
  </si>
  <si>
    <t>Nous n'avons pas de rentrée (à part le capital et l'emprunt) avant le 1er mai.</t>
  </si>
  <si>
    <t>En début d'année 1, taux d'endettement :</t>
  </si>
  <si>
    <t>du CA</t>
  </si>
  <si>
    <t xml:space="preserve">BFR en nombre de jours de CA = </t>
  </si>
  <si>
    <t>jours de CA</t>
  </si>
  <si>
    <t>(en multipliant par 365 jours dans l'année)</t>
  </si>
  <si>
    <t>C'est le capital apporté par les actionnaires de l'entreprise le 1er janvier de cette année 1.</t>
  </si>
  <si>
    <t>Les actionnaires regardent principalement la rentabilité sur capitaux propres.</t>
  </si>
  <si>
    <t>Bien sûr, il est nécessaire qu'il y ait une rentabilité par rapport au CA, pour qu'il y ait une rentabilité des capitaux propres !</t>
  </si>
  <si>
    <t>Total ligne, VERIFICATION</t>
  </si>
  <si>
    <t>Encaissement (Recettes)</t>
  </si>
  <si>
    <t>Décaissements (Dépenses)</t>
  </si>
  <si>
    <t xml:space="preserve"> + les produit calculés (exemple :reprises de provisions ) qui ne sont pas encaisables.</t>
  </si>
  <si>
    <r>
      <t>Produits</t>
    </r>
    <r>
      <rPr>
        <sz val="12"/>
        <rFont val="Geneva"/>
      </rPr>
      <t xml:space="preserve"> = recettes </t>
    </r>
    <r>
      <rPr>
        <b/>
        <u/>
        <sz val="12"/>
        <rFont val="Geneva"/>
      </rPr>
      <t>gagnées</t>
    </r>
    <r>
      <rPr>
        <sz val="12"/>
        <rFont val="Geneva"/>
      </rPr>
      <t xml:space="preserve"> pendant la période considérée (exemple : les ventes), que l'entreprise les ait déjà encaissées ou pas encore encaissées (Les délais de paiement ne doivent pas être pris en compte).</t>
    </r>
  </si>
  <si>
    <r>
      <t>Charges</t>
    </r>
    <r>
      <rPr>
        <sz val="12"/>
        <rFont val="Geneva"/>
      </rPr>
      <t xml:space="preserve"> = dépenses </t>
    </r>
    <r>
      <rPr>
        <b/>
        <u/>
        <sz val="12"/>
        <rFont val="Geneva"/>
      </rPr>
      <t>consommées</t>
    </r>
    <r>
      <rPr>
        <sz val="12"/>
        <rFont val="Geneva"/>
      </rPr>
      <t xml:space="preserve"> par l'entreprise pendant la période considérée, que l'entreprise les ait déjà payées ou pas encore payées (le délais de paiement ne doivent pas être pris en compte).</t>
    </r>
  </si>
  <si>
    <t xml:space="preserve">+ les charges calculée qui ne sont pas décaissables  (exemples dotations aux les amortissements et les provisions). </t>
  </si>
  <si>
    <r>
      <t>Compte de résultat</t>
    </r>
    <r>
      <rPr>
        <sz val="12"/>
        <rFont val="Geneva"/>
      </rPr>
      <t xml:space="preserve"> :  son objectif est de calculer le résultat de l'entreprise. Nous sommes en logique de rentabilité </t>
    </r>
  </si>
  <si>
    <t xml:space="preserve"> +  ou - Variation Stock de Produits finis (voir calcul à droite)</t>
  </si>
  <si>
    <t>Charges</t>
  </si>
  <si>
    <t>Produits</t>
  </si>
  <si>
    <t>Charges d'exploitation</t>
  </si>
  <si>
    <t>Achat de matières premières</t>
  </si>
  <si>
    <t>Production vendue</t>
  </si>
  <si>
    <t>charges de personnel</t>
  </si>
  <si>
    <t xml:space="preserve">Autres charges </t>
  </si>
  <si>
    <t>dotations aux amortissement batiments</t>
  </si>
  <si>
    <t>dotations aux amortissement machines</t>
  </si>
  <si>
    <t>TOTAL CHARGES EXPLOITATION</t>
  </si>
  <si>
    <t>TOTAL  PRODUITS  EXPLOITATION</t>
  </si>
  <si>
    <t>CHARGES FINANCIERES</t>
  </si>
  <si>
    <t>Intérêts d'emprunt</t>
  </si>
  <si>
    <t>PRODUITS FINANCIERS</t>
  </si>
  <si>
    <t>CHARGES EXCEPTIONNELLES</t>
  </si>
  <si>
    <t>PRODUITS EXCEPTIONNELS</t>
  </si>
  <si>
    <t>SOLDE  CREDITEUR : BENEFICE</t>
  </si>
  <si>
    <t>SOLDE DEBITEUR : PERTE</t>
  </si>
  <si>
    <t>Produits d'exploitation</t>
  </si>
  <si>
    <t>CAF</t>
  </si>
  <si>
    <t xml:space="preserve">CAF = Capacité d'autofinancement = </t>
  </si>
  <si>
    <t>Résultat Net</t>
  </si>
  <si>
    <t>+les amortissements</t>
  </si>
  <si>
    <t>+les dotations de  provisons</t>
  </si>
  <si>
    <t>-les reprises de  provisons</t>
  </si>
  <si>
    <t>+ Provisions et amortissements</t>
  </si>
  <si>
    <t>FRNG - BFR = Trésorerie Nette</t>
  </si>
  <si>
    <t xml:space="preserve">  FRNG</t>
  </si>
  <si>
    <t>- BFR</t>
  </si>
  <si>
    <t xml:space="preserve">= Trésorerie </t>
  </si>
  <si>
    <t>- Immobilisations brute</t>
  </si>
  <si>
    <t>En février, achat de 1 mois, et ainsi de suite…</t>
  </si>
  <si>
    <t>En supposant que vous utilsez l'intégralité du prêt accordé par la banque :</t>
  </si>
  <si>
    <t>(par amortissements constants)</t>
  </si>
  <si>
    <t>Variation du stock de Matières Premières</t>
  </si>
  <si>
    <t>Stock Initial - Stock final</t>
  </si>
  <si>
    <t xml:space="preserve">Valeur stock initial </t>
  </si>
  <si>
    <t>Variation de stock</t>
  </si>
  <si>
    <t xml:space="preserve">TOUTES LES CHARGES ET TOUS LES PRODUITS DE L' ANNEE SONT PRIS EN COMPTES QU ILS (ELLES)  SOIENT OU NON PAYE(E)S, </t>
  </si>
  <si>
    <t>QU ILS (ELLES) SOIENT REEL(LE)S OU CALCUL(E)ES,</t>
  </si>
  <si>
    <t>Stock final - stock initial</t>
  </si>
  <si>
    <t>Valeur stock final</t>
  </si>
  <si>
    <t>Valeur du stock Initial</t>
  </si>
  <si>
    <t>Matières premières consommées des produits finis vendus et stockés</t>
  </si>
  <si>
    <t>IMPOT DES SOCIETES (25%)</t>
  </si>
  <si>
    <t>CALCUL DE RENTABILITE ET DE LA CAF</t>
  </si>
  <si>
    <t xml:space="preserve"> - Impôt sur les Sociétés (IS) : taux 25%</t>
  </si>
  <si>
    <t>(les charges de production ont déjà été intégrées au Coût de production)</t>
  </si>
  <si>
    <r>
      <t>Deuxième S.I.G. et</t>
    </r>
    <r>
      <rPr>
        <b/>
        <sz val="10"/>
        <rFont val="Geneva"/>
      </rPr>
      <t xml:space="preserve"> Taux de Marge commerciale</t>
    </r>
  </si>
  <si>
    <t>Résultat net et taux de marge Nette</t>
  </si>
  <si>
    <t>+ ou -Varaition stock de matières premières</t>
  </si>
  <si>
    <t>'+ou - production stockée</t>
  </si>
  <si>
    <t>Stocks matières premières (restant au 31/12)</t>
  </si>
  <si>
    <t>Stock produits finis (restant au 31/12)</t>
  </si>
  <si>
    <t>Calcul de RATIOS</t>
  </si>
  <si>
    <t>Taux d'endettement au 31/12</t>
  </si>
  <si>
    <t xml:space="preserve">Nombre de machine </t>
  </si>
  <si>
    <t>au 31 - 12</t>
  </si>
  <si>
    <t>Capacité d'endettement au 31/12</t>
  </si>
  <si>
    <t>Dettes financières</t>
  </si>
  <si>
    <t>Capacité d'endettement</t>
  </si>
  <si>
    <t xml:space="preserve">La rentabilité des capitaux propres est bien supérieure à la rentabilité sur chiffre d'affaires qui est de </t>
  </si>
  <si>
    <t>Ratio d'autonomie finacière</t>
  </si>
  <si>
    <t xml:space="preserve"> /CAF</t>
  </si>
  <si>
    <t>/Total bilan</t>
  </si>
  <si>
    <t xml:space="preserve">Conclusion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</si>
</sst>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_F_-;\-* #,##0.00_ _F_-;_-* &quot;-&quot;??_ _F_-;_-@_-"/>
    <numFmt numFmtId="165" formatCode="0.000"/>
    <numFmt numFmtId="166" formatCode="#,##0.0"/>
    <numFmt numFmtId="167" formatCode="_-* #,##0_ _F_-;\-* #,##0_ _F_-;_-* &quot;-&quot;??_ _F_-;_-@_-"/>
    <numFmt numFmtId="168" formatCode="0.0"/>
    <numFmt numFmtId="169" formatCode="#,##0.000000"/>
    <numFmt numFmtId="170" formatCode="0.0%"/>
    <numFmt numFmtId="171" formatCode="#,##0.00000"/>
  </numFmts>
  <fonts count="60">
    <font>
      <sz val="10"/>
      <name val="Geneva"/>
    </font>
    <font>
      <b/>
      <sz val="10"/>
      <name val="Geneva"/>
    </font>
    <font>
      <sz val="10"/>
      <name val="Geneva"/>
    </font>
    <font>
      <sz val="10"/>
      <name val="Helv"/>
    </font>
    <font>
      <b/>
      <sz val="10"/>
      <name val="Helv"/>
    </font>
    <font>
      <b/>
      <u/>
      <sz val="10"/>
      <name val="Helv"/>
    </font>
    <font>
      <b/>
      <u/>
      <sz val="10"/>
      <name val="Geneva"/>
    </font>
    <font>
      <b/>
      <sz val="12"/>
      <name val="Geneva"/>
    </font>
    <font>
      <sz val="10"/>
      <color indexed="8"/>
      <name val="Helv"/>
    </font>
    <font>
      <b/>
      <u/>
      <sz val="14"/>
      <name val="Geneva"/>
    </font>
    <font>
      <b/>
      <u/>
      <sz val="14"/>
      <name val="Helv"/>
    </font>
    <font>
      <b/>
      <sz val="16"/>
      <name val="Helv"/>
    </font>
    <font>
      <b/>
      <u/>
      <sz val="12"/>
      <name val="Geneva"/>
    </font>
    <font>
      <b/>
      <sz val="8"/>
      <color indexed="81"/>
      <name val="Tahoma"/>
      <family val="2"/>
    </font>
    <font>
      <b/>
      <u/>
      <sz val="24"/>
      <name val="Arial"/>
      <family val="2"/>
    </font>
    <font>
      <b/>
      <sz val="12"/>
      <name val="Arial"/>
      <family val="2"/>
    </font>
    <font>
      <b/>
      <sz val="10"/>
      <name val="Arial"/>
      <family val="2"/>
    </font>
    <font>
      <sz val="10"/>
      <name val="Arial"/>
      <family val="2"/>
    </font>
    <font>
      <b/>
      <u/>
      <sz val="12"/>
      <name val="Arial"/>
      <family val="2"/>
    </font>
    <font>
      <b/>
      <u/>
      <sz val="14"/>
      <name val="Arial"/>
      <family val="2"/>
    </font>
    <font>
      <b/>
      <sz val="14"/>
      <name val="Geneva"/>
    </font>
    <font>
      <b/>
      <u/>
      <sz val="16"/>
      <name val="Geneva"/>
    </font>
    <font>
      <sz val="14"/>
      <name val="Geneva"/>
    </font>
    <font>
      <sz val="12"/>
      <name val="Geneva"/>
    </font>
    <font>
      <b/>
      <sz val="14"/>
      <color indexed="10"/>
      <name val="Geneva"/>
    </font>
    <font>
      <b/>
      <i/>
      <sz val="12"/>
      <name val="Arial"/>
      <family val="2"/>
    </font>
    <font>
      <b/>
      <u/>
      <sz val="18"/>
      <name val="Arial"/>
      <family val="2"/>
    </font>
    <font>
      <b/>
      <sz val="12"/>
      <color indexed="10"/>
      <name val="Geneva"/>
    </font>
    <font>
      <b/>
      <sz val="12"/>
      <color indexed="50"/>
      <name val="Geneva"/>
    </font>
    <font>
      <b/>
      <sz val="12"/>
      <color indexed="57"/>
      <name val="Geneva"/>
    </font>
    <font>
      <b/>
      <sz val="9"/>
      <color indexed="81"/>
      <name val="Tahoma"/>
      <family val="2"/>
    </font>
    <font>
      <b/>
      <sz val="14"/>
      <name val="Helv"/>
    </font>
    <font>
      <b/>
      <sz val="11"/>
      <name val="Geneva"/>
    </font>
    <font>
      <b/>
      <sz val="11"/>
      <color theme="6" tint="-0.499984740745262"/>
      <name val="Geneva"/>
    </font>
    <font>
      <sz val="10"/>
      <color theme="6" tint="-0.499984740745262"/>
      <name val="Geneva"/>
    </font>
    <font>
      <b/>
      <sz val="10"/>
      <color theme="6" tint="-0.499984740745262"/>
      <name val="Geneva"/>
    </font>
    <font>
      <b/>
      <u/>
      <sz val="11"/>
      <color theme="6" tint="-0.499984740745262"/>
      <name val="Geneva"/>
    </font>
    <font>
      <b/>
      <sz val="16"/>
      <color rgb="FFFF0000"/>
      <name val="Geneva"/>
    </font>
    <font>
      <b/>
      <sz val="12"/>
      <name val="Helv"/>
    </font>
    <font>
      <b/>
      <sz val="12"/>
      <color theme="9" tint="-0.499984740745262"/>
      <name val="Geneva"/>
    </font>
    <font>
      <sz val="11"/>
      <name val="Geneva"/>
    </font>
    <font>
      <b/>
      <u/>
      <sz val="11"/>
      <name val="Geneva"/>
    </font>
    <font>
      <b/>
      <u/>
      <sz val="11"/>
      <name val="Arial"/>
      <family val="2"/>
    </font>
    <font>
      <sz val="12"/>
      <name val="Arial"/>
      <family val="2"/>
    </font>
    <font>
      <b/>
      <sz val="12"/>
      <color rgb="FFFF0000"/>
      <name val="Arial"/>
      <family val="2"/>
    </font>
    <font>
      <b/>
      <sz val="14"/>
      <color rgb="FFFF0000"/>
      <name val="Arial"/>
      <family val="2"/>
    </font>
    <font>
      <b/>
      <sz val="12"/>
      <color rgb="FF4F6228"/>
      <name val="Arial"/>
      <family val="2"/>
    </font>
    <font>
      <b/>
      <sz val="10"/>
      <color rgb="FFFF0000"/>
      <name val="Geneva"/>
    </font>
    <font>
      <b/>
      <sz val="11"/>
      <color rgb="FFFF0000"/>
      <name val="Geneva"/>
    </font>
    <font>
      <b/>
      <sz val="12"/>
      <color rgb="FFFF0000"/>
      <name val="Geneva"/>
    </font>
    <font>
      <b/>
      <sz val="16"/>
      <name val="Geneva"/>
    </font>
    <font>
      <b/>
      <sz val="11"/>
      <color theme="9" tint="-0.499984740745262"/>
      <name val="Geneva"/>
    </font>
    <font>
      <sz val="10"/>
      <color rgb="FFFF0000"/>
      <name val="Geneva"/>
    </font>
    <font>
      <sz val="9"/>
      <color indexed="81"/>
      <name val="Tahoma"/>
      <family val="2"/>
    </font>
    <font>
      <b/>
      <sz val="8"/>
      <name val="Arial"/>
      <family val="2"/>
    </font>
    <font>
      <sz val="14"/>
      <name val="Helv"/>
    </font>
    <font>
      <u/>
      <sz val="10"/>
      <name val="Geneva"/>
    </font>
    <font>
      <b/>
      <sz val="18"/>
      <name val="Geneva"/>
    </font>
    <font>
      <sz val="9"/>
      <name val="Geneva"/>
    </font>
    <font>
      <b/>
      <sz val="10"/>
      <color rgb="FFFF0000"/>
      <name val="Helv"/>
    </font>
  </fonts>
  <fills count="18">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rgb="FF92D05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rgb="FFFFFF99"/>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5"/>
        <bgColor indexed="64"/>
      </patternFill>
    </fill>
  </fills>
  <borders count="60">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487">
    <xf numFmtId="0" fontId="0" fillId="0" borderId="0" xfId="0"/>
    <xf numFmtId="0" fontId="3" fillId="0" borderId="0" xfId="0" applyFont="1"/>
    <xf numFmtId="0" fontId="3" fillId="0" borderId="1" xfId="0" applyFont="1" applyBorder="1"/>
    <xf numFmtId="0" fontId="3" fillId="0" borderId="3" xfId="0" applyFont="1" applyBorder="1"/>
    <xf numFmtId="3" fontId="3" fillId="0" borderId="4" xfId="0" applyNumberFormat="1" applyFont="1" applyBorder="1"/>
    <xf numFmtId="0" fontId="6" fillId="0" borderId="0" xfId="0" applyFont="1"/>
    <xf numFmtId="3" fontId="3" fillId="0" borderId="0" xfId="0" applyNumberFormat="1" applyFont="1"/>
    <xf numFmtId="0" fontId="5" fillId="0" borderId="1" xfId="0" applyFont="1" applyBorder="1"/>
    <xf numFmtId="3" fontId="0" fillId="0" borderId="0" xfId="0" applyNumberFormat="1"/>
    <xf numFmtId="0" fontId="0" fillId="0" borderId="1" xfId="0" applyBorder="1"/>
    <xf numFmtId="0" fontId="3" fillId="0" borderId="6" xfId="0" applyFont="1" applyBorder="1"/>
    <xf numFmtId="0" fontId="1" fillId="0" borderId="0" xfId="0" applyFont="1"/>
    <xf numFmtId="3" fontId="4" fillId="0" borderId="4" xfId="0" applyNumberFormat="1" applyFont="1" applyBorder="1"/>
    <xf numFmtId="14" fontId="0" fillId="0" borderId="0" xfId="0" applyNumberFormat="1"/>
    <xf numFmtId="0" fontId="0" fillId="0" borderId="4" xfId="0" applyBorder="1"/>
    <xf numFmtId="0" fontId="0" fillId="0" borderId="7" xfId="0" applyBorder="1"/>
    <xf numFmtId="0" fontId="0" fillId="0" borderId="8" xfId="0" applyBorder="1"/>
    <xf numFmtId="0" fontId="1" fillId="0" borderId="1" xfId="0" applyFont="1" applyBorder="1"/>
    <xf numFmtId="0" fontId="0" fillId="0" borderId="10" xfId="0" applyBorder="1"/>
    <xf numFmtId="0" fontId="0" fillId="0" borderId="11" xfId="0" applyBorder="1"/>
    <xf numFmtId="0" fontId="0" fillId="0" borderId="6" xfId="0" applyBorder="1"/>
    <xf numFmtId="0" fontId="9" fillId="0" borderId="8" xfId="0" applyFont="1" applyBorder="1"/>
    <xf numFmtId="0" fontId="0" fillId="0" borderId="0" xfId="0" applyAlignment="1">
      <alignment horizontal="center"/>
    </xf>
    <xf numFmtId="10" fontId="0" fillId="0" borderId="12" xfId="0" applyNumberFormat="1" applyBorder="1"/>
    <xf numFmtId="0" fontId="0" fillId="0" borderId="13" xfId="0" applyBorder="1"/>
    <xf numFmtId="3" fontId="0" fillId="0" borderId="12" xfId="0" applyNumberFormat="1" applyBorder="1"/>
    <xf numFmtId="165" fontId="0" fillId="0" borderId="0" xfId="0" applyNumberFormat="1"/>
    <xf numFmtId="0" fontId="0" fillId="0" borderId="12" xfId="0" applyBorder="1"/>
    <xf numFmtId="0" fontId="0" fillId="2" borderId="0" xfId="0" applyFill="1"/>
    <xf numFmtId="0" fontId="1" fillId="2" borderId="0" xfId="0" applyFont="1" applyFill="1"/>
    <xf numFmtId="0" fontId="0" fillId="0" borderId="13" xfId="0" applyBorder="1" applyAlignment="1">
      <alignment horizontal="center"/>
    </xf>
    <xf numFmtId="0" fontId="0" fillId="0" borderId="14" xfId="0" applyBorder="1"/>
    <xf numFmtId="0" fontId="2" fillId="0" borderId="0" xfId="0" applyFont="1"/>
    <xf numFmtId="3" fontId="2" fillId="0" borderId="0" xfId="0" applyNumberFormat="1" applyFont="1"/>
    <xf numFmtId="0" fontId="0" fillId="0" borderId="0" xfId="0" applyAlignment="1">
      <alignment wrapText="1"/>
    </xf>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5" fillId="0" borderId="15" xfId="0" applyFont="1" applyBorder="1"/>
    <xf numFmtId="0" fontId="15" fillId="0" borderId="16" xfId="0" applyFont="1" applyBorder="1"/>
    <xf numFmtId="0" fontId="15" fillId="0" borderId="17" xfId="0" applyFont="1" applyBorder="1"/>
    <xf numFmtId="0" fontId="19" fillId="0" borderId="0" xfId="0" applyFont="1"/>
    <xf numFmtId="0" fontId="20" fillId="0" borderId="0" xfId="0" applyFont="1"/>
    <xf numFmtId="0" fontId="21" fillId="0" borderId="0" xfId="0" applyFont="1"/>
    <xf numFmtId="9" fontId="15" fillId="0" borderId="0" xfId="0" applyNumberFormat="1" applyFont="1"/>
    <xf numFmtId="0" fontId="9" fillId="0" borderId="0" xfId="0" applyFont="1"/>
    <xf numFmtId="167" fontId="0" fillId="0" borderId="0" xfId="1" applyNumberFormat="1" applyFont="1" applyBorder="1"/>
    <xf numFmtId="0" fontId="2" fillId="0" borderId="18" xfId="0" applyFont="1" applyBorder="1"/>
    <xf numFmtId="0" fontId="2" fillId="0" borderId="2" xfId="0" applyFont="1" applyBorder="1"/>
    <xf numFmtId="0" fontId="2" fillId="0" borderId="5" xfId="0" applyFont="1" applyBorder="1"/>
    <xf numFmtId="0" fontId="2" fillId="0" borderId="0" xfId="0" applyFont="1" applyAlignment="1">
      <alignment horizontal="right"/>
    </xf>
    <xf numFmtId="0" fontId="15" fillId="0" borderId="19" xfId="0" applyFont="1" applyBorder="1"/>
    <xf numFmtId="0" fontId="15" fillId="0" borderId="0" xfId="0" quotePrefix="1" applyFont="1"/>
    <xf numFmtId="0" fontId="0" fillId="0" borderId="20" xfId="0" applyBorder="1"/>
    <xf numFmtId="0" fontId="20" fillId="0" borderId="21" xfId="0" applyFont="1" applyBorder="1"/>
    <xf numFmtId="0" fontId="22" fillId="0" borderId="20" xfId="0" applyFont="1" applyBorder="1"/>
    <xf numFmtId="0" fontId="7" fillId="0" borderId="0" xfId="0" applyFont="1"/>
    <xf numFmtId="15" fontId="0" fillId="0" borderId="0" xfId="0" applyNumberFormat="1"/>
    <xf numFmtId="0" fontId="1" fillId="0" borderId="0" xfId="0" quotePrefix="1" applyFont="1"/>
    <xf numFmtId="0" fontId="7" fillId="3" borderId="0" xfId="0" applyFont="1" applyFill="1"/>
    <xf numFmtId="0" fontId="0" fillId="3" borderId="0" xfId="0" applyFill="1"/>
    <xf numFmtId="0" fontId="23" fillId="3" borderId="0" xfId="0" applyFont="1" applyFill="1"/>
    <xf numFmtId="0" fontId="0" fillId="0" borderId="0" xfId="0" quotePrefix="1"/>
    <xf numFmtId="0" fontId="23" fillId="0" borderId="0" xfId="0" applyFont="1"/>
    <xf numFmtId="170" fontId="15" fillId="0" borderId="0" xfId="0" applyNumberFormat="1" applyFont="1"/>
    <xf numFmtId="0" fontId="24" fillId="0" borderId="0" xfId="0" applyFont="1"/>
    <xf numFmtId="0" fontId="24" fillId="0" borderId="0" xfId="0" applyFont="1" applyAlignment="1">
      <alignment horizontal="left"/>
    </xf>
    <xf numFmtId="0" fontId="0" fillId="0" borderId="0" xfId="0" applyAlignment="1">
      <alignment horizontal="center" vertical="center" wrapText="1"/>
    </xf>
    <xf numFmtId="0" fontId="1" fillId="0" borderId="18" xfId="0" applyFont="1" applyBorder="1" applyAlignment="1">
      <alignment horizontal="center" vertical="center" wrapText="1"/>
    </xf>
    <xf numFmtId="0" fontId="1" fillId="0" borderId="9" xfId="0" applyFont="1" applyBorder="1" applyAlignment="1">
      <alignment horizontal="center" vertical="center" wrapText="1"/>
    </xf>
    <xf numFmtId="0" fontId="25" fillId="0" borderId="0" xfId="0" applyFont="1"/>
    <xf numFmtId="0" fontId="16" fillId="0" borderId="15" xfId="0" applyFont="1" applyBorder="1"/>
    <xf numFmtId="0" fontId="16" fillId="0" borderId="22" xfId="0" applyFont="1" applyBorder="1"/>
    <xf numFmtId="0" fontId="16" fillId="0" borderId="17" xfId="0" applyFont="1" applyBorder="1"/>
    <xf numFmtId="0" fontId="16" fillId="0" borderId="23" xfId="0" applyFont="1" applyBorder="1"/>
    <xf numFmtId="0" fontId="26" fillId="0" borderId="0" xfId="0" applyFont="1"/>
    <xf numFmtId="0" fontId="7" fillId="2" borderId="0" xfId="0" applyFont="1" applyFill="1"/>
    <xf numFmtId="0" fontId="12" fillId="2" borderId="0" xfId="0" applyFont="1" applyFill="1"/>
    <xf numFmtId="0" fontId="23" fillId="2" borderId="0" xfId="0" applyFont="1" applyFill="1"/>
    <xf numFmtId="1" fontId="1" fillId="0" borderId="12" xfId="0" applyNumberFormat="1" applyFont="1" applyBorder="1" applyAlignment="1">
      <alignment horizontal="center"/>
    </xf>
    <xf numFmtId="1" fontId="1" fillId="0" borderId="14" xfId="0" applyNumberFormat="1" applyFont="1" applyBorder="1" applyAlignment="1">
      <alignment horizontal="center"/>
    </xf>
    <xf numFmtId="0" fontId="27" fillId="0" borderId="0" xfId="0" applyFont="1"/>
    <xf numFmtId="0" fontId="28" fillId="0" borderId="0" xfId="0" applyFont="1"/>
    <xf numFmtId="0" fontId="29" fillId="0" borderId="0" xfId="0" applyFont="1"/>
    <xf numFmtId="0" fontId="0" fillId="0" borderId="8" xfId="0" applyBorder="1" applyAlignment="1">
      <alignment horizontal="center" vertical="center" wrapText="1"/>
    </xf>
    <xf numFmtId="14" fontId="0" fillId="0" borderId="12" xfId="0" applyNumberFormat="1" applyBorder="1" applyAlignment="1">
      <alignment horizontal="center"/>
    </xf>
    <xf numFmtId="14" fontId="0" fillId="0" borderId="18" xfId="0" applyNumberFormat="1" applyBorder="1" applyAlignment="1">
      <alignment horizontal="center"/>
    </xf>
    <xf numFmtId="0" fontId="1" fillId="0" borderId="5"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24" xfId="0" applyFont="1" applyBorder="1" applyAlignment="1">
      <alignment horizontal="center" vertical="center" wrapText="1"/>
    </xf>
    <xf numFmtId="3" fontId="0" fillId="4" borderId="0" xfId="0" applyNumberFormat="1" applyFill="1"/>
    <xf numFmtId="0" fontId="0" fillId="4" borderId="0" xfId="0" applyFill="1"/>
    <xf numFmtId="1" fontId="0" fillId="4" borderId="0" xfId="0" applyNumberFormat="1" applyFill="1"/>
    <xf numFmtId="3" fontId="4" fillId="4" borderId="4" xfId="0" applyNumberFormat="1" applyFont="1" applyFill="1" applyBorder="1"/>
    <xf numFmtId="3" fontId="3" fillId="4" borderId="4" xfId="0" applyNumberFormat="1" applyFont="1" applyFill="1" applyBorder="1"/>
    <xf numFmtId="166" fontId="3" fillId="4" borderId="4" xfId="0" applyNumberFormat="1" applyFont="1" applyFill="1" applyBorder="1"/>
    <xf numFmtId="0" fontId="0" fillId="4" borderId="1" xfId="0" applyFill="1" applyBorder="1"/>
    <xf numFmtId="3" fontId="0" fillId="4" borderId="1" xfId="0" applyNumberFormat="1" applyFill="1" applyBorder="1"/>
    <xf numFmtId="3" fontId="1" fillId="4" borderId="13" xfId="0" applyNumberFormat="1" applyFont="1" applyFill="1" applyBorder="1" applyAlignment="1">
      <alignment horizontal="right" indent="2"/>
    </xf>
    <xf numFmtId="166" fontId="1" fillId="4" borderId="1" xfId="0" applyNumberFormat="1" applyFont="1" applyFill="1" applyBorder="1" applyAlignment="1">
      <alignment horizontal="right" indent="2"/>
    </xf>
    <xf numFmtId="4" fontId="1" fillId="4" borderId="25" xfId="0" applyNumberFormat="1" applyFont="1" applyFill="1" applyBorder="1" applyAlignment="1">
      <alignment horizontal="right" indent="2"/>
    </xf>
    <xf numFmtId="3" fontId="1" fillId="4" borderId="9" xfId="0" applyNumberFormat="1" applyFont="1" applyFill="1" applyBorder="1" applyAlignment="1">
      <alignment horizontal="right" indent="2"/>
    </xf>
    <xf numFmtId="3" fontId="1" fillId="4" borderId="4" xfId="0" applyNumberFormat="1" applyFont="1" applyFill="1" applyBorder="1" applyAlignment="1">
      <alignment horizontal="right" indent="2"/>
    </xf>
    <xf numFmtId="3" fontId="1" fillId="4" borderId="12" xfId="0" applyNumberFormat="1" applyFont="1" applyFill="1" applyBorder="1" applyAlignment="1">
      <alignment horizontal="right" indent="2"/>
    </xf>
    <xf numFmtId="10" fontId="1" fillId="4" borderId="12" xfId="0" applyNumberFormat="1" applyFont="1" applyFill="1" applyBorder="1" applyAlignment="1">
      <alignment horizontal="right" indent="1"/>
    </xf>
    <xf numFmtId="4" fontId="1" fillId="4" borderId="26" xfId="0" applyNumberFormat="1" applyFont="1" applyFill="1" applyBorder="1" applyAlignment="1">
      <alignment horizontal="right" indent="2"/>
    </xf>
    <xf numFmtId="3" fontId="1" fillId="4" borderId="14" xfId="0" applyNumberFormat="1" applyFont="1" applyFill="1" applyBorder="1" applyAlignment="1">
      <alignment horizontal="right" indent="2"/>
    </xf>
    <xf numFmtId="166" fontId="1" fillId="4" borderId="7" xfId="0" applyNumberFormat="1" applyFont="1" applyFill="1" applyBorder="1" applyAlignment="1">
      <alignment horizontal="right" indent="2"/>
    </xf>
    <xf numFmtId="10" fontId="1" fillId="4" borderId="14" xfId="0" applyNumberFormat="1" applyFont="1" applyFill="1" applyBorder="1" applyAlignment="1">
      <alignment horizontal="right" indent="1"/>
    </xf>
    <xf numFmtId="4" fontId="1" fillId="4" borderId="27" xfId="0" applyNumberFormat="1" applyFont="1" applyFill="1" applyBorder="1" applyAlignment="1">
      <alignment horizontal="right" indent="2"/>
    </xf>
    <xf numFmtId="3" fontId="1" fillId="4" borderId="11" xfId="0" applyNumberFormat="1" applyFont="1" applyFill="1" applyBorder="1" applyAlignment="1">
      <alignment horizontal="right" indent="2"/>
    </xf>
    <xf numFmtId="167" fontId="2" fillId="4" borderId="18" xfId="1" applyNumberFormat="1" applyFont="1" applyFill="1" applyBorder="1"/>
    <xf numFmtId="3" fontId="0" fillId="4" borderId="0" xfId="1" applyNumberFormat="1" applyFont="1" applyFill="1"/>
    <xf numFmtId="3" fontId="1" fillId="4" borderId="12" xfId="0" applyNumberFormat="1" applyFont="1" applyFill="1" applyBorder="1"/>
    <xf numFmtId="0" fontId="0" fillId="4" borderId="12" xfId="0" applyFill="1" applyBorder="1"/>
    <xf numFmtId="0" fontId="0" fillId="0" borderId="12" xfId="0" quotePrefix="1" applyBorder="1"/>
    <xf numFmtId="10" fontId="1" fillId="4" borderId="12" xfId="0" applyNumberFormat="1" applyFont="1" applyFill="1" applyBorder="1"/>
    <xf numFmtId="0" fontId="32" fillId="0" borderId="0" xfId="0" applyFont="1"/>
    <xf numFmtId="15" fontId="32" fillId="0" borderId="0" xfId="0" applyNumberFormat="1" applyFont="1" applyAlignment="1">
      <alignment horizontal="left"/>
    </xf>
    <xf numFmtId="0" fontId="1" fillId="2" borderId="0" xfId="0" quotePrefix="1" applyFont="1" applyFill="1"/>
    <xf numFmtId="0" fontId="2" fillId="2" borderId="0" xfId="0" applyFont="1" applyFill="1"/>
    <xf numFmtId="0" fontId="7" fillId="0" borderId="18" xfId="0" applyFont="1" applyBorder="1"/>
    <xf numFmtId="0" fontId="7" fillId="0" borderId="3" xfId="0" applyFont="1" applyBorder="1"/>
    <xf numFmtId="1" fontId="7" fillId="0" borderId="3" xfId="0" applyNumberFormat="1" applyFont="1" applyBorder="1" applyAlignment="1">
      <alignment horizontal="left"/>
    </xf>
    <xf numFmtId="1" fontId="1" fillId="0" borderId="5" xfId="0" applyNumberFormat="1" applyFont="1" applyBorder="1" applyAlignment="1">
      <alignment horizontal="left"/>
    </xf>
    <xf numFmtId="0" fontId="7" fillId="0" borderId="1" xfId="0" applyFont="1" applyBorder="1"/>
    <xf numFmtId="1" fontId="1" fillId="0" borderId="0" xfId="0" applyNumberFormat="1" applyFont="1" applyAlignment="1">
      <alignment horizontal="left"/>
    </xf>
    <xf numFmtId="1" fontId="1" fillId="0" borderId="4" xfId="0" applyNumberFormat="1" applyFont="1" applyBorder="1" applyAlignment="1">
      <alignment horizontal="left"/>
    </xf>
    <xf numFmtId="0" fontId="4" fillId="0" borderId="1" xfId="0" applyFont="1" applyBorder="1"/>
    <xf numFmtId="0" fontId="4" fillId="0" borderId="4" xfId="0" applyFont="1" applyBorder="1"/>
    <xf numFmtId="0" fontId="3" fillId="0" borderId="1" xfId="0" quotePrefix="1" applyFont="1" applyBorder="1"/>
    <xf numFmtId="166" fontId="4" fillId="0" borderId="4" xfId="0" applyNumberFormat="1" applyFont="1" applyBorder="1"/>
    <xf numFmtId="3" fontId="3" fillId="0" borderId="3" xfId="0" applyNumberFormat="1" applyFont="1" applyBorder="1"/>
    <xf numFmtId="0" fontId="1" fillId="0" borderId="8" xfId="0" applyFont="1" applyBorder="1"/>
    <xf numFmtId="3" fontId="1" fillId="0" borderId="9" xfId="0" applyNumberFormat="1" applyFont="1" applyBorder="1"/>
    <xf numFmtId="3" fontId="3" fillId="0" borderId="6" xfId="0" applyNumberFormat="1" applyFont="1" applyBorder="1"/>
    <xf numFmtId="0" fontId="4" fillId="0" borderId="1" xfId="0" quotePrefix="1" applyFont="1" applyBorder="1"/>
    <xf numFmtId="166" fontId="4" fillId="4" borderId="4" xfId="0" applyNumberFormat="1" applyFont="1" applyFill="1" applyBorder="1"/>
    <xf numFmtId="3" fontId="0" fillId="4" borderId="4" xfId="0" applyNumberFormat="1" applyFill="1" applyBorder="1"/>
    <xf numFmtId="3" fontId="4" fillId="4" borderId="5" xfId="0" applyNumberFormat="1" applyFont="1" applyFill="1" applyBorder="1"/>
    <xf numFmtId="0" fontId="5" fillId="0" borderId="2" xfId="0" quotePrefix="1" applyFont="1" applyBorder="1"/>
    <xf numFmtId="0" fontId="3" fillId="0" borderId="0" xfId="0" quotePrefix="1" applyFont="1"/>
    <xf numFmtId="0" fontId="0" fillId="0" borderId="7" xfId="0" quotePrefix="1" applyBorder="1"/>
    <xf numFmtId="166" fontId="0" fillId="4" borderId="11" xfId="0" applyNumberFormat="1" applyFill="1" applyBorder="1"/>
    <xf numFmtId="166" fontId="4" fillId="4" borderId="5" xfId="0" applyNumberFormat="1" applyFont="1" applyFill="1" applyBorder="1"/>
    <xf numFmtId="0" fontId="33" fillId="0" borderId="0" xfId="0" applyFont="1"/>
    <xf numFmtId="0" fontId="34" fillId="0" borderId="0" xfId="0" applyFont="1"/>
    <xf numFmtId="0" fontId="35" fillId="0" borderId="0" xfId="0" applyFont="1"/>
    <xf numFmtId="0" fontId="37" fillId="0" borderId="0" xfId="0" applyFont="1"/>
    <xf numFmtId="1" fontId="2" fillId="4" borderId="2" xfId="0" applyNumberFormat="1" applyFont="1" applyFill="1" applyBorder="1"/>
    <xf numFmtId="0" fontId="22" fillId="2" borderId="0" xfId="0" applyFont="1" applyFill="1"/>
    <xf numFmtId="0" fontId="39" fillId="0" borderId="0" xfId="0" applyFont="1"/>
    <xf numFmtId="0" fontId="39" fillId="0" borderId="0" xfId="0" quotePrefix="1" applyFont="1"/>
    <xf numFmtId="0" fontId="40" fillId="0" borderId="0" xfId="0" applyFont="1"/>
    <xf numFmtId="0" fontId="12" fillId="0" borderId="0" xfId="0" applyFont="1"/>
    <xf numFmtId="0" fontId="41" fillId="0" borderId="0" xfId="0" applyFont="1"/>
    <xf numFmtId="0" fontId="0" fillId="0" borderId="32" xfId="0" applyBorder="1"/>
    <xf numFmtId="0" fontId="1" fillId="4" borderId="0" xfId="0" quotePrefix="1" applyFont="1" applyFill="1"/>
    <xf numFmtId="0" fontId="1" fillId="0" borderId="0" xfId="0" applyFont="1" applyAlignment="1">
      <alignment horizontal="center" vertical="center" wrapText="1"/>
    </xf>
    <xf numFmtId="0" fontId="0" fillId="0" borderId="13" xfId="0" applyBorder="1" applyAlignment="1">
      <alignment horizontal="center" vertical="center" wrapText="1"/>
    </xf>
    <xf numFmtId="0" fontId="47" fillId="0" borderId="0" xfId="0" applyFont="1"/>
    <xf numFmtId="171" fontId="0" fillId="0" borderId="0" xfId="0" applyNumberFormat="1"/>
    <xf numFmtId="0" fontId="48" fillId="0" borderId="0" xfId="0" applyFont="1"/>
    <xf numFmtId="0" fontId="49" fillId="0" borderId="0" xfId="0" applyFont="1"/>
    <xf numFmtId="0" fontId="50" fillId="0" borderId="0" xfId="0" applyFont="1"/>
    <xf numFmtId="0" fontId="50" fillId="0" borderId="0" xfId="0" quotePrefix="1" applyFont="1"/>
    <xf numFmtId="3" fontId="47" fillId="4" borderId="14" xfId="0" applyNumberFormat="1" applyFont="1" applyFill="1" applyBorder="1" applyAlignment="1">
      <alignment horizontal="right" indent="2"/>
    </xf>
    <xf numFmtId="0" fontId="51" fillId="0" borderId="0" xfId="0" applyFont="1"/>
    <xf numFmtId="9" fontId="1" fillId="4" borderId="13" xfId="2" applyFont="1" applyFill="1" applyBorder="1" applyAlignment="1">
      <alignment horizontal="right" indent="1"/>
    </xf>
    <xf numFmtId="10" fontId="1" fillId="0" borderId="12" xfId="0" applyNumberFormat="1" applyFont="1" applyBorder="1"/>
    <xf numFmtId="9" fontId="2" fillId="5" borderId="0" xfId="0" applyNumberFormat="1" applyFont="1" applyFill="1"/>
    <xf numFmtId="0" fontId="0" fillId="6" borderId="0" xfId="0" applyFill="1"/>
    <xf numFmtId="0" fontId="23" fillId="8" borderId="0" xfId="0" applyFont="1" applyFill="1"/>
    <xf numFmtId="0" fontId="0" fillId="8" borderId="0" xfId="0" applyFill="1"/>
    <xf numFmtId="0" fontId="23" fillId="2" borderId="0" xfId="0" quotePrefix="1" applyFont="1" applyFill="1"/>
    <xf numFmtId="0" fontId="49" fillId="2" borderId="0" xfId="0" applyFont="1" applyFill="1"/>
    <xf numFmtId="166" fontId="0" fillId="0" borderId="0" xfId="0" applyNumberFormat="1"/>
    <xf numFmtId="0" fontId="0" fillId="0" borderId="19" xfId="0" applyBorder="1"/>
    <xf numFmtId="0" fontId="0" fillId="0" borderId="15" xfId="0" applyBorder="1"/>
    <xf numFmtId="0" fontId="0" fillId="0" borderId="22" xfId="0" applyBorder="1"/>
    <xf numFmtId="0" fontId="0" fillId="0" borderId="29" xfId="0" applyBorder="1"/>
    <xf numFmtId="0" fontId="0" fillId="0" borderId="28" xfId="0" applyBorder="1"/>
    <xf numFmtId="0" fontId="1" fillId="0" borderId="29" xfId="0" applyFont="1" applyBorder="1"/>
    <xf numFmtId="0" fontId="0" fillId="4" borderId="28" xfId="0" applyFill="1" applyBorder="1"/>
    <xf numFmtId="0" fontId="0" fillId="4" borderId="34" xfId="0" applyFill="1" applyBorder="1"/>
    <xf numFmtId="0" fontId="0" fillId="0" borderId="34" xfId="0" applyBorder="1"/>
    <xf numFmtId="0" fontId="0" fillId="0" borderId="16" xfId="0" applyBorder="1"/>
    <xf numFmtId="0" fontId="0" fillId="0" borderId="17" xfId="0" applyBorder="1"/>
    <xf numFmtId="0" fontId="0" fillId="0" borderId="23" xfId="0" applyBorder="1"/>
    <xf numFmtId="10" fontId="1" fillId="4" borderId="0" xfId="0" applyNumberFormat="1" applyFont="1" applyFill="1"/>
    <xf numFmtId="0" fontId="0" fillId="0" borderId="35" xfId="0" applyBorder="1"/>
    <xf numFmtId="0" fontId="0" fillId="0" borderId="36" xfId="0" applyBorder="1"/>
    <xf numFmtId="0" fontId="1" fillId="0" borderId="36" xfId="0" applyFont="1" applyBorder="1"/>
    <xf numFmtId="0" fontId="0" fillId="0" borderId="37" xfId="0" applyBorder="1"/>
    <xf numFmtId="0" fontId="1" fillId="0" borderId="38" xfId="0" applyFont="1" applyBorder="1"/>
    <xf numFmtId="0" fontId="0" fillId="0" borderId="39" xfId="0" applyBorder="1"/>
    <xf numFmtId="0" fontId="0" fillId="0" borderId="40" xfId="0" applyBorder="1"/>
    <xf numFmtId="0" fontId="0" fillId="0" borderId="41" xfId="0" applyBorder="1"/>
    <xf numFmtId="0" fontId="1" fillId="0" borderId="41" xfId="0" applyFont="1" applyBorder="1"/>
    <xf numFmtId="0" fontId="0" fillId="0" borderId="42" xfId="0" applyBorder="1"/>
    <xf numFmtId="0" fontId="0" fillId="0" borderId="6" xfId="0" quotePrefix="1" applyBorder="1"/>
    <xf numFmtId="10" fontId="0" fillId="0" borderId="0" xfId="0" applyNumberFormat="1"/>
    <xf numFmtId="3" fontId="23" fillId="4" borderId="0" xfId="0" applyNumberFormat="1" applyFont="1" applyFill="1"/>
    <xf numFmtId="0" fontId="39" fillId="0" borderId="17" xfId="0" quotePrefix="1" applyFont="1" applyBorder="1"/>
    <xf numFmtId="0" fontId="23" fillId="0" borderId="17" xfId="0" applyFont="1" applyBorder="1"/>
    <xf numFmtId="3" fontId="23" fillId="4" borderId="17" xfId="0" applyNumberFormat="1" applyFont="1" applyFill="1" applyBorder="1"/>
    <xf numFmtId="0" fontId="50" fillId="4" borderId="0" xfId="0" applyFont="1" applyFill="1"/>
    <xf numFmtId="0" fontId="54" fillId="0" borderId="0" xfId="0" applyFont="1"/>
    <xf numFmtId="0" fontId="1" fillId="7" borderId="0" xfId="0" applyFont="1" applyFill="1"/>
    <xf numFmtId="168" fontId="0" fillId="0" borderId="0" xfId="0" applyNumberFormat="1"/>
    <xf numFmtId="0" fontId="0" fillId="0" borderId="21" xfId="0" applyBorder="1"/>
    <xf numFmtId="0" fontId="0" fillId="0" borderId="33" xfId="0" applyBorder="1"/>
    <xf numFmtId="0" fontId="0" fillId="4" borderId="29" xfId="0" applyFill="1" applyBorder="1"/>
    <xf numFmtId="0" fontId="0" fillId="7" borderId="29" xfId="0" applyFill="1" applyBorder="1"/>
    <xf numFmtId="0" fontId="0" fillId="0" borderId="43" xfId="0" applyBorder="1"/>
    <xf numFmtId="0" fontId="9" fillId="0" borderId="1" xfId="0" applyFont="1" applyBorder="1"/>
    <xf numFmtId="0" fontId="1" fillId="0" borderId="21" xfId="0" applyFont="1" applyBorder="1"/>
    <xf numFmtId="0" fontId="0" fillId="0" borderId="44" xfId="0" applyBorder="1"/>
    <xf numFmtId="168" fontId="0" fillId="4" borderId="45" xfId="0" applyNumberFormat="1" applyFill="1" applyBorder="1"/>
    <xf numFmtId="3" fontId="0" fillId="7" borderId="29" xfId="0" applyNumberFormat="1" applyFill="1" applyBorder="1"/>
    <xf numFmtId="0" fontId="0" fillId="7" borderId="0" xfId="0" applyFill="1"/>
    <xf numFmtId="0" fontId="42" fillId="0" borderId="0" xfId="0" applyFont="1" applyAlignment="1">
      <alignment horizontal="center" vertical="center"/>
    </xf>
    <xf numFmtId="0" fontId="16" fillId="0" borderId="29" xfId="0" applyFont="1" applyBorder="1" applyAlignment="1">
      <alignment horizontal="center" vertical="center" wrapText="1"/>
    </xf>
    <xf numFmtId="0" fontId="16" fillId="0" borderId="16" xfId="0" applyFont="1" applyBorder="1" applyAlignment="1">
      <alignment horizontal="center" vertical="center" wrapText="1"/>
    </xf>
    <xf numFmtId="0" fontId="2" fillId="4" borderId="5" xfId="0" applyFont="1" applyFill="1" applyBorder="1"/>
    <xf numFmtId="3" fontId="0" fillId="4" borderId="7" xfId="0" applyNumberFormat="1" applyFill="1" applyBorder="1"/>
    <xf numFmtId="167" fontId="2" fillId="0" borderId="0" xfId="1" applyNumberFormat="1" applyFont="1" applyFill="1" applyBorder="1"/>
    <xf numFmtId="165" fontId="2" fillId="0" borderId="0" xfId="0" applyNumberFormat="1" applyFont="1"/>
    <xf numFmtId="1" fontId="2" fillId="0" borderId="0" xfId="0" applyNumberFormat="1" applyFont="1"/>
    <xf numFmtId="0" fontId="2" fillId="0" borderId="0" xfId="0" applyFont="1" applyAlignment="1">
      <alignment horizontal="center"/>
    </xf>
    <xf numFmtId="1" fontId="0" fillId="0" borderId="0" xfId="0" applyNumberFormat="1"/>
    <xf numFmtId="3" fontId="0" fillId="7" borderId="12" xfId="0" applyNumberFormat="1" applyFill="1" applyBorder="1"/>
    <xf numFmtId="0" fontId="0" fillId="9" borderId="0" xfId="0" applyFill="1"/>
    <xf numFmtId="0" fontId="2" fillId="9" borderId="0" xfId="0" applyFont="1" applyFill="1"/>
    <xf numFmtId="0" fontId="2" fillId="9" borderId="0" xfId="0" applyFont="1" applyFill="1" applyAlignment="1">
      <alignment horizontal="left"/>
    </xf>
    <xf numFmtId="0" fontId="0" fillId="9" borderId="1" xfId="0" applyFill="1" applyBorder="1"/>
    <xf numFmtId="0" fontId="0" fillId="9" borderId="4" xfId="0" applyFill="1" applyBorder="1"/>
    <xf numFmtId="10" fontId="47" fillId="0" borderId="12" xfId="0" applyNumberFormat="1" applyFont="1" applyBorder="1"/>
    <xf numFmtId="0" fontId="9" fillId="0" borderId="19" xfId="0" applyFont="1" applyBorder="1"/>
    <xf numFmtId="0" fontId="0" fillId="0" borderId="16" xfId="0" applyBorder="1" applyAlignment="1">
      <alignment horizontal="right"/>
    </xf>
    <xf numFmtId="0" fontId="1" fillId="0" borderId="23" xfId="0" applyFont="1" applyBorder="1"/>
    <xf numFmtId="0" fontId="26" fillId="10" borderId="0" xfId="0" applyFont="1" applyFill="1"/>
    <xf numFmtId="0" fontId="15" fillId="10" borderId="0" xfId="0" applyFont="1" applyFill="1"/>
    <xf numFmtId="3" fontId="0" fillId="7" borderId="0" xfId="0" applyNumberFormat="1" applyFill="1"/>
    <xf numFmtId="0" fontId="52" fillId="0" borderId="0" xfId="0" quotePrefix="1" applyFont="1"/>
    <xf numFmtId="3" fontId="52" fillId="7" borderId="0" xfId="0" applyNumberFormat="1" applyFont="1" applyFill="1"/>
    <xf numFmtId="3" fontId="0" fillId="0" borderId="15" xfId="0" applyNumberFormat="1" applyBorder="1"/>
    <xf numFmtId="0" fontId="0" fillId="0" borderId="29" xfId="0" quotePrefix="1" applyBorder="1"/>
    <xf numFmtId="3" fontId="0" fillId="4" borderId="17" xfId="0" applyNumberFormat="1" applyFill="1" applyBorder="1"/>
    <xf numFmtId="3" fontId="0" fillId="7" borderId="6" xfId="0" applyNumberFormat="1" applyFill="1" applyBorder="1"/>
    <xf numFmtId="0" fontId="12" fillId="0" borderId="29" xfId="0" applyFont="1" applyBorder="1"/>
    <xf numFmtId="3" fontId="0" fillId="4" borderId="6" xfId="0" applyNumberFormat="1" applyFill="1" applyBorder="1"/>
    <xf numFmtId="0" fontId="4" fillId="0" borderId="21" xfId="0" applyFont="1" applyBorder="1"/>
    <xf numFmtId="3" fontId="4" fillId="4" borderId="3" xfId="0" applyNumberFormat="1" applyFont="1" applyFill="1" applyBorder="1"/>
    <xf numFmtId="0" fontId="3" fillId="4" borderId="0" xfId="0" applyFont="1" applyFill="1"/>
    <xf numFmtId="0" fontId="3" fillId="0" borderId="33" xfId="0" applyFont="1" applyBorder="1"/>
    <xf numFmtId="0" fontId="31" fillId="0" borderId="21" xfId="0" applyFont="1" applyBorder="1"/>
    <xf numFmtId="3" fontId="4" fillId="4" borderId="2" xfId="0" applyNumberFormat="1" applyFont="1" applyFill="1" applyBorder="1"/>
    <xf numFmtId="3" fontId="4" fillId="0" borderId="0" xfId="0" applyNumberFormat="1" applyFont="1"/>
    <xf numFmtId="3" fontId="3" fillId="4" borderId="0" xfId="0" applyNumberFormat="1" applyFont="1" applyFill="1"/>
    <xf numFmtId="0" fontId="10" fillId="0" borderId="29" xfId="0" applyFont="1" applyBorder="1"/>
    <xf numFmtId="3" fontId="3" fillId="0" borderId="28" xfId="0" applyNumberFormat="1" applyFont="1" applyBorder="1"/>
    <xf numFmtId="0" fontId="3" fillId="0" borderId="29" xfId="0" applyFont="1" applyBorder="1"/>
    <xf numFmtId="0" fontId="3" fillId="0" borderId="0" xfId="0" applyFont="1" applyAlignment="1">
      <alignment horizontal="center"/>
    </xf>
    <xf numFmtId="3" fontId="8" fillId="4" borderId="28" xfId="0" applyNumberFormat="1" applyFont="1" applyFill="1" applyBorder="1"/>
    <xf numFmtId="166" fontId="3" fillId="4" borderId="28" xfId="0" applyNumberFormat="1" applyFont="1" applyFill="1" applyBorder="1"/>
    <xf numFmtId="0" fontId="4" fillId="0" borderId="46" xfId="0" applyFont="1" applyBorder="1"/>
    <xf numFmtId="1" fontId="4" fillId="4" borderId="47" xfId="0" applyNumberFormat="1" applyFont="1" applyFill="1" applyBorder="1"/>
    <xf numFmtId="3" fontId="4" fillId="0" borderId="30" xfId="0" applyNumberFormat="1" applyFont="1" applyBorder="1"/>
    <xf numFmtId="3" fontId="3" fillId="4" borderId="28" xfId="0" applyNumberFormat="1" applyFont="1" applyFill="1" applyBorder="1"/>
    <xf numFmtId="0" fontId="3" fillId="0" borderId="29" xfId="0" quotePrefix="1" applyFont="1" applyBorder="1"/>
    <xf numFmtId="3" fontId="4" fillId="4" borderId="47" xfId="0" applyNumberFormat="1" applyFont="1" applyFill="1" applyBorder="1"/>
    <xf numFmtId="0" fontId="55" fillId="0" borderId="48" xfId="0" applyFont="1" applyBorder="1"/>
    <xf numFmtId="3" fontId="31" fillId="4" borderId="49" xfId="0" applyNumberFormat="1" applyFont="1" applyFill="1" applyBorder="1"/>
    <xf numFmtId="3" fontId="3" fillId="0" borderId="28" xfId="0" applyNumberFormat="1" applyFont="1" applyBorder="1" applyAlignment="1">
      <alignment horizontal="right"/>
    </xf>
    <xf numFmtId="0" fontId="3" fillId="0" borderId="21" xfId="0" applyFont="1" applyBorder="1"/>
    <xf numFmtId="0" fontId="38" fillId="0" borderId="33" xfId="0" applyFont="1" applyBorder="1"/>
    <xf numFmtId="0" fontId="4" fillId="0" borderId="33" xfId="0" applyFont="1" applyBorder="1"/>
    <xf numFmtId="3" fontId="3" fillId="0" borderId="20" xfId="0" applyNumberFormat="1" applyFont="1" applyBorder="1" applyAlignment="1">
      <alignment horizontal="right"/>
    </xf>
    <xf numFmtId="3" fontId="3" fillId="0" borderId="33" xfId="0" applyNumberFormat="1" applyFont="1" applyBorder="1" applyAlignment="1">
      <alignment horizontal="right"/>
    </xf>
    <xf numFmtId="3" fontId="3" fillId="0" borderId="0" xfId="0" applyNumberFormat="1" applyFont="1" applyAlignment="1">
      <alignment horizontal="center"/>
    </xf>
    <xf numFmtId="3" fontId="31" fillId="4" borderId="33" xfId="0" applyNumberFormat="1" applyFont="1" applyFill="1" applyBorder="1"/>
    <xf numFmtId="0" fontId="5" fillId="0" borderId="29" xfId="0" applyFont="1" applyBorder="1"/>
    <xf numFmtId="0" fontId="3" fillId="0" borderId="46" xfId="0" applyFont="1" applyBorder="1"/>
    <xf numFmtId="0" fontId="4" fillId="0" borderId="29" xfId="0" applyFont="1" applyBorder="1" applyAlignment="1">
      <alignment horizontal="right"/>
    </xf>
    <xf numFmtId="0" fontId="31" fillId="0" borderId="50" xfId="0" applyFont="1" applyBorder="1"/>
    <xf numFmtId="0" fontId="0" fillId="0" borderId="31" xfId="0" quotePrefix="1" applyBorder="1"/>
    <xf numFmtId="3" fontId="1" fillId="4" borderId="17" xfId="0" applyNumberFormat="1" applyFont="1" applyFill="1" applyBorder="1"/>
    <xf numFmtId="0" fontId="1" fillId="0" borderId="17" xfId="0" applyFont="1" applyBorder="1"/>
    <xf numFmtId="169" fontId="0" fillId="7" borderId="0" xfId="0" applyNumberFormat="1" applyFill="1"/>
    <xf numFmtId="3" fontId="0" fillId="0" borderId="29" xfId="0" applyNumberFormat="1" applyBorder="1"/>
    <xf numFmtId="0" fontId="1" fillId="0" borderId="16" xfId="0" quotePrefix="1" applyFont="1" applyBorder="1"/>
    <xf numFmtId="0" fontId="6" fillId="0" borderId="19" xfId="0" applyFont="1" applyBorder="1"/>
    <xf numFmtId="0" fontId="6" fillId="0" borderId="15" xfId="0" applyFont="1" applyBorder="1"/>
    <xf numFmtId="3" fontId="56" fillId="4" borderId="15" xfId="0" applyNumberFormat="1" applyFont="1" applyFill="1" applyBorder="1" applyAlignment="1">
      <alignment horizontal="center"/>
    </xf>
    <xf numFmtId="0" fontId="32" fillId="0" borderId="16" xfId="0" applyFont="1" applyBorder="1"/>
    <xf numFmtId="0" fontId="0" fillId="4" borderId="17" xfId="0" applyFill="1" applyBorder="1"/>
    <xf numFmtId="166" fontId="3" fillId="0" borderId="28" xfId="0" applyNumberFormat="1" applyFont="1" applyBorder="1"/>
    <xf numFmtId="14" fontId="0" fillId="0" borderId="28" xfId="0" applyNumberFormat="1" applyBorder="1"/>
    <xf numFmtId="0" fontId="1" fillId="0" borderId="10" xfId="0" applyFont="1" applyBorder="1"/>
    <xf numFmtId="14" fontId="0" fillId="0" borderId="28" xfId="0" applyNumberFormat="1" applyBorder="1" applyAlignment="1">
      <alignment horizontal="right"/>
    </xf>
    <xf numFmtId="0" fontId="1" fillId="0" borderId="50" xfId="0" applyFont="1" applyBorder="1"/>
    <xf numFmtId="0" fontId="0" fillId="0" borderId="51" xfId="0" applyBorder="1"/>
    <xf numFmtId="0" fontId="0" fillId="0" borderId="48" xfId="0" applyBorder="1"/>
    <xf numFmtId="3" fontId="0" fillId="4" borderId="48" xfId="0" applyNumberFormat="1" applyFill="1" applyBorder="1"/>
    <xf numFmtId="0" fontId="0" fillId="0" borderId="49" xfId="0" applyBorder="1"/>
    <xf numFmtId="0" fontId="57" fillId="0" borderId="0" xfId="0" applyFont="1"/>
    <xf numFmtId="14" fontId="1" fillId="0" borderId="0" xfId="0" quotePrefix="1" applyNumberFormat="1" applyFont="1"/>
    <xf numFmtId="1" fontId="0" fillId="11" borderId="0" xfId="0" applyNumberFormat="1" applyFill="1"/>
    <xf numFmtId="0" fontId="16" fillId="0" borderId="28" xfId="0" applyFont="1" applyBorder="1" applyAlignment="1">
      <alignment horizontal="center" vertical="center" wrapText="1"/>
    </xf>
    <xf numFmtId="0" fontId="23" fillId="0" borderId="28" xfId="0" applyFont="1" applyBorder="1"/>
    <xf numFmtId="0" fontId="16" fillId="0" borderId="23" xfId="0" applyFont="1" applyBorder="1" applyAlignment="1">
      <alignment horizontal="center" vertical="center" wrapText="1"/>
    </xf>
    <xf numFmtId="166" fontId="0" fillId="4" borderId="0" xfId="0" applyNumberFormat="1" applyFill="1"/>
    <xf numFmtId="0" fontId="7" fillId="0" borderId="9" xfId="0" applyFont="1" applyBorder="1"/>
    <xf numFmtId="0" fontId="23" fillId="0" borderId="4" xfId="0" applyFont="1" applyBorder="1"/>
    <xf numFmtId="9" fontId="0" fillId="0" borderId="6" xfId="2" applyFont="1" applyBorder="1"/>
    <xf numFmtId="0" fontId="23" fillId="0" borderId="11" xfId="0" applyFont="1" applyBorder="1"/>
    <xf numFmtId="0" fontId="1" fillId="0" borderId="2" xfId="0" applyFont="1" applyBorder="1"/>
    <xf numFmtId="0" fontId="1" fillId="0" borderId="5" xfId="0" applyFont="1" applyBorder="1"/>
    <xf numFmtId="1" fontId="0" fillId="12" borderId="28" xfId="0" applyNumberFormat="1" applyFill="1" applyBorder="1"/>
    <xf numFmtId="1" fontId="1" fillId="4" borderId="18" xfId="0" applyNumberFormat="1" applyFont="1" applyFill="1" applyBorder="1" applyAlignment="1">
      <alignment horizontal="center"/>
    </xf>
    <xf numFmtId="3" fontId="1" fillId="4" borderId="18" xfId="0" applyNumberFormat="1" applyFont="1" applyFill="1" applyBorder="1" applyAlignment="1">
      <alignment horizontal="right" indent="2"/>
    </xf>
    <xf numFmtId="166" fontId="1" fillId="4" borderId="18" xfId="0" applyNumberFormat="1" applyFont="1" applyFill="1" applyBorder="1" applyAlignment="1">
      <alignment horizontal="right" indent="2"/>
    </xf>
    <xf numFmtId="10" fontId="1" fillId="4" borderId="18" xfId="0" applyNumberFormat="1" applyFont="1" applyFill="1" applyBorder="1" applyAlignment="1">
      <alignment horizontal="right" indent="1"/>
    </xf>
    <xf numFmtId="4" fontId="1" fillId="4" borderId="18" xfId="0" applyNumberFormat="1" applyFont="1" applyFill="1" applyBorder="1" applyAlignment="1">
      <alignment horizontal="right" indent="2"/>
    </xf>
    <xf numFmtId="1" fontId="0" fillId="10" borderId="28" xfId="0" applyNumberFormat="1" applyFill="1" applyBorder="1"/>
    <xf numFmtId="1" fontId="0" fillId="14" borderId="28" xfId="0" applyNumberFormat="1" applyFill="1" applyBorder="1"/>
    <xf numFmtId="1" fontId="0" fillId="14" borderId="12" xfId="0" applyNumberFormat="1" applyFill="1" applyBorder="1"/>
    <xf numFmtId="10" fontId="1" fillId="4" borderId="12" xfId="2" applyNumberFormat="1" applyFont="1" applyFill="1" applyBorder="1" applyAlignment="1">
      <alignment horizontal="right" indent="2"/>
    </xf>
    <xf numFmtId="0" fontId="1" fillId="11" borderId="0" xfId="0" applyFont="1" applyFill="1"/>
    <xf numFmtId="3" fontId="59" fillId="4" borderId="2" xfId="0" applyNumberFormat="1" applyFont="1" applyFill="1" applyBorder="1"/>
    <xf numFmtId="3" fontId="0" fillId="4" borderId="0" xfId="0" applyNumberFormat="1" applyFill="1" applyAlignment="1">
      <alignment horizontal="center"/>
    </xf>
    <xf numFmtId="2" fontId="0" fillId="4" borderId="0" xfId="2" applyNumberFormat="1" applyFont="1" applyFill="1"/>
    <xf numFmtId="1" fontId="0" fillId="15" borderId="0" xfId="0" applyNumberFormat="1" applyFill="1"/>
    <xf numFmtId="9" fontId="0" fillId="0" borderId="0" xfId="2" applyFont="1"/>
    <xf numFmtId="10" fontId="0" fillId="4" borderId="0" xfId="2" applyNumberFormat="1" applyFont="1" applyFill="1"/>
    <xf numFmtId="10" fontId="0" fillId="7" borderId="0" xfId="0" applyNumberFormat="1" applyFill="1"/>
    <xf numFmtId="9" fontId="0" fillId="7" borderId="0" xfId="2" applyFont="1" applyFill="1"/>
    <xf numFmtId="9" fontId="0" fillId="4" borderId="10" xfId="2" applyFont="1" applyFill="1" applyBorder="1"/>
    <xf numFmtId="3" fontId="4" fillId="0" borderId="11" xfId="0" applyNumberFormat="1" applyFont="1" applyBorder="1"/>
    <xf numFmtId="3" fontId="3" fillId="0" borderId="11" xfId="0" quotePrefix="1" applyNumberFormat="1" applyFont="1" applyBorder="1"/>
    <xf numFmtId="0" fontId="7" fillId="6" borderId="1" xfId="0" applyFont="1" applyFill="1" applyBorder="1"/>
    <xf numFmtId="0" fontId="7" fillId="6" borderId="0" xfId="0" applyFont="1" applyFill="1"/>
    <xf numFmtId="1" fontId="1" fillId="6" borderId="0" xfId="0" applyNumberFormat="1" applyFont="1" applyFill="1" applyAlignment="1">
      <alignment horizontal="left"/>
    </xf>
    <xf numFmtId="0" fontId="4" fillId="6" borderId="1" xfId="0" applyFont="1" applyFill="1" applyBorder="1"/>
    <xf numFmtId="0" fontId="4" fillId="6" borderId="0" xfId="0" applyFont="1" applyFill="1"/>
    <xf numFmtId="0" fontId="3" fillId="6" borderId="1" xfId="0" applyFont="1" applyFill="1" applyBorder="1"/>
    <xf numFmtId="0" fontId="3" fillId="6" borderId="0" xfId="0" applyFont="1" applyFill="1"/>
    <xf numFmtId="3" fontId="3" fillId="6" borderId="0" xfId="0" applyNumberFormat="1" applyFont="1" applyFill="1"/>
    <xf numFmtId="0" fontId="3" fillId="6" borderId="1" xfId="0" quotePrefix="1" applyFont="1" applyFill="1" applyBorder="1"/>
    <xf numFmtId="0" fontId="3" fillId="6" borderId="7" xfId="0" applyFont="1" applyFill="1" applyBorder="1"/>
    <xf numFmtId="0" fontId="3" fillId="6" borderId="6" xfId="0" applyFont="1" applyFill="1" applyBorder="1"/>
    <xf numFmtId="3" fontId="3" fillId="6" borderId="6" xfId="0" applyNumberFormat="1" applyFont="1" applyFill="1" applyBorder="1"/>
    <xf numFmtId="0" fontId="4" fillId="6" borderId="1" xfId="0" quotePrefix="1" applyFont="1" applyFill="1" applyBorder="1"/>
    <xf numFmtId="0" fontId="4" fillId="6" borderId="2" xfId="0" applyFont="1" applyFill="1" applyBorder="1"/>
    <xf numFmtId="0" fontId="3" fillId="6" borderId="3" xfId="0" applyFont="1" applyFill="1" applyBorder="1"/>
    <xf numFmtId="3" fontId="3" fillId="6" borderId="3" xfId="0" applyNumberFormat="1" applyFont="1" applyFill="1" applyBorder="1"/>
    <xf numFmtId="0" fontId="4" fillId="9" borderId="1" xfId="0" applyFont="1" applyFill="1" applyBorder="1"/>
    <xf numFmtId="0" fontId="3" fillId="9" borderId="0" xfId="0" applyFont="1" applyFill="1"/>
    <xf numFmtId="3" fontId="3" fillId="9" borderId="0" xfId="0" applyNumberFormat="1" applyFont="1" applyFill="1"/>
    <xf numFmtId="0" fontId="0" fillId="9" borderId="1" xfId="0" quotePrefix="1" applyFill="1" applyBorder="1"/>
    <xf numFmtId="0" fontId="3" fillId="9" borderId="1" xfId="0" quotePrefix="1" applyFont="1" applyFill="1" applyBorder="1"/>
    <xf numFmtId="0" fontId="3" fillId="9" borderId="7" xfId="0" applyFont="1" applyFill="1" applyBorder="1"/>
    <xf numFmtId="0" fontId="3" fillId="9" borderId="6" xfId="0" applyFont="1" applyFill="1" applyBorder="1"/>
    <xf numFmtId="3" fontId="3" fillId="9" borderId="6" xfId="0" applyNumberFormat="1" applyFont="1" applyFill="1" applyBorder="1"/>
    <xf numFmtId="0" fontId="4" fillId="9" borderId="1" xfId="0" quotePrefix="1" applyFont="1" applyFill="1" applyBorder="1"/>
    <xf numFmtId="0" fontId="1" fillId="9" borderId="8" xfId="0" applyFont="1" applyFill="1" applyBorder="1"/>
    <xf numFmtId="0" fontId="0" fillId="9" borderId="10" xfId="0" applyFill="1" applyBorder="1"/>
    <xf numFmtId="0" fontId="0" fillId="9" borderId="7" xfId="0" applyFill="1" applyBorder="1"/>
    <xf numFmtId="0" fontId="0" fillId="9" borderId="6" xfId="0" applyFill="1" applyBorder="1"/>
    <xf numFmtId="0" fontId="0" fillId="13" borderId="1" xfId="0" applyFill="1" applyBorder="1"/>
    <xf numFmtId="0" fontId="0" fillId="13" borderId="0" xfId="0" applyFill="1"/>
    <xf numFmtId="0" fontId="1" fillId="13" borderId="1" xfId="0" applyFont="1" applyFill="1" applyBorder="1"/>
    <xf numFmtId="0" fontId="3" fillId="13" borderId="1" xfId="0" applyFont="1" applyFill="1" applyBorder="1"/>
    <xf numFmtId="0" fontId="3" fillId="13" borderId="0" xfId="0" applyFont="1" applyFill="1"/>
    <xf numFmtId="3" fontId="3" fillId="13" borderId="0" xfId="0" applyNumberFormat="1" applyFont="1" applyFill="1"/>
    <xf numFmtId="0" fontId="0" fillId="13" borderId="1" xfId="0" quotePrefix="1" applyFill="1" applyBorder="1"/>
    <xf numFmtId="0" fontId="3" fillId="13" borderId="1" xfId="0" quotePrefix="1" applyFont="1" applyFill="1" applyBorder="1"/>
    <xf numFmtId="0" fontId="4" fillId="13" borderId="2" xfId="0" quotePrefix="1" applyFont="1" applyFill="1" applyBorder="1"/>
    <xf numFmtId="0" fontId="3" fillId="13" borderId="3" xfId="0" applyFont="1" applyFill="1" applyBorder="1"/>
    <xf numFmtId="3" fontId="3" fillId="13" borderId="3" xfId="0" applyNumberFormat="1" applyFont="1" applyFill="1" applyBorder="1"/>
    <xf numFmtId="3" fontId="1" fillId="4" borderId="11" xfId="0" applyNumberFormat="1" applyFont="1" applyFill="1" applyBorder="1"/>
    <xf numFmtId="0" fontId="32" fillId="0" borderId="8" xfId="0" applyFont="1" applyBorder="1"/>
    <xf numFmtId="0" fontId="32" fillId="0" borderId="10" xfId="0" applyFont="1" applyBorder="1"/>
    <xf numFmtId="0" fontId="32" fillId="0" borderId="9" xfId="0" applyFont="1" applyBorder="1"/>
    <xf numFmtId="0" fontId="32" fillId="0" borderId="1" xfId="0" applyFont="1" applyBorder="1"/>
    <xf numFmtId="0" fontId="32" fillId="0" borderId="4" xfId="0" applyFont="1" applyBorder="1"/>
    <xf numFmtId="0" fontId="48" fillId="0" borderId="1" xfId="0" applyFont="1" applyBorder="1"/>
    <xf numFmtId="0" fontId="32" fillId="0" borderId="7" xfId="0" applyFont="1" applyBorder="1"/>
    <xf numFmtId="0" fontId="32" fillId="0" borderId="6" xfId="0" applyFont="1" applyBorder="1"/>
    <xf numFmtId="0" fontId="32" fillId="0" borderId="11" xfId="0" applyFont="1" applyBorder="1"/>
    <xf numFmtId="168" fontId="47" fillId="7" borderId="0" xfId="0" applyNumberFormat="1" applyFont="1" applyFill="1"/>
    <xf numFmtId="0" fontId="0" fillId="16" borderId="34" xfId="0" applyFill="1" applyBorder="1"/>
    <xf numFmtId="0" fontId="0" fillId="17" borderId="34" xfId="0" applyFill="1" applyBorder="1"/>
    <xf numFmtId="0" fontId="0" fillId="0" borderId="14" xfId="0" quotePrefix="1" applyBorder="1"/>
    <xf numFmtId="3" fontId="1" fillId="10" borderId="12" xfId="0" applyNumberFormat="1" applyFont="1" applyFill="1" applyBorder="1"/>
    <xf numFmtId="166" fontId="1" fillId="10" borderId="12" xfId="0" applyNumberFormat="1" applyFont="1" applyFill="1" applyBorder="1"/>
    <xf numFmtId="166" fontId="0" fillId="10" borderId="12" xfId="0" applyNumberFormat="1" applyFill="1" applyBorder="1"/>
    <xf numFmtId="168" fontId="0" fillId="10" borderId="12" xfId="0" applyNumberFormat="1" applyFill="1" applyBorder="1"/>
    <xf numFmtId="166" fontId="1" fillId="17" borderId="12" xfId="0" applyNumberFormat="1" applyFont="1" applyFill="1" applyBorder="1"/>
    <xf numFmtId="0" fontId="1" fillId="0" borderId="52" xfId="0" applyFont="1" applyBorder="1"/>
    <xf numFmtId="0" fontId="0" fillId="0" borderId="53" xfId="0" applyBorder="1"/>
    <xf numFmtId="0" fontId="1" fillId="0" borderId="53" xfId="0" applyFont="1" applyBorder="1"/>
    <xf numFmtId="166" fontId="0" fillId="4" borderId="53" xfId="0" applyNumberFormat="1" applyFill="1" applyBorder="1"/>
    <xf numFmtId="0" fontId="0" fillId="0" borderId="54" xfId="0" applyBorder="1"/>
    <xf numFmtId="0" fontId="0" fillId="0" borderId="55" xfId="0" applyBorder="1"/>
    <xf numFmtId="0" fontId="0" fillId="0" borderId="56" xfId="0" applyBorder="1"/>
    <xf numFmtId="0" fontId="0" fillId="0" borderId="57" xfId="0" applyBorder="1"/>
    <xf numFmtId="0" fontId="0" fillId="0" borderId="58" xfId="0" applyBorder="1"/>
    <xf numFmtId="0" fontId="1" fillId="0" borderId="58" xfId="0" applyFont="1" applyBorder="1"/>
    <xf numFmtId="0" fontId="0" fillId="0" borderId="58" xfId="0" applyBorder="1" applyAlignment="1">
      <alignment horizontal="center"/>
    </xf>
    <xf numFmtId="0" fontId="0" fillId="0" borderId="59" xfId="0" applyBorder="1"/>
    <xf numFmtId="0" fontId="0" fillId="0" borderId="18" xfId="0" applyBorder="1"/>
    <xf numFmtId="0" fontId="0" fillId="0" borderId="7" xfId="0" applyBorder="1"/>
    <xf numFmtId="0" fontId="0" fillId="0" borderId="11" xfId="0" applyBorder="1"/>
    <xf numFmtId="0" fontId="0" fillId="0" borderId="18" xfId="0" applyBorder="1" applyAlignment="1">
      <alignment horizontal="center"/>
    </xf>
    <xf numFmtId="0" fontId="0" fillId="4" borderId="18"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5" xfId="0" applyFill="1" applyBorder="1" applyAlignment="1">
      <alignment horizontal="center"/>
    </xf>
    <xf numFmtId="0" fontId="0" fillId="0" borderId="6" xfId="0" applyBorder="1"/>
    <xf numFmtId="3" fontId="0" fillId="4" borderId="1" xfId="0" applyNumberFormat="1" applyFill="1" applyBorder="1" applyAlignment="1">
      <alignment horizontal="center"/>
    </xf>
    <xf numFmtId="0" fontId="0" fillId="4" borderId="4" xfId="0" applyFill="1" applyBorder="1" applyAlignment="1">
      <alignment horizontal="center"/>
    </xf>
    <xf numFmtId="0" fontId="0" fillId="4" borderId="0" xfId="0" applyFill="1" applyAlignment="1">
      <alignment horizontal="center"/>
    </xf>
    <xf numFmtId="164" fontId="0" fillId="12" borderId="1" xfId="1" applyFont="1" applyFill="1" applyBorder="1" applyAlignment="1">
      <alignment horizontal="center"/>
    </xf>
    <xf numFmtId="164" fontId="0" fillId="12" borderId="4" xfId="1" applyFont="1" applyFill="1" applyBorder="1" applyAlignment="1">
      <alignment horizontal="center"/>
    </xf>
    <xf numFmtId="164" fontId="0" fillId="12" borderId="0" xfId="1" applyFont="1" applyFill="1" applyAlignment="1">
      <alignment horizontal="center"/>
    </xf>
    <xf numFmtId="0" fontId="0" fillId="4" borderId="1" xfId="0" applyFill="1" applyBorder="1" applyAlignment="1">
      <alignment horizont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9" xfId="0" applyBorder="1" applyAlignment="1">
      <alignment horizontal="center" vertical="center" wrapText="1"/>
    </xf>
    <xf numFmtId="3" fontId="0" fillId="7" borderId="1" xfId="0" applyNumberFormat="1" applyFill="1" applyBorder="1" applyAlignment="1">
      <alignment horizontal="center"/>
    </xf>
    <xf numFmtId="0" fontId="0" fillId="7" borderId="4" xfId="0" applyFill="1" applyBorder="1" applyAlignment="1">
      <alignment horizontal="center"/>
    </xf>
    <xf numFmtId="0" fontId="0" fillId="6" borderId="0" xfId="0" applyFill="1" applyAlignment="1">
      <alignment horizontal="left"/>
    </xf>
    <xf numFmtId="0" fontId="0" fillId="0" borderId="18" xfId="0" applyBorder="1" applyAlignment="1">
      <alignment horizontal="center" vertical="center"/>
    </xf>
    <xf numFmtId="0" fontId="2" fillId="0" borderId="18" xfId="0" applyFont="1" applyBorder="1" applyAlignment="1">
      <alignment horizontal="center" vertical="center"/>
    </xf>
    <xf numFmtId="1" fontId="0" fillId="14" borderId="2" xfId="0" applyNumberFormat="1" applyFill="1" applyBorder="1" applyAlignment="1">
      <alignment horizontal="center"/>
    </xf>
    <xf numFmtId="0" fontId="0" fillId="14" borderId="5" xfId="0" applyFill="1" applyBorder="1" applyAlignment="1">
      <alignment horizontal="center"/>
    </xf>
    <xf numFmtId="0" fontId="47" fillId="0" borderId="19" xfId="0" applyFont="1" applyBorder="1" applyAlignment="1">
      <alignment horizontal="center" vertical="center"/>
    </xf>
    <xf numFmtId="0" fontId="47" fillId="0" borderId="22" xfId="0" applyFont="1" applyBorder="1" applyAlignment="1">
      <alignment horizontal="center" vertical="center"/>
    </xf>
    <xf numFmtId="0" fontId="47" fillId="0" borderId="16" xfId="0" applyFont="1" applyBorder="1" applyAlignment="1">
      <alignment horizontal="center" vertical="center"/>
    </xf>
    <xf numFmtId="0" fontId="47" fillId="0" borderId="23" xfId="0" applyFont="1" applyBorder="1" applyAlignment="1">
      <alignment horizontal="center" vertical="center"/>
    </xf>
    <xf numFmtId="0" fontId="1" fillId="0" borderId="2" xfId="0" applyFont="1" applyBorder="1" applyAlignment="1">
      <alignment horizontal="center"/>
    </xf>
    <xf numFmtId="0" fontId="1" fillId="0" borderId="5" xfId="0" applyFont="1" applyBorder="1" applyAlignment="1">
      <alignment horizontal="center"/>
    </xf>
    <xf numFmtId="1" fontId="2" fillId="4" borderId="2" xfId="0" applyNumberFormat="1" applyFont="1" applyFill="1" applyBorder="1" applyAlignment="1">
      <alignment horizontal="center"/>
    </xf>
    <xf numFmtId="1" fontId="2" fillId="4" borderId="5" xfId="0" applyNumberFormat="1" applyFont="1" applyFill="1" applyBorder="1" applyAlignment="1">
      <alignment horizontal="center"/>
    </xf>
    <xf numFmtId="1" fontId="0" fillId="10" borderId="2" xfId="0" applyNumberFormat="1" applyFill="1" applyBorder="1" applyAlignment="1">
      <alignment horizontal="center"/>
    </xf>
    <xf numFmtId="0" fontId="0" fillId="10" borderId="5" xfId="0" applyFill="1" applyBorder="1" applyAlignment="1">
      <alignment horizontal="center"/>
    </xf>
    <xf numFmtId="1" fontId="2" fillId="7" borderId="2" xfId="0" applyNumberFormat="1" applyFont="1" applyFill="1" applyBorder="1" applyAlignment="1">
      <alignment horizontal="center"/>
    </xf>
    <xf numFmtId="1" fontId="2" fillId="7" borderId="5" xfId="0" applyNumberFormat="1" applyFont="1" applyFill="1" applyBorder="1" applyAlignment="1">
      <alignment horizontal="center"/>
    </xf>
    <xf numFmtId="0" fontId="0" fillId="0" borderId="1" xfId="0" applyBorder="1" applyAlignment="1">
      <alignment horizontal="left" wrapText="1"/>
    </xf>
    <xf numFmtId="0" fontId="0" fillId="0" borderId="4" xfId="0" applyBorder="1" applyAlignment="1">
      <alignment horizontal="left" wrapText="1"/>
    </xf>
    <xf numFmtId="0" fontId="1" fillId="0" borderId="19" xfId="0" applyFont="1" applyBorder="1" applyAlignment="1">
      <alignment horizontal="center"/>
    </xf>
    <xf numFmtId="0" fontId="1" fillId="0" borderId="15" xfId="0" applyFont="1" applyBorder="1" applyAlignment="1">
      <alignment horizontal="center"/>
    </xf>
    <xf numFmtId="0" fontId="1" fillId="0" borderId="22" xfId="0" applyFont="1" applyBorder="1" applyAlignment="1">
      <alignment horizontal="center"/>
    </xf>
    <xf numFmtId="0" fontId="0" fillId="0" borderId="21" xfId="0" applyBorder="1" applyAlignment="1">
      <alignment horizontal="center"/>
    </xf>
    <xf numFmtId="0" fontId="0" fillId="0" borderId="33" xfId="0" applyBorder="1" applyAlignment="1">
      <alignment horizontal="center"/>
    </xf>
    <xf numFmtId="0" fontId="0" fillId="0" borderId="20" xfId="0" applyBorder="1" applyAlignment="1">
      <alignment horizontal="center"/>
    </xf>
    <xf numFmtId="0" fontId="1" fillId="0" borderId="0" xfId="0" applyFont="1" applyAlignment="1">
      <alignment horizontal="center"/>
    </xf>
    <xf numFmtId="9" fontId="0" fillId="4" borderId="15" xfId="0" applyNumberFormat="1" applyFill="1" applyBorder="1" applyAlignment="1">
      <alignment horizontal="center" vertical="center"/>
    </xf>
    <xf numFmtId="9" fontId="0" fillId="4" borderId="0" xfId="0" applyNumberFormat="1" applyFill="1" applyAlignment="1">
      <alignment horizontal="center" vertical="center"/>
    </xf>
    <xf numFmtId="0" fontId="0" fillId="0" borderId="15" xfId="0" applyBorder="1" applyAlignment="1">
      <alignment horizontal="center" vertical="center" wrapText="1"/>
    </xf>
    <xf numFmtId="0" fontId="0" fillId="0" borderId="0" xfId="0" applyAlignment="1">
      <alignment horizontal="center" vertical="center" wrapText="1"/>
    </xf>
    <xf numFmtId="3" fontId="11" fillId="0" borderId="0" xfId="0" applyNumberFormat="1" applyFont="1" applyAlignment="1">
      <alignment horizontal="center"/>
    </xf>
    <xf numFmtId="14" fontId="31" fillId="0" borderId="17" xfId="0" applyNumberFormat="1" applyFont="1" applyBorder="1" applyAlignment="1">
      <alignment horizontal="center"/>
    </xf>
    <xf numFmtId="0" fontId="45" fillId="0" borderId="0" xfId="0" applyFont="1" applyAlignment="1">
      <alignment horizontal="center" vertical="center" wrapText="1"/>
    </xf>
    <xf numFmtId="0" fontId="45" fillId="0" borderId="28" xfId="0" applyFont="1" applyBorder="1" applyAlignment="1">
      <alignment horizontal="center" vertical="center" wrapText="1"/>
    </xf>
    <xf numFmtId="0" fontId="17" fillId="0" borderId="0" xfId="0" applyFont="1" applyAlignment="1">
      <alignment horizontal="center" vertical="center" wrapText="1"/>
    </xf>
    <xf numFmtId="0" fontId="17" fillId="0" borderId="28" xfId="0" applyFont="1" applyBorder="1" applyAlignment="1">
      <alignment horizontal="center" vertical="center" wrapText="1"/>
    </xf>
    <xf numFmtId="0" fontId="58" fillId="0" borderId="17" xfId="0" applyFont="1" applyBorder="1" applyAlignment="1">
      <alignment horizontal="center" wrapText="1"/>
    </xf>
    <xf numFmtId="0" fontId="58" fillId="0" borderId="23" xfId="0" applyFont="1" applyBorder="1" applyAlignment="1">
      <alignment horizontal="center" wrapText="1"/>
    </xf>
    <xf numFmtId="0" fontId="16" fillId="0" borderId="19"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23" xfId="0" applyFont="1" applyBorder="1" applyAlignment="1">
      <alignment horizontal="center" vertical="center" wrapText="1"/>
    </xf>
    <xf numFmtId="0" fontId="46" fillId="0" borderId="15" xfId="0" applyFont="1" applyBorder="1" applyAlignment="1">
      <alignment horizontal="center" vertical="center" wrapText="1"/>
    </xf>
    <xf numFmtId="0" fontId="46" fillId="0" borderId="22"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23" xfId="0" applyFont="1" applyBorder="1" applyAlignment="1">
      <alignment horizontal="center" vertical="center" wrapText="1"/>
    </xf>
    <xf numFmtId="0" fontId="16" fillId="0" borderId="29" xfId="0" applyFont="1" applyBorder="1" applyAlignment="1">
      <alignment horizontal="center" vertical="center" wrapText="1"/>
    </xf>
    <xf numFmtId="0" fontId="16" fillId="0" borderId="28" xfId="0" applyFont="1" applyBorder="1" applyAlignment="1">
      <alignment horizontal="center" vertical="center" wrapText="1"/>
    </xf>
    <xf numFmtId="0" fontId="43" fillId="0" borderId="15" xfId="0" applyFont="1" applyBorder="1" applyAlignment="1">
      <alignment horizontal="center" vertical="center" wrapText="1"/>
    </xf>
    <xf numFmtId="0" fontId="43" fillId="0" borderId="22" xfId="0" applyFont="1" applyBorder="1" applyAlignment="1">
      <alignment horizontal="center" vertical="center" wrapText="1"/>
    </xf>
  </cellXfs>
  <cellStyles count="3">
    <cellStyle name="Milliers" xfId="1" builtinId="3"/>
    <cellStyle name="Normal" xfId="0" builtinId="0"/>
    <cellStyle name="Pourcentage" xfId="2" builtinId="5"/>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66675</xdr:colOff>
      <xdr:row>96</xdr:row>
      <xdr:rowOff>19050</xdr:rowOff>
    </xdr:from>
    <xdr:to>
      <xdr:col>9</xdr:col>
      <xdr:colOff>314325</xdr:colOff>
      <xdr:row>98</xdr:row>
      <xdr:rowOff>142875</xdr:rowOff>
    </xdr:to>
    <xdr:sp macro="" textlink="">
      <xdr:nvSpPr>
        <xdr:cNvPr id="4130" name="Accolade fermante 1">
          <a:extLst>
            <a:ext uri="{FF2B5EF4-FFF2-40B4-BE49-F238E27FC236}">
              <a16:creationId xmlns:a16="http://schemas.microsoft.com/office/drawing/2014/main" id="{00000000-0008-0000-0200-000022100000}"/>
            </a:ext>
          </a:extLst>
        </xdr:cNvPr>
        <xdr:cNvSpPr>
          <a:spLocks/>
        </xdr:cNvSpPr>
      </xdr:nvSpPr>
      <xdr:spPr bwMode="auto">
        <a:xfrm>
          <a:off x="6696075" y="12630150"/>
          <a:ext cx="247650" cy="523875"/>
        </a:xfrm>
        <a:prstGeom prst="rightBrace">
          <a:avLst>
            <a:gd name="adj1" fmla="val 9754"/>
            <a:gd name="adj2" fmla="val 50000"/>
          </a:avLst>
        </a:prstGeom>
        <a:solidFill>
          <a:srgbClr val="FFFFFF"/>
        </a:solidFill>
        <a:ln w="9525" algn="ctr">
          <a:solidFill>
            <a:srgbClr val="000000"/>
          </a:solidFill>
          <a:round/>
          <a:headEnd/>
          <a:tailEnd/>
        </a:ln>
      </xdr:spPr>
    </xdr:sp>
    <xdr:clientData/>
  </xdr:twoCellAnchor>
  <xdr:twoCellAnchor>
    <xdr:from>
      <xdr:col>13</xdr:col>
      <xdr:colOff>426440</xdr:colOff>
      <xdr:row>36</xdr:row>
      <xdr:rowOff>10931</xdr:rowOff>
    </xdr:from>
    <xdr:to>
      <xdr:col>16</xdr:col>
      <xdr:colOff>155858</xdr:colOff>
      <xdr:row>37</xdr:row>
      <xdr:rowOff>68859</xdr:rowOff>
    </xdr:to>
    <xdr:sp macro="" textlink="">
      <xdr:nvSpPr>
        <xdr:cNvPr id="4" name="Flèche : bas 3">
          <a:extLst>
            <a:ext uri="{FF2B5EF4-FFF2-40B4-BE49-F238E27FC236}">
              <a16:creationId xmlns:a16="http://schemas.microsoft.com/office/drawing/2014/main" id="{B9D27D06-1574-4484-8946-36DE0B0ADD09}"/>
            </a:ext>
          </a:extLst>
        </xdr:cNvPr>
        <xdr:cNvSpPr/>
      </xdr:nvSpPr>
      <xdr:spPr bwMode="auto">
        <a:xfrm rot="6064182" flipH="1">
          <a:off x="12528480" y="6114976"/>
          <a:ext cx="225568" cy="2099238"/>
        </a:xfrm>
        <a:prstGeom prst="downArrow">
          <a:avLst>
            <a:gd name="adj1" fmla="val 25789"/>
            <a:gd name="adj2" fmla="val 50000"/>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wrap="square" lIns="18288" tIns="0" rIns="0" bIns="0" rtlCol="0" anchor="ctr" upright="1"/>
        <a:lstStyle/>
        <a:p>
          <a:pPr algn="l"/>
          <a:endParaRPr lang="fr-FR" sz="1100"/>
        </a:p>
      </xdr:txBody>
    </xdr:sp>
    <xdr:clientData/>
  </xdr:twoCellAnchor>
  <xdr:twoCellAnchor>
    <xdr:from>
      <xdr:col>11</xdr:col>
      <xdr:colOff>390525</xdr:colOff>
      <xdr:row>34</xdr:row>
      <xdr:rowOff>24765</xdr:rowOff>
    </xdr:from>
    <xdr:to>
      <xdr:col>11</xdr:col>
      <xdr:colOff>657225</xdr:colOff>
      <xdr:row>44</xdr:row>
      <xdr:rowOff>85725</xdr:rowOff>
    </xdr:to>
    <xdr:sp macro="" textlink="">
      <xdr:nvSpPr>
        <xdr:cNvPr id="5" name="Flèche : bas 4">
          <a:extLst>
            <a:ext uri="{FF2B5EF4-FFF2-40B4-BE49-F238E27FC236}">
              <a16:creationId xmlns:a16="http://schemas.microsoft.com/office/drawing/2014/main" id="{7D77F9A9-B5E7-40D9-85C8-EEA85A9EC7C2}"/>
            </a:ext>
          </a:extLst>
        </xdr:cNvPr>
        <xdr:cNvSpPr/>
      </xdr:nvSpPr>
      <xdr:spPr bwMode="auto">
        <a:xfrm rot="939305">
          <a:off x="9534525" y="6892290"/>
          <a:ext cx="266700" cy="1823085"/>
        </a:xfrm>
        <a:prstGeom prst="downArrow">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wrap="square" lIns="18288" tIns="0" rIns="0" bIns="0" rtlCol="0" anchor="ctr" upright="1"/>
        <a:lstStyle/>
        <a:p>
          <a:pPr algn="l"/>
          <a:endParaRPr lang="fr-FR" sz="1100"/>
        </a:p>
      </xdr:txBody>
    </xdr:sp>
    <xdr:clientData/>
  </xdr:twoCellAnchor>
  <xdr:twoCellAnchor>
    <xdr:from>
      <xdr:col>13</xdr:col>
      <xdr:colOff>552450</xdr:colOff>
      <xdr:row>39</xdr:row>
      <xdr:rowOff>152400</xdr:rowOff>
    </xdr:from>
    <xdr:to>
      <xdr:col>14</xdr:col>
      <xdr:colOff>96227</xdr:colOff>
      <xdr:row>55</xdr:row>
      <xdr:rowOff>69894</xdr:rowOff>
    </xdr:to>
    <xdr:sp macro="" textlink="">
      <xdr:nvSpPr>
        <xdr:cNvPr id="6" name="Flèche : bas 5">
          <a:extLst>
            <a:ext uri="{FF2B5EF4-FFF2-40B4-BE49-F238E27FC236}">
              <a16:creationId xmlns:a16="http://schemas.microsoft.com/office/drawing/2014/main" id="{5E274112-257F-4406-944A-E74A5492CE2C}"/>
            </a:ext>
          </a:extLst>
        </xdr:cNvPr>
        <xdr:cNvSpPr/>
      </xdr:nvSpPr>
      <xdr:spPr bwMode="auto">
        <a:xfrm rot="12115669">
          <a:off x="10972800" y="7877175"/>
          <a:ext cx="286727" cy="2565444"/>
        </a:xfrm>
        <a:prstGeom prst="downArrow">
          <a:avLst>
            <a:gd name="adj1" fmla="val 48986"/>
            <a:gd name="adj2" fmla="val 50000"/>
          </a:avLst>
        </a:prstGeom>
        <a:noFill/>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wrap="square" lIns="18288" tIns="0" rIns="0" bIns="0" rtlCol="0" anchor="ctr" upright="1"/>
        <a:lstStyle/>
        <a:p>
          <a:pPr algn="l"/>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438150</xdr:colOff>
      <xdr:row>43</xdr:row>
      <xdr:rowOff>68579</xdr:rowOff>
    </xdr:from>
    <xdr:to>
      <xdr:col>12</xdr:col>
      <xdr:colOff>796290</xdr:colOff>
      <xdr:row>45</xdr:row>
      <xdr:rowOff>73571</xdr:rowOff>
    </xdr:to>
    <xdr:sp macro="" textlink="">
      <xdr:nvSpPr>
        <xdr:cNvPr id="5" name="Espace réservé du contenu 4">
          <a:extLst>
            <a:ext uri="{FF2B5EF4-FFF2-40B4-BE49-F238E27FC236}">
              <a16:creationId xmlns:a16="http://schemas.microsoft.com/office/drawing/2014/main" id="{2B9EED96-1AEB-64A3-488B-F8EE5B432742}"/>
            </a:ext>
          </a:extLst>
        </xdr:cNvPr>
        <xdr:cNvSpPr txBox="1">
          <a:spLocks/>
        </xdr:cNvSpPr>
      </xdr:nvSpPr>
      <xdr:spPr>
        <a:xfrm>
          <a:off x="6000750" y="10050779"/>
          <a:ext cx="3453765" cy="347892"/>
        </a:xfrm>
        <a:prstGeom prst="roundRect">
          <a:avLst/>
        </a:prstGeom>
        <a:solidFill>
          <a:srgbClr val="FFC000">
            <a:lumMod val="20000"/>
            <a:lumOff val="80000"/>
          </a:srgbClr>
        </a:solidFill>
        <a:ln w="12700" cap="flat" cmpd="sng" algn="ctr">
          <a:solidFill>
            <a:srgbClr val="FF000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lIns="91440" tIns="45720" rIns="91440" bIns="45720" rtlCol="0" anchor="ctr">
          <a:normAutofit fontScale="92500" lnSpcReduction="10000"/>
        </a:bodyPr>
        <a:lstStyle>
          <a:defPPr>
            <a:defRPr lang="fr-FR"/>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marL="0" indent="0" algn="ctr">
            <a:buFont typeface="Arial" panose="020B0604020202020204" pitchFamily="34" charset="0"/>
            <a:buNone/>
          </a:pPr>
          <a:r>
            <a:rPr lang="fr-FR" b="1">
              <a:solidFill>
                <a:srgbClr val="FF0000"/>
              </a:solidFill>
            </a:rPr>
            <a:t>Trésorerie Nette = FRNG - BFR</a:t>
          </a:r>
        </a:p>
      </xdr:txBody>
    </xdr:sp>
    <xdr:clientData/>
  </xdr:twoCellAnchor>
  <xdr:twoCellAnchor>
    <xdr:from>
      <xdr:col>7</xdr:col>
      <xdr:colOff>516256</xdr:colOff>
      <xdr:row>45</xdr:row>
      <xdr:rowOff>131445</xdr:rowOff>
    </xdr:from>
    <xdr:to>
      <xdr:col>14</xdr:col>
      <xdr:colOff>417195</xdr:colOff>
      <xdr:row>47</xdr:row>
      <xdr:rowOff>133350</xdr:rowOff>
    </xdr:to>
    <xdr:sp macro="" textlink="">
      <xdr:nvSpPr>
        <xdr:cNvPr id="6" name="Espace réservé du contenu 4">
          <a:extLst>
            <a:ext uri="{FF2B5EF4-FFF2-40B4-BE49-F238E27FC236}">
              <a16:creationId xmlns:a16="http://schemas.microsoft.com/office/drawing/2014/main" id="{7982F66E-DDEA-8BE7-AB0A-1B8CFBAB68F5}"/>
            </a:ext>
          </a:extLst>
        </xdr:cNvPr>
        <xdr:cNvSpPr txBox="1">
          <a:spLocks/>
        </xdr:cNvSpPr>
      </xdr:nvSpPr>
      <xdr:spPr>
        <a:xfrm>
          <a:off x="7050406" y="9313545"/>
          <a:ext cx="4872989" cy="344805"/>
        </a:xfrm>
        <a:prstGeom prst="roundRect">
          <a:avLst/>
        </a:prstGeom>
        <a:solidFill>
          <a:srgbClr val="FFC000">
            <a:lumMod val="20000"/>
            <a:lumOff val="80000"/>
          </a:srgbClr>
        </a:solidFill>
        <a:ln w="12700" cap="flat" cmpd="sng" algn="ctr">
          <a:solidFill>
            <a:srgbClr val="FF000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lIns="91440" tIns="45720" rIns="91440" bIns="45720" rtlCol="0" anchor="ctr">
          <a:normAutofit fontScale="85000" lnSpcReduction="10000"/>
        </a:bodyPr>
        <a:lstStyle>
          <a:defPPr>
            <a:defRPr lang="fr-FR"/>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marL="0" indent="0" algn="ctr">
            <a:buFont typeface="Arial" panose="020B0604020202020204" pitchFamily="34" charset="0"/>
            <a:buNone/>
          </a:pPr>
          <a:r>
            <a:rPr lang="fr-FR" b="1">
              <a:solidFill>
                <a:srgbClr val="FF0000"/>
              </a:solidFill>
            </a:rPr>
            <a:t>Trésorerie Nette = Trésorerie Active – Trésorerie Passive</a:t>
          </a:r>
        </a:p>
      </xdr:txBody>
    </xdr:sp>
    <xdr:clientData/>
  </xdr:twoCellAnchor>
  <xdr:twoCellAnchor>
    <xdr:from>
      <xdr:col>8</xdr:col>
      <xdr:colOff>140970</xdr:colOff>
      <xdr:row>18</xdr:row>
      <xdr:rowOff>140970</xdr:rowOff>
    </xdr:from>
    <xdr:to>
      <xdr:col>13</xdr:col>
      <xdr:colOff>219075</xdr:colOff>
      <xdr:row>20</xdr:row>
      <xdr:rowOff>133350</xdr:rowOff>
    </xdr:to>
    <xdr:sp macro="" textlink="">
      <xdr:nvSpPr>
        <xdr:cNvPr id="7" name="Espace réservé du contenu 4">
          <a:extLst>
            <a:ext uri="{FF2B5EF4-FFF2-40B4-BE49-F238E27FC236}">
              <a16:creationId xmlns:a16="http://schemas.microsoft.com/office/drawing/2014/main" id="{3371ADB6-591A-75B5-1F73-96B34CD9CCC5}"/>
            </a:ext>
          </a:extLst>
        </xdr:cNvPr>
        <xdr:cNvSpPr>
          <a:spLocks noGrp="1"/>
        </xdr:cNvSpPr>
      </xdr:nvSpPr>
      <xdr:spPr>
        <a:xfrm>
          <a:off x="7456170" y="4417695"/>
          <a:ext cx="4002405" cy="335280"/>
        </a:xfrm>
        <a:prstGeom prst="roundRect">
          <a:avLst/>
        </a:prstGeom>
        <a:solidFill>
          <a:srgbClr val="FFC000">
            <a:lumMod val="20000"/>
            <a:lumOff val="80000"/>
          </a:srgbClr>
        </a:solidFill>
        <a:ln w="12700" cap="flat" cmpd="sng" algn="ctr">
          <a:solidFill>
            <a:srgbClr val="FF000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lIns="91440" tIns="45720" rIns="91440" bIns="45720" rtlCol="0" anchor="ctr">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ysClr val="window" lastClr="FFFFFF"/>
              </a:solidFill>
              <a:latin typeface="Calibri" panose="020F0502020204030204"/>
            </a:defRPr>
          </a:lvl1pPr>
          <a:lvl2pPr marL="685800" indent="-228600" algn="l" defTabSz="914400" rtl="0" eaLnBrk="1" latinLnBrk="0" hangingPunct="1">
            <a:lnSpc>
              <a:spcPct val="90000"/>
            </a:lnSpc>
            <a:spcBef>
              <a:spcPts val="500"/>
            </a:spcBef>
            <a:buFont typeface="Wingdings" panose="05000000000000000000" pitchFamily="2" charset="2"/>
            <a:buChar char="§"/>
            <a:defRPr sz="2400" kern="1200">
              <a:solidFill>
                <a:sysClr val="window" lastClr="FFFFFF"/>
              </a:solidFill>
              <a:latin typeface="Calibri" panose="020F0502020204030204"/>
            </a:defRPr>
          </a:lvl2pPr>
          <a:lvl3pPr marL="1143000" indent="-228600" algn="l" defTabSz="914400" rtl="0" eaLnBrk="1" latinLnBrk="0" hangingPunct="1">
            <a:lnSpc>
              <a:spcPct val="90000"/>
            </a:lnSpc>
            <a:spcBef>
              <a:spcPts val="500"/>
            </a:spcBef>
            <a:buFont typeface="Wingdings" panose="05000000000000000000" pitchFamily="2" charset="2"/>
            <a:buChar char="ü"/>
            <a:defRPr sz="2000" kern="1200">
              <a:solidFill>
                <a:sysClr val="window" lastClr="FFFFFF"/>
              </a:solidFill>
              <a:latin typeface="Calibri" panose="020F0502020204030204"/>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ysClr val="window" lastClr="FFFFFF"/>
              </a:solidFill>
              <a:latin typeface="Calibri" panose="020F0502020204030204"/>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ysClr val="window" lastClr="FFFFFF"/>
              </a:solidFill>
              <a:latin typeface="Calibri" panose="020F0502020204030204"/>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ysClr val="window" lastClr="FFFFFF"/>
              </a:solidFill>
              <a:latin typeface="Calibri" panose="020F0502020204030204"/>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ysClr val="window" lastClr="FFFFFF"/>
              </a:solidFill>
              <a:latin typeface="Calibri" panose="020F0502020204030204"/>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ysClr val="window" lastClr="FFFFFF"/>
              </a:solidFill>
              <a:latin typeface="Calibri" panose="020F0502020204030204"/>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ysClr val="window" lastClr="FFFFFF"/>
              </a:solidFill>
              <a:latin typeface="Calibri" panose="020F0502020204030204"/>
            </a:defRPr>
          </a:lvl9pPr>
        </a:lstStyle>
        <a:p>
          <a:pPr marL="0" indent="0" algn="ctr">
            <a:buNone/>
          </a:pPr>
          <a:r>
            <a:rPr lang="fr-FR" sz="1600" b="1">
              <a:solidFill>
                <a:srgbClr val="FF0000"/>
              </a:solidFill>
            </a:rPr>
            <a:t>FRNG = Ressources stables  - Emplois stables</a:t>
          </a:r>
        </a:p>
      </xdr:txBody>
    </xdr:sp>
    <xdr:clientData/>
  </xdr:twoCellAnchor>
  <xdr:twoCellAnchor>
    <xdr:from>
      <xdr:col>9</xdr:col>
      <xdr:colOff>131446</xdr:colOff>
      <xdr:row>26</xdr:row>
      <xdr:rowOff>95250</xdr:rowOff>
    </xdr:from>
    <xdr:to>
      <xdr:col>12</xdr:col>
      <xdr:colOff>876300</xdr:colOff>
      <xdr:row>27</xdr:row>
      <xdr:rowOff>64770</xdr:rowOff>
    </xdr:to>
    <xdr:sp macro="" textlink="">
      <xdr:nvSpPr>
        <xdr:cNvPr id="8" name="Espace réservé du contenu 4">
          <a:extLst>
            <a:ext uri="{FF2B5EF4-FFF2-40B4-BE49-F238E27FC236}">
              <a16:creationId xmlns:a16="http://schemas.microsoft.com/office/drawing/2014/main" id="{87AA4620-5C5A-98AA-7797-5F567BA07465}"/>
            </a:ext>
          </a:extLst>
        </xdr:cNvPr>
        <xdr:cNvSpPr>
          <a:spLocks noGrp="1"/>
        </xdr:cNvSpPr>
      </xdr:nvSpPr>
      <xdr:spPr>
        <a:xfrm>
          <a:off x="7999096" y="6819900"/>
          <a:ext cx="3383279" cy="188595"/>
        </a:xfrm>
        <a:prstGeom prst="roundRect">
          <a:avLst/>
        </a:prstGeom>
        <a:solidFill>
          <a:srgbClr val="FFC000">
            <a:lumMod val="20000"/>
            <a:lumOff val="80000"/>
          </a:srgbClr>
        </a:solidFill>
        <a:ln w="12700" cap="flat" cmpd="sng" algn="ctr">
          <a:solidFill>
            <a:srgbClr val="FF0000"/>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lIns="91440" tIns="45720" rIns="91440" bIns="45720" rtlCol="0" anchor="ctr">
          <a:normAutofit fontScale="92500" lnSpcReduction="10000"/>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ysClr val="window" lastClr="FFFFFF"/>
              </a:solidFill>
              <a:latin typeface="Calibri" panose="020F0502020204030204"/>
            </a:defRPr>
          </a:lvl1pPr>
          <a:lvl2pPr marL="685800" indent="-228600" algn="l" defTabSz="914400" rtl="0" eaLnBrk="1" latinLnBrk="0" hangingPunct="1">
            <a:lnSpc>
              <a:spcPct val="90000"/>
            </a:lnSpc>
            <a:spcBef>
              <a:spcPts val="500"/>
            </a:spcBef>
            <a:buFont typeface="Wingdings" panose="05000000000000000000" pitchFamily="2" charset="2"/>
            <a:buChar char="§"/>
            <a:defRPr sz="2400" kern="1200">
              <a:solidFill>
                <a:sysClr val="window" lastClr="FFFFFF"/>
              </a:solidFill>
              <a:latin typeface="Calibri" panose="020F0502020204030204"/>
            </a:defRPr>
          </a:lvl2pPr>
          <a:lvl3pPr marL="1143000" indent="-228600" algn="l" defTabSz="914400" rtl="0" eaLnBrk="1" latinLnBrk="0" hangingPunct="1">
            <a:lnSpc>
              <a:spcPct val="90000"/>
            </a:lnSpc>
            <a:spcBef>
              <a:spcPts val="500"/>
            </a:spcBef>
            <a:buFont typeface="Wingdings" panose="05000000000000000000" pitchFamily="2" charset="2"/>
            <a:buChar char="ü"/>
            <a:defRPr sz="2000" kern="1200">
              <a:solidFill>
                <a:sysClr val="window" lastClr="FFFFFF"/>
              </a:solidFill>
              <a:latin typeface="Calibri" panose="020F0502020204030204"/>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ysClr val="window" lastClr="FFFFFF"/>
              </a:solidFill>
              <a:latin typeface="Calibri" panose="020F0502020204030204"/>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ysClr val="window" lastClr="FFFFFF"/>
              </a:solidFill>
              <a:latin typeface="Calibri" panose="020F0502020204030204"/>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ysClr val="window" lastClr="FFFFFF"/>
              </a:solidFill>
              <a:latin typeface="Calibri" panose="020F0502020204030204"/>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ysClr val="window" lastClr="FFFFFF"/>
              </a:solidFill>
              <a:latin typeface="Calibri" panose="020F0502020204030204"/>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ysClr val="window" lastClr="FFFFFF"/>
              </a:solidFill>
              <a:latin typeface="Calibri" panose="020F0502020204030204"/>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ysClr val="window" lastClr="FFFFFF"/>
              </a:solidFill>
              <a:latin typeface="Calibri" panose="020F0502020204030204"/>
            </a:defRPr>
          </a:lvl9pPr>
        </a:lstStyle>
        <a:p>
          <a:pPr marL="0" indent="0" algn="ctr">
            <a:buNone/>
          </a:pPr>
          <a:r>
            <a:rPr lang="fr-FR" sz="1600" b="1">
              <a:solidFill>
                <a:srgbClr val="FF0000"/>
              </a:solidFill>
            </a:rPr>
            <a:t>BFR = Actif circulant – dettes circulantes</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76"/>
  <sheetViews>
    <sheetView topLeftCell="A24" zoomScale="98" zoomScaleNormal="100" workbookViewId="0">
      <selection activeCell="F76" sqref="F76"/>
    </sheetView>
  </sheetViews>
  <sheetFormatPr baseColWidth="10" defaultRowHeight="13.2"/>
  <cols>
    <col min="1" max="1" width="4.109375" customWidth="1"/>
    <col min="6" max="6" width="14.44140625" customWidth="1"/>
    <col min="7" max="7" width="13.5546875" bestFit="1" customWidth="1"/>
  </cols>
  <sheetData>
    <row r="1" spans="2:11" ht="13.8">
      <c r="B1" s="120"/>
      <c r="D1" s="121"/>
    </row>
    <row r="3" spans="2:11" ht="30">
      <c r="B3" s="35" t="s">
        <v>188</v>
      </c>
      <c r="C3" s="36"/>
      <c r="D3" s="36"/>
      <c r="E3" s="36"/>
      <c r="F3" s="36"/>
      <c r="G3" s="36"/>
      <c r="H3" s="36"/>
      <c r="I3" s="36"/>
      <c r="J3" s="37"/>
      <c r="K3" s="38"/>
    </row>
    <row r="4" spans="2:11" ht="15.6">
      <c r="B4" s="39"/>
      <c r="C4" s="36"/>
      <c r="D4" s="36"/>
      <c r="E4" s="36"/>
      <c r="F4" s="36"/>
      <c r="G4" s="36"/>
      <c r="H4" s="36"/>
      <c r="I4" s="36"/>
      <c r="J4" s="37"/>
      <c r="K4" s="38"/>
    </row>
    <row r="5" spans="2:11" ht="15.6">
      <c r="B5" s="36" t="s">
        <v>195</v>
      </c>
      <c r="C5" s="36"/>
      <c r="D5" s="36"/>
      <c r="E5" s="36"/>
      <c r="F5" s="36"/>
      <c r="G5" s="36"/>
      <c r="H5" s="36"/>
      <c r="I5" s="36"/>
      <c r="J5" s="37"/>
      <c r="K5" s="38"/>
    </row>
    <row r="6" spans="2:11" ht="15.6">
      <c r="B6" s="36" t="s">
        <v>196</v>
      </c>
      <c r="C6" s="36"/>
      <c r="D6" s="36"/>
      <c r="E6" s="36"/>
      <c r="F6" s="36"/>
      <c r="G6" s="36"/>
      <c r="H6" s="36"/>
      <c r="I6" s="36"/>
      <c r="J6" s="37"/>
      <c r="K6" s="38"/>
    </row>
    <row r="7" spans="2:11" ht="9.75" customHeight="1">
      <c r="B7" s="36"/>
      <c r="C7" s="36"/>
      <c r="D7" s="36"/>
      <c r="E7" s="36"/>
      <c r="F7" s="36"/>
      <c r="G7" s="36"/>
      <c r="H7" s="36"/>
      <c r="I7" s="36"/>
      <c r="J7" s="37"/>
      <c r="K7" s="38"/>
    </row>
    <row r="8" spans="2:11" ht="17.399999999999999">
      <c r="B8" s="43" t="s">
        <v>197</v>
      </c>
      <c r="C8" s="36"/>
      <c r="D8" s="36"/>
      <c r="E8" s="36"/>
      <c r="F8" s="36"/>
      <c r="G8" s="36"/>
      <c r="H8" s="36"/>
      <c r="I8" s="36"/>
      <c r="J8" s="37"/>
      <c r="K8" s="38"/>
    </row>
    <row r="9" spans="2:11" ht="9.75" customHeight="1" thickBot="1">
      <c r="B9" s="36"/>
      <c r="C9" s="36"/>
      <c r="D9" s="36"/>
      <c r="E9" s="36"/>
      <c r="F9" s="36"/>
      <c r="G9" s="36"/>
      <c r="H9" s="36"/>
      <c r="I9" s="36"/>
      <c r="J9" s="37"/>
      <c r="K9" s="38"/>
    </row>
    <row r="10" spans="2:11" ht="15.6">
      <c r="B10" s="53" t="s">
        <v>149</v>
      </c>
      <c r="C10" s="40"/>
      <c r="D10" s="40"/>
      <c r="E10" s="40"/>
      <c r="F10" s="73"/>
      <c r="G10" s="40"/>
      <c r="H10" s="40"/>
      <c r="I10" s="74"/>
      <c r="J10" s="37"/>
      <c r="K10" s="38"/>
    </row>
    <row r="11" spans="2:11" ht="16.2" thickBot="1">
      <c r="B11" s="41" t="s">
        <v>123</v>
      </c>
      <c r="C11" s="42"/>
      <c r="D11" s="42"/>
      <c r="E11" s="42"/>
      <c r="F11" s="75"/>
      <c r="G11" s="42"/>
      <c r="H11" s="42"/>
      <c r="I11" s="76"/>
      <c r="J11" s="37"/>
      <c r="K11" s="38"/>
    </row>
    <row r="12" spans="2:11" ht="13.5" customHeight="1">
      <c r="B12" s="39"/>
      <c r="C12" s="36"/>
      <c r="D12" s="36"/>
      <c r="E12" s="36"/>
      <c r="F12" s="37"/>
      <c r="G12" s="66"/>
      <c r="H12" s="36"/>
      <c r="I12" s="37"/>
      <c r="J12" s="37"/>
      <c r="K12" s="38"/>
    </row>
    <row r="13" spans="2:11" ht="15.6">
      <c r="B13" s="36" t="s">
        <v>198</v>
      </c>
      <c r="C13" s="36"/>
      <c r="D13" s="36"/>
      <c r="E13" s="36"/>
      <c r="F13" s="37"/>
      <c r="G13" s="36">
        <v>20</v>
      </c>
      <c r="H13" s="36" t="s">
        <v>134</v>
      </c>
      <c r="I13" s="37"/>
      <c r="J13" s="37"/>
      <c r="K13" s="38"/>
    </row>
    <row r="14" spans="2:11" ht="11.25" customHeight="1">
      <c r="B14" s="65"/>
      <c r="C14" s="36"/>
      <c r="D14" s="36"/>
      <c r="E14" s="36"/>
      <c r="F14" s="37"/>
      <c r="G14" s="36"/>
      <c r="H14" s="36"/>
      <c r="I14" s="37"/>
      <c r="J14" s="37"/>
      <c r="K14" s="38"/>
    </row>
    <row r="15" spans="2:11" ht="15.6">
      <c r="B15" s="36" t="s">
        <v>199</v>
      </c>
      <c r="C15" s="36"/>
      <c r="D15" s="36"/>
      <c r="E15" s="36"/>
      <c r="F15" s="37"/>
      <c r="G15" s="36">
        <v>2</v>
      </c>
      <c r="H15" s="36" t="s">
        <v>95</v>
      </c>
      <c r="I15" s="37"/>
      <c r="J15" s="37"/>
      <c r="K15" s="38"/>
    </row>
    <row r="16" spans="2:11" ht="15.6">
      <c r="B16" s="36" t="s">
        <v>200</v>
      </c>
      <c r="C16" s="36"/>
      <c r="D16" s="36"/>
      <c r="E16" s="36"/>
      <c r="F16" s="37"/>
      <c r="G16" s="46"/>
      <c r="H16" s="36"/>
      <c r="I16" s="37"/>
      <c r="J16" s="37"/>
      <c r="K16" s="38"/>
    </row>
    <row r="17" spans="2:11" ht="15.6">
      <c r="B17" s="36" t="s">
        <v>201</v>
      </c>
      <c r="C17" s="36"/>
      <c r="D17" s="36"/>
      <c r="E17" s="36"/>
      <c r="F17" s="37"/>
      <c r="G17" s="46"/>
      <c r="H17" s="36"/>
      <c r="I17" s="37"/>
      <c r="J17" s="37"/>
      <c r="K17" s="38"/>
    </row>
    <row r="18" spans="2:11" ht="15.6">
      <c r="B18" s="72" t="s">
        <v>202</v>
      </c>
      <c r="C18" s="36"/>
      <c r="D18" s="36"/>
      <c r="E18" s="36"/>
      <c r="F18" s="37"/>
      <c r="G18" s="46"/>
      <c r="H18" s="36"/>
      <c r="I18" s="37"/>
      <c r="J18" s="37"/>
      <c r="K18" s="38"/>
    </row>
    <row r="19" spans="2:11" ht="15.6">
      <c r="B19" s="36"/>
      <c r="C19" s="36"/>
      <c r="D19" s="36"/>
      <c r="E19" s="36"/>
      <c r="F19" s="37"/>
      <c r="G19" s="36"/>
      <c r="H19" s="36"/>
      <c r="I19" s="37"/>
      <c r="J19" s="37"/>
      <c r="K19" s="38"/>
    </row>
    <row r="20" spans="2:11" ht="15.6">
      <c r="B20" s="36" t="s">
        <v>96</v>
      </c>
      <c r="C20" s="36"/>
      <c r="D20" s="36"/>
      <c r="E20" s="36"/>
      <c r="F20" s="37"/>
      <c r="G20" s="36">
        <v>2</v>
      </c>
      <c r="H20" s="36" t="s">
        <v>95</v>
      </c>
      <c r="I20" s="37"/>
      <c r="J20" s="37"/>
      <c r="K20" s="38"/>
    </row>
    <row r="21" spans="2:11" ht="15.6">
      <c r="B21" s="36" t="s">
        <v>203</v>
      </c>
      <c r="C21" s="36"/>
      <c r="D21" s="36"/>
      <c r="E21" s="36"/>
      <c r="F21" s="37"/>
      <c r="G21" s="36"/>
      <c r="H21" s="36"/>
      <c r="I21" s="37"/>
      <c r="J21" s="37"/>
      <c r="K21" s="38"/>
    </row>
    <row r="22" spans="2:11" ht="9.75" customHeight="1">
      <c r="B22" s="36"/>
      <c r="C22" s="36"/>
      <c r="D22" s="36"/>
      <c r="E22" s="36"/>
      <c r="F22" s="37"/>
      <c r="G22" s="36"/>
      <c r="H22" s="36"/>
      <c r="I22" s="37"/>
      <c r="J22" s="37"/>
      <c r="K22" s="38"/>
    </row>
    <row r="23" spans="2:11" ht="22.8">
      <c r="B23" s="77" t="s">
        <v>204</v>
      </c>
      <c r="C23" s="36"/>
      <c r="D23" s="36"/>
      <c r="E23" s="36"/>
      <c r="F23" s="37"/>
      <c r="G23" s="36"/>
      <c r="H23" s="36"/>
      <c r="I23" s="37"/>
      <c r="J23" s="37"/>
      <c r="K23" s="38"/>
    </row>
    <row r="24" spans="2:11" ht="8.25" customHeight="1">
      <c r="B24" s="36"/>
      <c r="C24" s="36"/>
      <c r="D24" s="36"/>
      <c r="E24" s="36"/>
      <c r="F24" s="37"/>
      <c r="G24" s="36"/>
      <c r="H24" s="36"/>
      <c r="I24" s="37"/>
      <c r="J24" s="37"/>
      <c r="K24" s="38"/>
    </row>
    <row r="25" spans="2:11" ht="15.6">
      <c r="B25" s="36" t="s">
        <v>124</v>
      </c>
      <c r="C25" s="36"/>
      <c r="D25" s="36"/>
      <c r="E25" s="36"/>
      <c r="F25" s="37"/>
      <c r="G25" s="36">
        <v>200</v>
      </c>
      <c r="H25" s="36" t="s">
        <v>75</v>
      </c>
      <c r="I25" s="37"/>
      <c r="J25" s="37"/>
      <c r="K25" s="38"/>
    </row>
    <row r="26" spans="2:11" ht="15.6">
      <c r="C26" s="36" t="s">
        <v>99</v>
      </c>
      <c r="D26" s="36"/>
      <c r="E26" s="36"/>
      <c r="F26" s="37"/>
      <c r="G26" s="36">
        <v>10</v>
      </c>
      <c r="H26" s="36" t="s">
        <v>88</v>
      </c>
      <c r="I26" s="37"/>
      <c r="J26" s="37"/>
      <c r="K26" s="38"/>
    </row>
    <row r="27" spans="2:11" ht="15.6">
      <c r="C27" s="36"/>
      <c r="D27" s="36"/>
      <c r="E27" s="36"/>
      <c r="F27" s="37"/>
      <c r="G27" s="36"/>
      <c r="H27" s="36"/>
      <c r="I27" s="37"/>
      <c r="J27" s="37"/>
      <c r="K27" s="37"/>
    </row>
    <row r="28" spans="2:11" ht="15.6">
      <c r="B28" s="36" t="s">
        <v>125</v>
      </c>
      <c r="C28" s="36"/>
      <c r="D28" s="36"/>
      <c r="E28" s="36"/>
      <c r="F28" s="37"/>
      <c r="G28" s="36">
        <v>40</v>
      </c>
      <c r="H28" s="36" t="s">
        <v>89</v>
      </c>
      <c r="I28" s="37"/>
      <c r="J28" s="37"/>
      <c r="K28" s="38"/>
    </row>
    <row r="29" spans="2:11" ht="17.399999999999999">
      <c r="B29" s="43"/>
      <c r="C29" s="36" t="s">
        <v>99</v>
      </c>
      <c r="D29" s="36"/>
      <c r="E29" s="36"/>
      <c r="F29" s="37"/>
      <c r="G29" s="36">
        <v>4</v>
      </c>
      <c r="H29" s="36" t="s">
        <v>88</v>
      </c>
      <c r="I29" s="37"/>
      <c r="J29" s="37"/>
      <c r="K29" s="38"/>
    </row>
    <row r="30" spans="2:11" ht="15.6">
      <c r="B30" s="36"/>
      <c r="C30" s="36" t="s">
        <v>102</v>
      </c>
      <c r="D30" s="36"/>
      <c r="E30" s="36"/>
      <c r="F30" s="37"/>
      <c r="G30" s="36">
        <v>1000</v>
      </c>
      <c r="H30" s="36" t="s">
        <v>133</v>
      </c>
      <c r="I30" s="37"/>
      <c r="J30" s="37"/>
      <c r="K30" s="38"/>
    </row>
    <row r="31" spans="2:11" ht="15.6">
      <c r="B31" s="36"/>
      <c r="C31" s="36"/>
      <c r="D31" s="36"/>
      <c r="E31" s="36"/>
      <c r="F31" s="37"/>
      <c r="G31" s="36" t="s">
        <v>126</v>
      </c>
      <c r="H31" s="36"/>
      <c r="I31" s="37"/>
      <c r="J31" s="37"/>
      <c r="K31" s="38"/>
    </row>
    <row r="32" spans="2:11" ht="22.8">
      <c r="B32" s="77" t="s">
        <v>104</v>
      </c>
      <c r="C32" s="36"/>
      <c r="D32" s="36"/>
      <c r="E32" s="36"/>
      <c r="F32" s="37"/>
      <c r="G32" s="36"/>
      <c r="H32" s="36"/>
      <c r="I32" s="37"/>
      <c r="J32" s="37"/>
      <c r="K32" s="38"/>
    </row>
    <row r="33" spans="2:11" ht="15.6">
      <c r="B33" s="36"/>
      <c r="C33" s="36"/>
      <c r="D33" s="36"/>
      <c r="E33" s="36"/>
      <c r="F33" s="37"/>
      <c r="G33" s="36"/>
      <c r="H33" s="36"/>
      <c r="I33" s="37"/>
      <c r="J33" s="37"/>
      <c r="K33" s="38"/>
    </row>
    <row r="34" spans="2:11" ht="15.6">
      <c r="B34" s="36" t="s">
        <v>100</v>
      </c>
      <c r="C34" s="36"/>
      <c r="D34" s="36"/>
      <c r="E34" s="36"/>
      <c r="F34" s="37"/>
      <c r="G34" s="36"/>
      <c r="H34" s="36"/>
      <c r="I34" s="37"/>
      <c r="J34" s="37"/>
      <c r="K34" s="38"/>
    </row>
    <row r="35" spans="2:11" ht="15.6">
      <c r="B35" s="36" t="s">
        <v>152</v>
      </c>
      <c r="C35" s="36"/>
      <c r="D35" s="36"/>
      <c r="E35" s="36"/>
      <c r="F35" s="37"/>
      <c r="G35" s="36">
        <v>20</v>
      </c>
      <c r="H35" s="36" t="s">
        <v>98</v>
      </c>
      <c r="I35" s="37"/>
      <c r="J35" s="37"/>
      <c r="K35" s="38"/>
    </row>
    <row r="36" spans="2:11" ht="15.6">
      <c r="B36" s="36" t="s">
        <v>153</v>
      </c>
      <c r="C36" s="36"/>
      <c r="D36" s="36"/>
      <c r="E36" s="36"/>
      <c r="F36" s="37"/>
      <c r="G36" s="36">
        <v>10</v>
      </c>
      <c r="H36" s="36" t="s">
        <v>98</v>
      </c>
      <c r="I36" s="37"/>
      <c r="J36" s="37"/>
      <c r="K36" s="38"/>
    </row>
    <row r="37" spans="2:11" ht="15.6">
      <c r="B37" s="36" t="s">
        <v>154</v>
      </c>
      <c r="C37" s="36"/>
      <c r="D37" s="36"/>
      <c r="E37" s="36"/>
      <c r="F37" s="37"/>
      <c r="G37" s="36" t="s">
        <v>90</v>
      </c>
      <c r="H37" s="36"/>
      <c r="I37" s="37"/>
      <c r="J37" s="37"/>
      <c r="K37" s="38"/>
    </row>
    <row r="38" spans="2:11" ht="15.6">
      <c r="B38" s="36" t="s">
        <v>150</v>
      </c>
      <c r="C38" s="36"/>
      <c r="D38" s="36"/>
      <c r="E38" s="36"/>
      <c r="F38" s="37"/>
      <c r="G38" s="36">
        <v>30</v>
      </c>
      <c r="H38" s="36" t="s">
        <v>151</v>
      </c>
      <c r="I38" s="37"/>
      <c r="J38" s="37"/>
      <c r="K38" s="38"/>
    </row>
    <row r="39" spans="2:11" ht="15.6">
      <c r="B39" s="36"/>
      <c r="C39" s="36"/>
      <c r="D39" s="36"/>
      <c r="E39" s="36"/>
      <c r="F39" s="37"/>
      <c r="G39" s="36"/>
      <c r="H39" s="36"/>
      <c r="I39" s="37"/>
      <c r="J39" s="37"/>
      <c r="K39" s="38"/>
    </row>
    <row r="40" spans="2:11" ht="15.6">
      <c r="B40" s="36" t="s">
        <v>91</v>
      </c>
      <c r="C40" s="36"/>
      <c r="D40" s="36"/>
      <c r="E40" s="36"/>
      <c r="F40" s="37"/>
      <c r="G40" s="36">
        <v>10</v>
      </c>
      <c r="H40" s="36" t="s">
        <v>134</v>
      </c>
      <c r="I40" s="37"/>
      <c r="J40" s="37"/>
      <c r="K40" s="38"/>
    </row>
    <row r="41" spans="2:11" ht="15.6">
      <c r="B41" s="36"/>
      <c r="C41" s="36"/>
      <c r="D41" s="36"/>
      <c r="E41" s="36"/>
      <c r="F41" s="37"/>
      <c r="G41" s="36"/>
      <c r="H41" s="36"/>
      <c r="I41" s="37"/>
      <c r="J41" s="37"/>
      <c r="K41" s="38"/>
    </row>
    <row r="42" spans="2:11" ht="15.6">
      <c r="B42" s="36" t="s">
        <v>92</v>
      </c>
      <c r="C42" s="36"/>
      <c r="D42" s="36"/>
      <c r="E42" s="36"/>
      <c r="F42" s="37"/>
      <c r="G42" s="36">
        <v>1</v>
      </c>
      <c r="H42" s="36" t="s">
        <v>93</v>
      </c>
      <c r="I42" s="37"/>
      <c r="J42" s="37"/>
      <c r="K42" s="38"/>
    </row>
    <row r="43" spans="2:11" ht="15.6">
      <c r="B43" s="36" t="s">
        <v>127</v>
      </c>
      <c r="C43" s="36"/>
      <c r="D43" s="36"/>
      <c r="E43" s="36"/>
      <c r="F43" s="37"/>
      <c r="G43" s="36"/>
      <c r="H43" s="36"/>
      <c r="I43" s="37"/>
      <c r="J43" s="37"/>
      <c r="K43" s="38"/>
    </row>
    <row r="44" spans="2:11" ht="15.6">
      <c r="B44" s="36" t="s">
        <v>422</v>
      </c>
      <c r="C44" s="36"/>
      <c r="D44" s="36"/>
      <c r="E44" s="36"/>
      <c r="F44" s="37"/>
      <c r="G44" s="36"/>
      <c r="H44" s="36"/>
      <c r="I44" s="37"/>
      <c r="J44" s="37"/>
      <c r="K44" s="38"/>
    </row>
    <row r="45" spans="2:11" ht="15.6">
      <c r="B45" s="36"/>
      <c r="C45" s="36"/>
      <c r="D45" s="36"/>
      <c r="E45" s="36"/>
      <c r="F45" s="37"/>
      <c r="G45" s="36"/>
      <c r="H45" s="36"/>
      <c r="I45" s="37"/>
      <c r="J45" s="37"/>
      <c r="K45" s="38"/>
    </row>
    <row r="46" spans="2:11" ht="15.6">
      <c r="B46" s="36" t="s">
        <v>94</v>
      </c>
      <c r="C46" s="36"/>
      <c r="D46" s="36"/>
      <c r="E46" s="36"/>
      <c r="F46" s="37"/>
      <c r="G46" s="36">
        <v>2</v>
      </c>
      <c r="H46" s="36" t="s">
        <v>95</v>
      </c>
      <c r="I46" s="37"/>
      <c r="J46" s="37"/>
      <c r="K46" s="38"/>
    </row>
    <row r="47" spans="2:11" ht="15.6">
      <c r="B47" s="36" t="s">
        <v>103</v>
      </c>
      <c r="C47" s="36"/>
      <c r="D47" s="36"/>
      <c r="E47" s="36"/>
      <c r="F47" s="37"/>
      <c r="G47" s="36"/>
      <c r="H47" s="36"/>
      <c r="I47" s="37"/>
      <c r="J47" s="37"/>
      <c r="K47" s="38"/>
    </row>
    <row r="48" spans="2:11" ht="15.6">
      <c r="B48" s="36"/>
      <c r="C48" s="36"/>
      <c r="D48" s="36"/>
      <c r="E48" s="36"/>
      <c r="F48" s="37"/>
      <c r="G48" s="36"/>
      <c r="H48" s="36"/>
      <c r="I48" s="37"/>
      <c r="J48" s="37"/>
      <c r="K48" s="38"/>
    </row>
    <row r="49" spans="2:11" ht="15.6">
      <c r="B49" s="36" t="s">
        <v>97</v>
      </c>
      <c r="C49" s="36"/>
      <c r="D49" s="36"/>
      <c r="E49" s="36"/>
      <c r="F49" s="37"/>
      <c r="G49" s="36">
        <v>120</v>
      </c>
      <c r="H49" s="36" t="s">
        <v>98</v>
      </c>
      <c r="I49" s="37"/>
      <c r="J49" s="37"/>
      <c r="K49" s="38"/>
    </row>
    <row r="50" spans="2:11" ht="15.6">
      <c r="B50" s="36" t="s">
        <v>131</v>
      </c>
      <c r="C50" s="36"/>
      <c r="D50" s="36"/>
      <c r="E50" s="36"/>
      <c r="F50" s="37"/>
      <c r="G50" s="36"/>
      <c r="H50" s="36"/>
      <c r="I50" s="37"/>
      <c r="J50" s="37"/>
      <c r="K50" s="38"/>
    </row>
    <row r="51" spans="2:11" ht="15.6">
      <c r="B51" s="36"/>
      <c r="C51" s="36" t="s">
        <v>155</v>
      </c>
      <c r="D51" s="36"/>
      <c r="E51" s="36"/>
      <c r="F51" s="37"/>
      <c r="G51" s="36">
        <v>0</v>
      </c>
      <c r="H51" s="36" t="s">
        <v>98</v>
      </c>
      <c r="I51" s="37"/>
      <c r="J51" s="37"/>
      <c r="K51" s="38"/>
    </row>
    <row r="52" spans="2:11" ht="15.6">
      <c r="B52" s="36"/>
      <c r="C52" s="36" t="s">
        <v>156</v>
      </c>
      <c r="D52" s="36"/>
      <c r="E52" s="36"/>
      <c r="F52" s="37"/>
      <c r="G52" s="36">
        <v>60</v>
      </c>
      <c r="H52" s="36" t="s">
        <v>98</v>
      </c>
      <c r="I52" s="37"/>
      <c r="J52" s="37"/>
      <c r="K52" s="38"/>
    </row>
    <row r="53" spans="2:11" ht="15.6">
      <c r="B53" s="36"/>
      <c r="C53" s="36" t="s">
        <v>157</v>
      </c>
      <c r="D53" s="36"/>
      <c r="E53" s="36"/>
      <c r="F53" s="37"/>
      <c r="G53" s="36">
        <v>40</v>
      </c>
      <c r="H53" s="36" t="s">
        <v>98</v>
      </c>
      <c r="I53" s="37"/>
      <c r="J53" s="37"/>
      <c r="K53" s="38"/>
    </row>
    <row r="54" spans="2:11" ht="15.6">
      <c r="B54" s="36"/>
      <c r="C54" s="36" t="s">
        <v>158</v>
      </c>
      <c r="D54" s="36"/>
      <c r="E54" s="36"/>
      <c r="F54" s="37"/>
      <c r="G54" s="36">
        <v>20</v>
      </c>
      <c r="H54" s="36" t="s">
        <v>98</v>
      </c>
      <c r="I54" s="37"/>
      <c r="J54" s="37"/>
      <c r="K54" s="38"/>
    </row>
    <row r="55" spans="2:11" ht="10.5" customHeight="1">
      <c r="B55" s="36"/>
      <c r="C55" s="36"/>
      <c r="D55" s="36"/>
      <c r="E55" s="36"/>
      <c r="F55" s="37"/>
      <c r="G55" s="36"/>
      <c r="H55" s="36"/>
      <c r="I55" s="37"/>
      <c r="J55" s="37"/>
      <c r="K55" s="38"/>
    </row>
    <row r="56" spans="2:11" ht="22.8">
      <c r="B56" s="77" t="s">
        <v>205</v>
      </c>
      <c r="C56" s="36"/>
      <c r="D56" s="36"/>
      <c r="E56" s="36"/>
      <c r="F56" s="37"/>
      <c r="G56" s="36"/>
      <c r="H56" s="36"/>
      <c r="I56" s="37"/>
      <c r="J56" s="37"/>
      <c r="K56" s="38"/>
    </row>
    <row r="57" spans="2:11" ht="9.75" customHeight="1">
      <c r="B57" s="36"/>
      <c r="C57" s="36"/>
      <c r="D57" s="36"/>
      <c r="E57" s="36"/>
      <c r="F57" s="37"/>
      <c r="G57" s="36"/>
      <c r="H57" s="36"/>
      <c r="I57" s="37"/>
      <c r="J57" s="37"/>
      <c r="K57" s="38"/>
    </row>
    <row r="58" spans="2:11" ht="15.6">
      <c r="B58" s="36" t="s">
        <v>86</v>
      </c>
      <c r="C58" s="54"/>
      <c r="D58" s="36"/>
      <c r="E58" s="36"/>
      <c r="F58" s="37"/>
      <c r="G58" s="36">
        <v>400</v>
      </c>
      <c r="H58" s="36" t="s">
        <v>75</v>
      </c>
      <c r="I58" s="37"/>
      <c r="J58" s="37"/>
      <c r="K58" s="38"/>
    </row>
    <row r="59" spans="2:11" ht="15.6">
      <c r="B59" s="36"/>
      <c r="C59" s="54"/>
      <c r="D59" s="36"/>
      <c r="E59" s="36"/>
      <c r="F59" s="37"/>
      <c r="G59" s="36"/>
      <c r="H59" s="36"/>
      <c r="I59" s="37"/>
      <c r="J59" s="37"/>
      <c r="K59" s="38"/>
    </row>
    <row r="60" spans="2:11" ht="15.6">
      <c r="B60" s="36" t="s">
        <v>206</v>
      </c>
      <c r="C60" s="54"/>
      <c r="D60" s="36"/>
      <c r="E60" s="36"/>
      <c r="F60" s="37"/>
      <c r="G60" s="46">
        <v>0.4</v>
      </c>
      <c r="H60" s="36" t="s">
        <v>164</v>
      </c>
      <c r="I60" s="37"/>
      <c r="J60" s="37"/>
      <c r="K60" s="38"/>
    </row>
    <row r="61" spans="2:11" ht="15.6">
      <c r="B61" s="36"/>
      <c r="C61" s="54" t="s">
        <v>87</v>
      </c>
      <c r="D61" s="36"/>
      <c r="E61" s="36"/>
      <c r="F61" s="37"/>
      <c r="G61" s="36">
        <v>5</v>
      </c>
      <c r="H61" s="36" t="s">
        <v>88</v>
      </c>
      <c r="I61" s="37"/>
      <c r="J61" s="37"/>
      <c r="K61" s="38"/>
    </row>
    <row r="62" spans="2:11" ht="15.6">
      <c r="B62" s="36"/>
      <c r="C62" s="36" t="s">
        <v>148</v>
      </c>
      <c r="D62" s="36"/>
      <c r="E62" s="36"/>
      <c r="F62" s="37"/>
      <c r="G62" s="46">
        <v>0.1</v>
      </c>
      <c r="H62" s="36"/>
      <c r="I62" s="37"/>
      <c r="J62" s="37"/>
      <c r="K62" s="38"/>
    </row>
    <row r="63" spans="2:11" ht="17.399999999999999">
      <c r="B63" s="43"/>
      <c r="C63" s="36" t="s">
        <v>163</v>
      </c>
      <c r="D63" s="36"/>
      <c r="E63" s="36"/>
      <c r="F63" s="37"/>
      <c r="G63" s="36"/>
      <c r="H63" s="36"/>
      <c r="I63" s="37"/>
      <c r="J63" s="37"/>
      <c r="K63" s="38"/>
    </row>
    <row r="64" spans="2:11" ht="15.6">
      <c r="B64" s="36" t="s">
        <v>161</v>
      </c>
      <c r="C64" s="36"/>
      <c r="D64" s="36"/>
      <c r="E64" s="36"/>
      <c r="F64" s="36"/>
      <c r="G64" s="46">
        <v>0.2</v>
      </c>
      <c r="H64" s="36" t="s">
        <v>162</v>
      </c>
      <c r="I64" s="36"/>
      <c r="J64" s="37"/>
      <c r="K64" s="38"/>
    </row>
    <row r="65" spans="2:11" ht="9.75" customHeight="1">
      <c r="B65" s="36"/>
      <c r="C65" s="36"/>
      <c r="D65" s="36"/>
      <c r="E65" s="36"/>
      <c r="F65" s="36"/>
      <c r="G65" s="210" t="s">
        <v>424</v>
      </c>
      <c r="H65" s="36"/>
      <c r="I65" s="36"/>
      <c r="J65" s="37"/>
      <c r="K65" s="38"/>
    </row>
    <row r="66" spans="2:11" ht="22.8">
      <c r="B66" s="244" t="s">
        <v>107</v>
      </c>
      <c r="C66" s="245"/>
      <c r="D66" s="245"/>
      <c r="E66" s="245"/>
      <c r="F66" s="245"/>
      <c r="G66" s="36"/>
      <c r="H66" s="36"/>
      <c r="I66" s="36"/>
      <c r="J66" s="37"/>
      <c r="K66" s="38"/>
    </row>
    <row r="67" spans="2:11" ht="15.75" customHeight="1">
      <c r="B67" s="36"/>
    </row>
    <row r="68" spans="2:11" ht="15.6">
      <c r="B68" s="58" t="s">
        <v>423</v>
      </c>
    </row>
    <row r="69" spans="2:11" ht="15.6">
      <c r="C69" s="36" t="s">
        <v>105</v>
      </c>
    </row>
    <row r="70" spans="2:11" ht="15.6">
      <c r="C70" s="36" t="s">
        <v>106</v>
      </c>
      <c r="H70" s="64"/>
    </row>
    <row r="71" spans="2:11" ht="15.6">
      <c r="C71" s="36" t="s">
        <v>160</v>
      </c>
      <c r="H71" s="64"/>
    </row>
    <row r="72" spans="2:11" s="167" customFormat="1" ht="21">
      <c r="H72" s="168"/>
    </row>
    <row r="73" spans="2:11" s="167" customFormat="1" ht="21">
      <c r="B73" s="45" t="s">
        <v>360</v>
      </c>
      <c r="D73" s="167" t="s">
        <v>365</v>
      </c>
    </row>
    <row r="74" spans="2:11" s="167" customFormat="1" ht="21">
      <c r="B74" s="167" t="s">
        <v>361</v>
      </c>
    </row>
    <row r="75" spans="2:11" s="167" customFormat="1" ht="21">
      <c r="B75" s="167" t="s">
        <v>362</v>
      </c>
      <c r="F75" s="209">
        <v>400000</v>
      </c>
    </row>
    <row r="76" spans="2:11" s="167" customFormat="1" ht="21">
      <c r="B76" s="167" t="s">
        <v>363</v>
      </c>
      <c r="F76" s="209">
        <v>160000</v>
      </c>
    </row>
    <row r="77" spans="2:11" s="167" customFormat="1" ht="21">
      <c r="F77" s="168" t="s">
        <v>179</v>
      </c>
    </row>
    <row r="78" spans="2:11" s="167" customFormat="1" ht="21">
      <c r="B78" s="167" t="s">
        <v>364</v>
      </c>
      <c r="F78" s="209">
        <f>SUM(F75:F77)</f>
        <v>560000</v>
      </c>
      <c r="G78" s="167" t="s">
        <v>75</v>
      </c>
    </row>
    <row r="79" spans="2:11" s="167" customFormat="1" ht="21"/>
    <row r="80" spans="2:11" s="167" customFormat="1" ht="21">
      <c r="B80" s="167" t="s">
        <v>447</v>
      </c>
      <c r="F80" s="209">
        <f>F76/G28/1000</f>
        <v>4</v>
      </c>
    </row>
    <row r="81" spans="1:10" s="167" customFormat="1" ht="21"/>
    <row r="82" spans="1:10" s="167" customFormat="1" ht="21">
      <c r="A82" s="385" t="s">
        <v>366</v>
      </c>
      <c r="B82" s="386"/>
      <c r="C82" s="386"/>
      <c r="D82" s="386"/>
      <c r="E82" s="386"/>
      <c r="F82" s="386"/>
      <c r="G82" s="386"/>
      <c r="H82" s="386"/>
      <c r="I82" s="386"/>
      <c r="J82" s="387"/>
    </row>
    <row r="83" spans="1:10" s="167" customFormat="1" ht="21">
      <c r="A83" s="388" t="s">
        <v>367</v>
      </c>
      <c r="B83" s="120"/>
      <c r="C83" s="120"/>
      <c r="D83" s="120"/>
      <c r="E83" s="120"/>
      <c r="F83" s="120"/>
      <c r="G83" s="120"/>
      <c r="H83" s="120"/>
      <c r="I83" s="120"/>
      <c r="J83" s="389"/>
    </row>
    <row r="84" spans="1:10" s="167" customFormat="1" ht="21">
      <c r="A84" s="388"/>
      <c r="B84" s="120"/>
      <c r="C84" s="120"/>
      <c r="D84" s="120"/>
      <c r="E84" s="120"/>
      <c r="F84" s="120"/>
      <c r="G84" s="120"/>
      <c r="H84" s="120"/>
      <c r="I84" s="120"/>
      <c r="J84" s="389"/>
    </row>
    <row r="85" spans="1:10" s="167" customFormat="1" ht="21">
      <c r="A85" s="388" t="s">
        <v>368</v>
      </c>
      <c r="B85" s="120"/>
      <c r="C85" s="120"/>
      <c r="D85" s="120"/>
      <c r="E85" s="120"/>
      <c r="F85" s="120"/>
      <c r="G85" s="120"/>
      <c r="H85" s="120"/>
      <c r="I85" s="120"/>
      <c r="J85" s="389"/>
    </row>
    <row r="86" spans="1:10" s="167" customFormat="1" ht="21">
      <c r="A86" s="388" t="s">
        <v>369</v>
      </c>
      <c r="B86" s="120"/>
      <c r="C86" s="120"/>
      <c r="D86" s="120"/>
      <c r="E86" s="120"/>
      <c r="F86" s="120"/>
      <c r="G86" s="120"/>
      <c r="H86" s="120"/>
      <c r="I86" s="120"/>
      <c r="J86" s="389"/>
    </row>
    <row r="87" spans="1:10" s="167" customFormat="1" ht="21">
      <c r="A87" s="388"/>
      <c r="B87" s="120"/>
      <c r="C87" s="120"/>
      <c r="D87" s="120"/>
      <c r="E87" s="120"/>
      <c r="F87" s="120"/>
      <c r="G87" s="120"/>
      <c r="H87" s="120"/>
      <c r="I87" s="120"/>
      <c r="J87" s="389"/>
    </row>
    <row r="88" spans="1:10" s="167" customFormat="1" ht="21">
      <c r="A88" s="390" t="s">
        <v>372</v>
      </c>
      <c r="B88" s="120"/>
      <c r="C88" s="120"/>
      <c r="D88" s="120"/>
      <c r="E88" s="120"/>
      <c r="F88" s="120"/>
      <c r="G88" s="120"/>
      <c r="H88" s="120"/>
      <c r="I88" s="120"/>
      <c r="J88" s="389"/>
    </row>
    <row r="89" spans="1:10" s="167" customFormat="1" ht="21">
      <c r="A89" s="388" t="s">
        <v>373</v>
      </c>
      <c r="B89" s="120"/>
      <c r="C89" s="120"/>
      <c r="D89" s="120"/>
      <c r="E89" s="120"/>
      <c r="F89" s="120"/>
      <c r="G89" s="120"/>
      <c r="H89" s="120"/>
      <c r="I89" s="120"/>
      <c r="J89" s="389"/>
    </row>
    <row r="90" spans="1:10" s="167" customFormat="1" ht="21">
      <c r="A90" s="388"/>
      <c r="B90" s="120"/>
      <c r="C90" s="120"/>
      <c r="D90" s="120"/>
      <c r="E90" s="120"/>
      <c r="F90" s="120"/>
      <c r="G90" s="120"/>
      <c r="H90" s="120"/>
      <c r="I90" s="120"/>
      <c r="J90" s="389"/>
    </row>
    <row r="91" spans="1:10" s="167" customFormat="1" ht="21">
      <c r="A91" s="388" t="s">
        <v>370</v>
      </c>
      <c r="B91" s="120"/>
      <c r="C91" s="120"/>
      <c r="D91" s="120"/>
      <c r="E91" s="120"/>
      <c r="F91" s="120"/>
      <c r="G91" s="120"/>
      <c r="H91" s="120"/>
      <c r="I91" s="120"/>
      <c r="J91" s="389"/>
    </row>
    <row r="92" spans="1:10" s="167" customFormat="1" ht="21">
      <c r="A92" s="391" t="s">
        <v>371</v>
      </c>
      <c r="B92" s="392"/>
      <c r="C92" s="392"/>
      <c r="D92" s="392"/>
      <c r="E92" s="392"/>
      <c r="F92" s="392"/>
      <c r="G92" s="392"/>
      <c r="H92" s="392"/>
      <c r="I92" s="392"/>
      <c r="J92" s="393"/>
    </row>
    <row r="93" spans="1:10" s="167" customFormat="1" ht="21"/>
    <row r="94" spans="1:10" s="167" customFormat="1" ht="21"/>
    <row r="95" spans="1:10" s="167" customFormat="1" ht="21"/>
    <row r="96" spans="1:10" s="167" customFormat="1" ht="21"/>
    <row r="97" s="167" customFormat="1" ht="21"/>
    <row r="98" s="167" customFormat="1" ht="21"/>
    <row r="99" s="167" customFormat="1" ht="21"/>
    <row r="100" s="167" customFormat="1" ht="21"/>
    <row r="101" s="167" customFormat="1" ht="21"/>
    <row r="102" s="167" customFormat="1" ht="21"/>
    <row r="103" s="167" customFormat="1" ht="21"/>
    <row r="104" s="167" customFormat="1" ht="21"/>
    <row r="105" s="167" customFormat="1" ht="21"/>
    <row r="106" s="167" customFormat="1" ht="21"/>
    <row r="107" s="167" customFormat="1" ht="21"/>
    <row r="108" s="167" customFormat="1" ht="21"/>
    <row r="109" s="167" customFormat="1" ht="21"/>
    <row r="110" s="167" customFormat="1" ht="21"/>
    <row r="111" s="167" customFormat="1" ht="21"/>
    <row r="112" s="167" customFormat="1" ht="21"/>
    <row r="113" s="167" customFormat="1" ht="21"/>
    <row r="114" s="167" customFormat="1" ht="21"/>
    <row r="115" s="167" customFormat="1" ht="21"/>
    <row r="116" s="167" customFormat="1" ht="21"/>
    <row r="117" s="167" customFormat="1" ht="21"/>
    <row r="118" s="167" customFormat="1" ht="21"/>
    <row r="119" s="167" customFormat="1" ht="21"/>
    <row r="120" s="167" customFormat="1" ht="21"/>
    <row r="121" s="167" customFormat="1" ht="21"/>
    <row r="122" s="167" customFormat="1" ht="21"/>
    <row r="123" s="167" customFormat="1" ht="21"/>
    <row r="124" s="167" customFormat="1" ht="21"/>
    <row r="125" s="167" customFormat="1" ht="21"/>
    <row r="126" s="167" customFormat="1" ht="21"/>
    <row r="127" s="167" customFormat="1" ht="21"/>
    <row r="128" s="167" customFormat="1" ht="21"/>
    <row r="129" s="167" customFormat="1" ht="21"/>
    <row r="130" s="167" customFormat="1" ht="21"/>
    <row r="131" s="167" customFormat="1" ht="21"/>
    <row r="132" s="167" customFormat="1" ht="21"/>
    <row r="133" s="167" customFormat="1" ht="21"/>
    <row r="134" s="167" customFormat="1" ht="21"/>
    <row r="135" s="167" customFormat="1" ht="21"/>
    <row r="136" s="167" customFormat="1" ht="21"/>
    <row r="137" s="167" customFormat="1" ht="21"/>
    <row r="138" s="167" customFormat="1" ht="21"/>
    <row r="139" s="167" customFormat="1" ht="21"/>
    <row r="140" s="167" customFormat="1" ht="21"/>
    <row r="141" s="167" customFormat="1" ht="21"/>
    <row r="142" s="167" customFormat="1" ht="21"/>
    <row r="143" s="167" customFormat="1" ht="21"/>
    <row r="144" s="167" customFormat="1" ht="21"/>
    <row r="145" s="167" customFormat="1" ht="21"/>
    <row r="146" s="167" customFormat="1" ht="21"/>
    <row r="147" s="167" customFormat="1" ht="21"/>
    <row r="148" s="167" customFormat="1" ht="21"/>
    <row r="149" s="167" customFormat="1" ht="21"/>
    <row r="150" s="167" customFormat="1" ht="21"/>
    <row r="151" s="167" customFormat="1" ht="21"/>
    <row r="152" s="167" customFormat="1" ht="21"/>
    <row r="153" s="167" customFormat="1" ht="21"/>
    <row r="154" s="167" customFormat="1" ht="21"/>
    <row r="155" s="167" customFormat="1" ht="21"/>
    <row r="156" s="167" customFormat="1" ht="21"/>
    <row r="157" s="167" customFormat="1" ht="21"/>
    <row r="158" s="167" customFormat="1" ht="21"/>
    <row r="159" s="167" customFormat="1" ht="21"/>
    <row r="160" s="167" customFormat="1" ht="21"/>
    <row r="161" s="167" customFormat="1" ht="21"/>
    <row r="162" s="167" customFormat="1" ht="21"/>
    <row r="163" s="167" customFormat="1" ht="21"/>
    <row r="164" s="167" customFormat="1" ht="21"/>
    <row r="165" s="167" customFormat="1" ht="21"/>
    <row r="166" s="167" customFormat="1" ht="21"/>
    <row r="167" s="167" customFormat="1" ht="21"/>
    <row r="168" s="167" customFormat="1" ht="21"/>
    <row r="169" s="167" customFormat="1" ht="21"/>
    <row r="170" s="167" customFormat="1" ht="21"/>
    <row r="171" s="167" customFormat="1" ht="21"/>
    <row r="172" s="167" customFormat="1" ht="21"/>
    <row r="173" s="167" customFormat="1" ht="21"/>
    <row r="174" s="167" customFormat="1" ht="21"/>
    <row r="175" s="167" customFormat="1" ht="21"/>
    <row r="176" s="167" customFormat="1" ht="21"/>
    <row r="177" s="167" customFormat="1" ht="21"/>
    <row r="178" s="167" customFormat="1" ht="21"/>
    <row r="179" s="167" customFormat="1" ht="21"/>
    <row r="180" s="167" customFormat="1" ht="21"/>
    <row r="181" s="167" customFormat="1" ht="21"/>
    <row r="182" s="167" customFormat="1" ht="21"/>
    <row r="183" s="167" customFormat="1" ht="21"/>
    <row r="184" s="167" customFormat="1" ht="21"/>
    <row r="185" s="167" customFormat="1" ht="21"/>
    <row r="186" s="167" customFormat="1" ht="21"/>
    <row r="187" s="167" customFormat="1" ht="21"/>
    <row r="188" s="167" customFormat="1" ht="21"/>
    <row r="189" s="167" customFormat="1" ht="21"/>
    <row r="190" s="167" customFormat="1" ht="21"/>
    <row r="191" s="167" customFormat="1" ht="21"/>
    <row r="192" s="167" customFormat="1" ht="21"/>
    <row r="193" s="167" customFormat="1" ht="21"/>
    <row r="194" s="167" customFormat="1" ht="21"/>
    <row r="195" s="167" customFormat="1" ht="21"/>
    <row r="196" s="167" customFormat="1" ht="21"/>
    <row r="197" s="167" customFormat="1" ht="21"/>
    <row r="198" s="167" customFormat="1" ht="21"/>
    <row r="199" s="167" customFormat="1" ht="21"/>
    <row r="200" s="167" customFormat="1" ht="21"/>
    <row r="201" s="167" customFormat="1" ht="21"/>
    <row r="202" s="167" customFormat="1" ht="21"/>
    <row r="203" s="167" customFormat="1" ht="21"/>
    <row r="204" s="167" customFormat="1" ht="21"/>
    <row r="205" s="167" customFormat="1" ht="21"/>
    <row r="206" s="167" customFormat="1" ht="21"/>
    <row r="207" s="167" customFormat="1" ht="21"/>
    <row r="208" s="167" customFormat="1" ht="21"/>
    <row r="209" s="167" customFormat="1" ht="21"/>
    <row r="210" s="167" customFormat="1" ht="21"/>
    <row r="211" s="167" customFormat="1" ht="21"/>
    <row r="212" s="167" customFormat="1" ht="21"/>
    <row r="213" s="167" customFormat="1" ht="21"/>
    <row r="214" s="167" customFormat="1" ht="21"/>
    <row r="215" s="167" customFormat="1" ht="21"/>
    <row r="216" s="167" customFormat="1" ht="21"/>
    <row r="217" s="167" customFormat="1" ht="21"/>
    <row r="218" s="167" customFormat="1" ht="21"/>
    <row r="219" s="167" customFormat="1" ht="21"/>
    <row r="220" s="167" customFormat="1" ht="21"/>
    <row r="221" s="167" customFormat="1" ht="21"/>
    <row r="222" s="167" customFormat="1" ht="21"/>
    <row r="223" s="167" customFormat="1" ht="21"/>
    <row r="224" s="167" customFormat="1" ht="21"/>
    <row r="225" s="167" customFormat="1" ht="21"/>
    <row r="226" s="167" customFormat="1" ht="21"/>
    <row r="227" s="167" customFormat="1" ht="21"/>
    <row r="228" s="167" customFormat="1" ht="21"/>
    <row r="229" s="167" customFormat="1" ht="21"/>
    <row r="230" s="167" customFormat="1" ht="21"/>
    <row r="231" s="167" customFormat="1" ht="21"/>
    <row r="232" s="167" customFormat="1" ht="21"/>
    <row r="233" s="167" customFormat="1" ht="21"/>
    <row r="234" s="167" customFormat="1" ht="21"/>
    <row r="235" s="167" customFormat="1" ht="21"/>
    <row r="236" s="167" customFormat="1" ht="21"/>
    <row r="237" s="167" customFormat="1" ht="21"/>
    <row r="238" s="167" customFormat="1" ht="21"/>
    <row r="239" s="167" customFormat="1" ht="21"/>
    <row r="240" s="167" customFormat="1" ht="21"/>
    <row r="241" s="167" customFormat="1" ht="21"/>
    <row r="242" s="167" customFormat="1" ht="21"/>
    <row r="243" s="167" customFormat="1" ht="21"/>
    <row r="244" s="167" customFormat="1" ht="21"/>
    <row r="245" s="167" customFormat="1" ht="21"/>
    <row r="246" s="167" customFormat="1" ht="21"/>
    <row r="247" s="167" customFormat="1" ht="21"/>
    <row r="248" s="167" customFormat="1" ht="21"/>
    <row r="249" s="167" customFormat="1" ht="21"/>
    <row r="250" s="167" customFormat="1" ht="21"/>
    <row r="251" s="167" customFormat="1" ht="21"/>
    <row r="252" s="167" customFormat="1" ht="21"/>
    <row r="253" s="167" customFormat="1" ht="21"/>
    <row r="254" s="167" customFormat="1" ht="21"/>
    <row r="255" s="167" customFormat="1" ht="21"/>
    <row r="256" s="167" customFormat="1" ht="21"/>
    <row r="257" s="167" customFormat="1" ht="21"/>
    <row r="258" s="167" customFormat="1" ht="21"/>
    <row r="259" s="167" customFormat="1" ht="21"/>
    <row r="260" s="167" customFormat="1" ht="21"/>
    <row r="261" s="167" customFormat="1" ht="21"/>
    <row r="262" s="167" customFormat="1" ht="21"/>
    <row r="263" s="167" customFormat="1" ht="21"/>
    <row r="264" s="167" customFormat="1" ht="21"/>
    <row r="265" s="167" customFormat="1" ht="21"/>
    <row r="266" s="167" customFormat="1" ht="21"/>
    <row r="267" s="167" customFormat="1" ht="21"/>
    <row r="268" s="167" customFormat="1" ht="21"/>
    <row r="269" s="167" customFormat="1" ht="21"/>
    <row r="270" s="167" customFormat="1" ht="21"/>
    <row r="271" s="167" customFormat="1" ht="21"/>
    <row r="272" s="167" customFormat="1" ht="21"/>
    <row r="273" s="167" customFormat="1" ht="21"/>
    <row r="274" s="167" customFormat="1" ht="21"/>
    <row r="275" s="167" customFormat="1" ht="21"/>
    <row r="276" s="167" customFormat="1" ht="21"/>
  </sheetData>
  <phoneticPr fontId="0" type="noConversion"/>
  <pageMargins left="0.78740157480314965" right="0.78740157480314965" top="0.59055118110236227" bottom="0.59055118110236227" header="0" footer="0"/>
  <pageSetup paperSize="9" scale="62" orientation="portrait" horizontalDpi="4294967293"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50"/>
  <sheetViews>
    <sheetView topLeftCell="A16" zoomScale="95" zoomScaleNormal="107" workbookViewId="0">
      <selection activeCell="M50" sqref="M50"/>
    </sheetView>
  </sheetViews>
  <sheetFormatPr baseColWidth="10" defaultRowHeight="13.2"/>
  <cols>
    <col min="1" max="1" width="4.6640625" customWidth="1"/>
    <col min="2" max="2" width="20" customWidth="1"/>
    <col min="3" max="3" width="19.5546875" customWidth="1"/>
    <col min="4" max="4" width="6.33203125" customWidth="1"/>
    <col min="5" max="5" width="6.5546875" customWidth="1"/>
    <col min="6" max="6" width="6" customWidth="1"/>
    <col min="7" max="7" width="5.88671875" customWidth="1"/>
    <col min="8" max="8" width="6" customWidth="1"/>
    <col min="9" max="9" width="6.109375" customWidth="1"/>
    <col min="10" max="10" width="5.6640625" customWidth="1"/>
    <col min="11" max="11" width="6.6640625" customWidth="1"/>
    <col min="12" max="14" width="5.6640625" customWidth="1"/>
    <col min="15" max="15" width="6.6640625" customWidth="1"/>
    <col min="16" max="16" width="9.44140625" customWidth="1"/>
    <col min="17" max="17" width="5.5546875" customWidth="1"/>
    <col min="19" max="19" width="13.33203125" customWidth="1"/>
    <col min="21" max="21" width="11.88671875" customWidth="1"/>
    <col min="22" max="22" width="10.6640625" customWidth="1"/>
    <col min="23" max="23" width="10.33203125" customWidth="1"/>
    <col min="24" max="24" width="13.88671875" customWidth="1"/>
    <col min="25" max="35" width="6.6640625" customWidth="1"/>
  </cols>
  <sheetData>
    <row r="1" spans="1:29">
      <c r="A1" s="11"/>
      <c r="B1" s="13"/>
    </row>
    <row r="2" spans="1:29" ht="13.8" thickBot="1">
      <c r="A2" s="11"/>
      <c r="B2" s="13"/>
    </row>
    <row r="3" spans="1:29" ht="18" thickBot="1">
      <c r="B3" s="56" t="s">
        <v>0</v>
      </c>
      <c r="C3" s="55"/>
    </row>
    <row r="4" spans="1:29">
      <c r="B4" s="5" t="s">
        <v>171</v>
      </c>
    </row>
    <row r="5" spans="1:29" ht="15.6">
      <c r="B5" t="s">
        <v>213</v>
      </c>
      <c r="E5" s="160">
        <f>Données!F80</f>
        <v>4</v>
      </c>
      <c r="F5" s="11" t="s">
        <v>2</v>
      </c>
      <c r="H5" s="61" t="s">
        <v>207</v>
      </c>
      <c r="I5" s="61"/>
      <c r="J5" s="61"/>
      <c r="K5" s="61"/>
      <c r="L5" s="61"/>
      <c r="M5" s="62"/>
      <c r="N5" s="62"/>
      <c r="O5" s="62"/>
      <c r="P5" s="62"/>
      <c r="Q5" s="62"/>
      <c r="R5" s="62"/>
    </row>
    <row r="6" spans="1:29" ht="15.6">
      <c r="B6" t="s">
        <v>209</v>
      </c>
      <c r="E6" s="211">
        <f>Données!F76</f>
        <v>160000</v>
      </c>
      <c r="F6" s="11" t="s">
        <v>75</v>
      </c>
      <c r="H6" s="61" t="s">
        <v>208</v>
      </c>
      <c r="I6" s="61"/>
      <c r="J6" s="61"/>
      <c r="K6" s="61"/>
      <c r="L6" s="61"/>
      <c r="M6" s="62"/>
      <c r="N6" s="62"/>
      <c r="O6" s="62"/>
      <c r="P6" s="62"/>
      <c r="Q6" s="62"/>
      <c r="R6" s="62"/>
    </row>
    <row r="7" spans="1:29">
      <c r="A7" s="11"/>
      <c r="B7" s="13"/>
    </row>
    <row r="8" spans="1:29">
      <c r="A8" s="11"/>
      <c r="B8" s="13"/>
    </row>
    <row r="9" spans="1:29" ht="17.25" customHeight="1">
      <c r="A9" s="11"/>
      <c r="B9" s="45" t="s">
        <v>216</v>
      </c>
      <c r="Y9" s="32"/>
      <c r="Z9" s="32"/>
      <c r="AA9" s="32"/>
      <c r="AB9" s="32"/>
      <c r="AC9" s="32"/>
    </row>
    <row r="10" spans="1:29" ht="15.75" customHeight="1">
      <c r="A10" s="11"/>
      <c r="B10" s="32" t="s">
        <v>129</v>
      </c>
      <c r="C10" s="32"/>
      <c r="D10" s="33">
        <f>E6</f>
        <v>160000</v>
      </c>
      <c r="E10" s="32" t="s">
        <v>75</v>
      </c>
      <c r="F10" s="32"/>
      <c r="G10" s="32"/>
      <c r="H10" s="32"/>
      <c r="Y10" s="32"/>
      <c r="Z10" s="32"/>
      <c r="AA10" s="32"/>
      <c r="AB10" s="32"/>
      <c r="AC10" s="32"/>
    </row>
    <row r="11" spans="1:29" ht="14.25" customHeight="1">
      <c r="A11" s="11"/>
      <c r="B11" s="32" t="s">
        <v>130</v>
      </c>
      <c r="C11" s="32"/>
      <c r="D11" s="173">
        <f>tauxintérêtan1</f>
        <v>0.1</v>
      </c>
      <c r="E11" s="64" t="s">
        <v>286</v>
      </c>
      <c r="F11" s="32"/>
      <c r="G11" s="32"/>
      <c r="H11" s="32"/>
      <c r="Y11" s="32"/>
      <c r="Z11" s="32"/>
      <c r="AA11" s="32"/>
      <c r="AB11" s="32"/>
      <c r="AC11" s="32"/>
    </row>
    <row r="12" spans="1:29" ht="13.5" customHeight="1">
      <c r="A12" s="11"/>
      <c r="B12" t="s">
        <v>168</v>
      </c>
      <c r="C12" s="32"/>
      <c r="D12" s="32"/>
      <c r="E12" s="32"/>
      <c r="F12" s="32"/>
      <c r="G12" s="32"/>
      <c r="H12" s="32"/>
      <c r="Y12" s="32"/>
      <c r="Z12" s="32"/>
      <c r="AA12" s="32"/>
    </row>
    <row r="13" spans="1:29">
      <c r="A13" s="11"/>
      <c r="B13" t="s">
        <v>225</v>
      </c>
      <c r="C13" s="32"/>
      <c r="D13" s="173">
        <f>Données!G64</f>
        <v>0.2</v>
      </c>
      <c r="E13" t="s">
        <v>226</v>
      </c>
      <c r="F13" s="32"/>
      <c r="G13" s="32"/>
      <c r="H13" s="32"/>
      <c r="Y13" s="32"/>
      <c r="Z13" s="32"/>
      <c r="AA13" s="32"/>
    </row>
    <row r="14" spans="1:29">
      <c r="A14" s="11"/>
      <c r="B14" s="32"/>
      <c r="C14" s="438" t="s">
        <v>356</v>
      </c>
      <c r="D14" s="437"/>
      <c r="E14" s="438" t="s">
        <v>357</v>
      </c>
      <c r="F14" s="437"/>
      <c r="G14" s="438" t="s">
        <v>352</v>
      </c>
      <c r="H14" s="437"/>
      <c r="I14" s="437"/>
      <c r="J14" s="437" t="s">
        <v>353</v>
      </c>
      <c r="K14" s="437"/>
      <c r="L14" s="437" t="s">
        <v>354</v>
      </c>
      <c r="M14" s="437"/>
      <c r="N14" s="437" t="s">
        <v>355</v>
      </c>
      <c r="O14" s="437"/>
      <c r="P14" s="437"/>
      <c r="Y14" s="34"/>
    </row>
    <row r="15" spans="1:29" ht="27.75" customHeight="1">
      <c r="A15" s="11"/>
      <c r="B15" s="86" t="s">
        <v>112</v>
      </c>
      <c r="C15" s="431" t="s">
        <v>113</v>
      </c>
      <c r="D15" s="433"/>
      <c r="E15" s="431" t="s">
        <v>128</v>
      </c>
      <c r="F15" s="433"/>
      <c r="G15" s="431" t="s">
        <v>114</v>
      </c>
      <c r="H15" s="432"/>
      <c r="I15" s="433"/>
      <c r="J15" s="431" t="s">
        <v>115</v>
      </c>
      <c r="K15" s="433"/>
      <c r="L15" s="431" t="s">
        <v>116</v>
      </c>
      <c r="M15" s="433"/>
      <c r="N15" s="431" t="s">
        <v>117</v>
      </c>
      <c r="O15" s="432"/>
      <c r="P15" s="433"/>
    </row>
    <row r="16" spans="1:29" s="69" customFormat="1" ht="66.75" customHeight="1">
      <c r="A16" s="161"/>
      <c r="B16" s="162"/>
      <c r="C16" s="431" t="s">
        <v>330</v>
      </c>
      <c r="D16" s="433"/>
      <c r="E16" s="431" t="s">
        <v>325</v>
      </c>
      <c r="F16" s="433"/>
      <c r="G16" s="431" t="s">
        <v>329</v>
      </c>
      <c r="H16" s="432"/>
      <c r="I16" s="433"/>
      <c r="J16" s="431" t="s">
        <v>326</v>
      </c>
      <c r="K16" s="433"/>
      <c r="L16" s="431" t="s">
        <v>327</v>
      </c>
      <c r="M16" s="433"/>
      <c r="N16" s="431" t="s">
        <v>328</v>
      </c>
      <c r="O16" s="432"/>
      <c r="P16" s="433"/>
    </row>
    <row r="17" spans="1:18">
      <c r="A17" s="11"/>
      <c r="B17" s="87" t="s">
        <v>118</v>
      </c>
      <c r="C17" s="434">
        <f>E6</f>
        <v>160000</v>
      </c>
      <c r="D17" s="435"/>
      <c r="E17" s="427">
        <f>C17*$D$11</f>
        <v>16000</v>
      </c>
      <c r="F17" s="428"/>
      <c r="G17" s="427">
        <f>$C$17/5</f>
        <v>32000</v>
      </c>
      <c r="H17" s="429"/>
      <c r="I17" s="428"/>
      <c r="J17" s="430">
        <v>0</v>
      </c>
      <c r="K17" s="425"/>
      <c r="L17" s="424">
        <f>E17+G17+J17</f>
        <v>48000</v>
      </c>
      <c r="M17" s="425"/>
      <c r="N17" s="424">
        <f>C17-G17</f>
        <v>128000</v>
      </c>
      <c r="O17" s="426"/>
      <c r="P17" s="425"/>
      <c r="Q17" t="s">
        <v>322</v>
      </c>
    </row>
    <row r="18" spans="1:18">
      <c r="A18" s="11"/>
      <c r="B18" s="87" t="s">
        <v>119</v>
      </c>
      <c r="C18" s="424">
        <f>N17</f>
        <v>128000</v>
      </c>
      <c r="D18" s="425"/>
      <c r="E18" s="427">
        <f t="shared" ref="E18:E21" si="0">C18*$D$11</f>
        <v>12800</v>
      </c>
      <c r="F18" s="428"/>
      <c r="G18" s="427">
        <f t="shared" ref="G18:G21" si="1">$C$17/5</f>
        <v>32000</v>
      </c>
      <c r="H18" s="429"/>
      <c r="I18" s="428"/>
      <c r="J18" s="430">
        <v>0</v>
      </c>
      <c r="K18" s="425"/>
      <c r="L18" s="424">
        <f t="shared" ref="L18:L21" si="2">E18+G18+J18</f>
        <v>44800</v>
      </c>
      <c r="M18" s="425"/>
      <c r="N18" s="424">
        <f t="shared" ref="N18:N21" si="3">C18-G18</f>
        <v>96000</v>
      </c>
      <c r="O18" s="426"/>
      <c r="P18" s="425"/>
      <c r="Q18" t="s">
        <v>331</v>
      </c>
    </row>
    <row r="19" spans="1:18">
      <c r="B19" s="87" t="s">
        <v>120</v>
      </c>
      <c r="C19" s="424">
        <f t="shared" ref="C19:C21" si="4">N18</f>
        <v>96000</v>
      </c>
      <c r="D19" s="425"/>
      <c r="E19" s="427">
        <f t="shared" si="0"/>
        <v>9600</v>
      </c>
      <c r="F19" s="428"/>
      <c r="G19" s="427">
        <f t="shared" si="1"/>
        <v>32000</v>
      </c>
      <c r="H19" s="429"/>
      <c r="I19" s="428"/>
      <c r="J19" s="430">
        <v>0</v>
      </c>
      <c r="K19" s="425"/>
      <c r="L19" s="424">
        <f t="shared" si="2"/>
        <v>41600</v>
      </c>
      <c r="M19" s="425"/>
      <c r="N19" s="424">
        <f t="shared" si="3"/>
        <v>64000</v>
      </c>
      <c r="O19" s="426"/>
      <c r="P19" s="425"/>
    </row>
    <row r="20" spans="1:18">
      <c r="B20" s="87" t="s">
        <v>121</v>
      </c>
      <c r="C20" s="424">
        <f t="shared" si="4"/>
        <v>64000</v>
      </c>
      <c r="D20" s="425"/>
      <c r="E20" s="427">
        <f t="shared" si="0"/>
        <v>6400</v>
      </c>
      <c r="F20" s="428"/>
      <c r="G20" s="427">
        <f t="shared" si="1"/>
        <v>32000</v>
      </c>
      <c r="H20" s="429"/>
      <c r="I20" s="428"/>
      <c r="J20" s="430">
        <v>0</v>
      </c>
      <c r="K20" s="425"/>
      <c r="L20" s="424">
        <f t="shared" si="2"/>
        <v>38400</v>
      </c>
      <c r="M20" s="425"/>
      <c r="N20" s="424">
        <f t="shared" si="3"/>
        <v>32000</v>
      </c>
      <c r="O20" s="426"/>
      <c r="P20" s="425"/>
    </row>
    <row r="21" spans="1:18">
      <c r="B21" s="87" t="s">
        <v>122</v>
      </c>
      <c r="C21" s="424">
        <f t="shared" si="4"/>
        <v>32000</v>
      </c>
      <c r="D21" s="425"/>
      <c r="E21" s="427">
        <f t="shared" si="0"/>
        <v>3200</v>
      </c>
      <c r="F21" s="428"/>
      <c r="G21" s="427">
        <f t="shared" si="1"/>
        <v>32000</v>
      </c>
      <c r="H21" s="429"/>
      <c r="I21" s="428"/>
      <c r="J21" s="430">
        <v>0</v>
      </c>
      <c r="K21" s="425"/>
      <c r="L21" s="424">
        <f t="shared" si="2"/>
        <v>35200</v>
      </c>
      <c r="M21" s="425"/>
      <c r="N21" s="424">
        <f t="shared" si="3"/>
        <v>0</v>
      </c>
      <c r="O21" s="426"/>
      <c r="P21" s="425"/>
      <c r="Q21" t="s">
        <v>323</v>
      </c>
    </row>
    <row r="22" spans="1:18">
      <c r="B22" s="31"/>
      <c r="C22" s="416"/>
      <c r="D22" s="417"/>
      <c r="E22" s="416"/>
      <c r="F22" s="417"/>
      <c r="G22" s="416"/>
      <c r="H22" s="423"/>
      <c r="I22" s="417"/>
      <c r="J22" s="416"/>
      <c r="K22" s="417"/>
      <c r="L22" s="416"/>
      <c r="M22" s="417"/>
      <c r="N22" s="416"/>
      <c r="O22" s="423"/>
      <c r="P22" s="417"/>
      <c r="Q22" t="s">
        <v>359</v>
      </c>
    </row>
    <row r="23" spans="1:18">
      <c r="B23" s="88" t="s">
        <v>215</v>
      </c>
      <c r="C23" s="418"/>
      <c r="D23" s="418"/>
      <c r="E23" s="419">
        <f>SUM(E17:F22)</f>
        <v>48000</v>
      </c>
      <c r="F23" s="419"/>
      <c r="G23" s="420">
        <f>SUM(G17:I22)</f>
        <v>160000</v>
      </c>
      <c r="H23" s="421"/>
      <c r="I23" s="422"/>
      <c r="J23" s="419">
        <v>0</v>
      </c>
      <c r="K23" s="419"/>
      <c r="L23" s="419">
        <f>SUM(L17:M22)</f>
        <v>208000</v>
      </c>
      <c r="M23" s="419"/>
      <c r="N23" s="415"/>
      <c r="O23" s="415"/>
      <c r="P23" s="415"/>
    </row>
    <row r="25" spans="1:18" ht="18" thickBot="1">
      <c r="B25" s="47" t="s">
        <v>3</v>
      </c>
      <c r="E25" s="78" t="s">
        <v>324</v>
      </c>
      <c r="F25" s="29"/>
      <c r="G25" s="29"/>
      <c r="H25" s="29"/>
      <c r="I25" s="29"/>
      <c r="J25" s="29"/>
      <c r="K25" s="29"/>
    </row>
    <row r="26" spans="1:18" ht="16.2" thickBot="1">
      <c r="B26" s="58" t="s">
        <v>4</v>
      </c>
      <c r="D26" s="213" t="s">
        <v>5</v>
      </c>
      <c r="E26" s="214" t="s">
        <v>6</v>
      </c>
      <c r="F26" s="214" t="s">
        <v>7</v>
      </c>
      <c r="G26" s="214" t="s">
        <v>8</v>
      </c>
      <c r="H26" s="214" t="s">
        <v>9</v>
      </c>
      <c r="I26" s="214" t="s">
        <v>10</v>
      </c>
      <c r="J26" s="214" t="s">
        <v>11</v>
      </c>
      <c r="K26" s="214" t="s">
        <v>12</v>
      </c>
      <c r="L26" s="214" t="s">
        <v>13</v>
      </c>
      <c r="M26" s="214" t="s">
        <v>14</v>
      </c>
      <c r="N26" s="214" t="s">
        <v>15</v>
      </c>
      <c r="O26" s="55" t="s">
        <v>16</v>
      </c>
      <c r="P26" s="436" t="s">
        <v>382</v>
      </c>
      <c r="Q26" s="436"/>
      <c r="R26" s="436"/>
    </row>
    <row r="27" spans="1:18" ht="17.399999999999999">
      <c r="B27" s="21" t="s">
        <v>383</v>
      </c>
      <c r="C27" s="18"/>
      <c r="D27" s="180"/>
      <c r="E27" s="181"/>
      <c r="F27" s="181"/>
      <c r="G27" s="181"/>
      <c r="H27" s="181"/>
      <c r="I27" s="181"/>
      <c r="J27" s="181"/>
      <c r="K27" s="181"/>
      <c r="L27" s="181"/>
      <c r="M27" s="181"/>
      <c r="N27" s="181"/>
      <c r="O27" s="182"/>
    </row>
    <row r="28" spans="1:18">
      <c r="B28" s="9" t="s">
        <v>17</v>
      </c>
      <c r="D28" s="215">
        <v>400</v>
      </c>
      <c r="O28" s="184"/>
      <c r="P28" s="174">
        <f>SUM(D28:O28)</f>
        <v>400</v>
      </c>
    </row>
    <row r="29" spans="1:18">
      <c r="B29" s="9" t="s">
        <v>18</v>
      </c>
      <c r="D29" s="222">
        <v>160</v>
      </c>
      <c r="O29" s="184"/>
      <c r="P29" s="174">
        <f>SUM(D29:O29)</f>
        <v>160</v>
      </c>
    </row>
    <row r="30" spans="1:18">
      <c r="B30" s="9" t="s">
        <v>218</v>
      </c>
      <c r="D30" s="183"/>
      <c r="H30" s="94">
        <f>4*20</f>
        <v>80</v>
      </c>
      <c r="I30" s="94">
        <f t="shared" ref="I30:O30" si="5">4*20</f>
        <v>80</v>
      </c>
      <c r="J30" s="94">
        <f t="shared" si="5"/>
        <v>80</v>
      </c>
      <c r="K30" s="94">
        <f t="shared" si="5"/>
        <v>80</v>
      </c>
      <c r="L30" s="94">
        <f t="shared" si="5"/>
        <v>80</v>
      </c>
      <c r="M30" s="94">
        <f t="shared" si="5"/>
        <v>80</v>
      </c>
      <c r="N30" s="94">
        <f t="shared" si="5"/>
        <v>80</v>
      </c>
      <c r="O30" s="94">
        <f t="shared" si="5"/>
        <v>80</v>
      </c>
      <c r="P30" s="174">
        <f>SUM(D30:O30)</f>
        <v>640</v>
      </c>
    </row>
    <row r="31" spans="1:18" ht="13.8" thickBot="1">
      <c r="B31" s="217"/>
      <c r="C31" s="190"/>
      <c r="D31" s="189"/>
      <c r="E31" s="190"/>
      <c r="F31" s="190"/>
      <c r="G31" s="190"/>
      <c r="H31" s="190"/>
      <c r="I31" s="190"/>
      <c r="J31" s="190"/>
      <c r="K31" s="190"/>
      <c r="L31" s="190"/>
      <c r="M31" s="190"/>
      <c r="N31" s="190"/>
      <c r="O31" s="191"/>
      <c r="P31" s="174"/>
    </row>
    <row r="32" spans="1:18">
      <c r="B32" s="17" t="s">
        <v>219</v>
      </c>
      <c r="C32" s="11"/>
      <c r="D32" s="215">
        <f>SUM(D28:D31)</f>
        <v>560</v>
      </c>
      <c r="E32" s="94">
        <f t="shared" ref="E32:O32" si="6">SUM(E28:E31)</f>
        <v>0</v>
      </c>
      <c r="F32" s="94">
        <f t="shared" si="6"/>
        <v>0</v>
      </c>
      <c r="G32" s="94">
        <f t="shared" si="6"/>
        <v>0</v>
      </c>
      <c r="H32" s="94">
        <f t="shared" si="6"/>
        <v>80</v>
      </c>
      <c r="I32" s="94">
        <f t="shared" si="6"/>
        <v>80</v>
      </c>
      <c r="J32" s="94">
        <f t="shared" si="6"/>
        <v>80</v>
      </c>
      <c r="K32" s="94">
        <f t="shared" si="6"/>
        <v>80</v>
      </c>
      <c r="L32" s="94">
        <f t="shared" si="6"/>
        <v>80</v>
      </c>
      <c r="M32" s="94">
        <f t="shared" si="6"/>
        <v>80</v>
      </c>
      <c r="N32" s="94">
        <f t="shared" si="6"/>
        <v>80</v>
      </c>
      <c r="O32" s="186">
        <f t="shared" si="6"/>
        <v>80</v>
      </c>
      <c r="P32" s="174">
        <f>SUM(D32:O32)</f>
        <v>1200</v>
      </c>
    </row>
    <row r="33" spans="2:16">
      <c r="B33" s="17" t="s">
        <v>220</v>
      </c>
      <c r="C33" s="11"/>
      <c r="D33" s="215">
        <f>D32</f>
        <v>560</v>
      </c>
      <c r="E33" s="94">
        <f>E32+D33</f>
        <v>560</v>
      </c>
      <c r="F33" s="94">
        <f t="shared" ref="F33:O33" si="7">F32+E33</f>
        <v>560</v>
      </c>
      <c r="G33" s="94">
        <f t="shared" si="7"/>
        <v>560</v>
      </c>
      <c r="H33" s="94">
        <f t="shared" si="7"/>
        <v>640</v>
      </c>
      <c r="I33" s="94">
        <f t="shared" si="7"/>
        <v>720</v>
      </c>
      <c r="J33" s="94">
        <f t="shared" si="7"/>
        <v>800</v>
      </c>
      <c r="K33" s="94">
        <f t="shared" si="7"/>
        <v>880</v>
      </c>
      <c r="L33" s="94">
        <f t="shared" si="7"/>
        <v>960</v>
      </c>
      <c r="M33" s="94">
        <f t="shared" si="7"/>
        <v>1040</v>
      </c>
      <c r="N33" s="94">
        <f t="shared" si="7"/>
        <v>1120</v>
      </c>
      <c r="O33" s="186">
        <f t="shared" si="7"/>
        <v>1200</v>
      </c>
      <c r="P33" s="174"/>
    </row>
    <row r="34" spans="2:16" ht="13.8" thickBot="1">
      <c r="B34" s="217"/>
      <c r="C34" s="191"/>
      <c r="D34" s="189"/>
      <c r="E34" s="190"/>
      <c r="F34" s="190"/>
      <c r="G34" s="190"/>
      <c r="H34" s="190"/>
      <c r="I34" s="190"/>
      <c r="J34" s="190"/>
      <c r="K34" s="190"/>
      <c r="L34" s="190"/>
      <c r="M34" s="190"/>
      <c r="N34" s="190"/>
      <c r="O34" s="191"/>
      <c r="P34" s="174"/>
    </row>
    <row r="35" spans="2:16" ht="17.399999999999999">
      <c r="B35" s="218" t="s">
        <v>384</v>
      </c>
      <c r="D35" s="183"/>
      <c r="O35" s="184"/>
      <c r="P35" s="174"/>
    </row>
    <row r="36" spans="2:16">
      <c r="B36" s="9" t="s">
        <v>221</v>
      </c>
      <c r="D36" s="215">
        <v>200</v>
      </c>
      <c r="O36" s="184"/>
      <c r="P36" s="174"/>
    </row>
    <row r="37" spans="2:16">
      <c r="B37" s="9" t="s">
        <v>222</v>
      </c>
      <c r="D37" s="216">
        <v>160</v>
      </c>
      <c r="O37" s="184"/>
      <c r="P37" s="174"/>
    </row>
    <row r="38" spans="2:16">
      <c r="B38" s="9" t="s">
        <v>137</v>
      </c>
      <c r="D38" s="94">
        <v>10</v>
      </c>
      <c r="E38" s="94">
        <v>10</v>
      </c>
      <c r="F38" s="94">
        <v>10</v>
      </c>
      <c r="G38" s="94">
        <v>10</v>
      </c>
      <c r="H38" s="94">
        <v>10</v>
      </c>
      <c r="I38" s="94">
        <v>10</v>
      </c>
      <c r="J38" s="94">
        <v>10</v>
      </c>
      <c r="K38" s="94">
        <v>10</v>
      </c>
      <c r="L38" s="94">
        <v>10</v>
      </c>
      <c r="M38" s="94">
        <v>10</v>
      </c>
      <c r="N38" s="94">
        <v>10</v>
      </c>
      <c r="O38" s="94">
        <v>10</v>
      </c>
      <c r="P38" s="174">
        <f t="shared" ref="P38:P43" si="8">SUM(D38:O38)</f>
        <v>120</v>
      </c>
    </row>
    <row r="39" spans="2:16">
      <c r="B39" s="9" t="s">
        <v>223</v>
      </c>
      <c r="D39" s="183"/>
      <c r="F39" s="94">
        <f>10*4</f>
        <v>40</v>
      </c>
      <c r="G39" s="94">
        <f t="shared" ref="G39:O39" si="9">10*4</f>
        <v>40</v>
      </c>
      <c r="H39" s="94">
        <f t="shared" si="9"/>
        <v>40</v>
      </c>
      <c r="I39" s="94">
        <f t="shared" si="9"/>
        <v>40</v>
      </c>
      <c r="J39" s="94">
        <f t="shared" si="9"/>
        <v>40</v>
      </c>
      <c r="K39" s="94">
        <f t="shared" si="9"/>
        <v>40</v>
      </c>
      <c r="L39" s="94">
        <f t="shared" si="9"/>
        <v>40</v>
      </c>
      <c r="M39" s="94">
        <f t="shared" si="9"/>
        <v>40</v>
      </c>
      <c r="N39" s="94">
        <f t="shared" si="9"/>
        <v>40</v>
      </c>
      <c r="O39" s="94">
        <f t="shared" si="9"/>
        <v>40</v>
      </c>
      <c r="P39" s="174">
        <f t="shared" si="8"/>
        <v>400</v>
      </c>
    </row>
    <row r="40" spans="2:16">
      <c r="B40" s="9" t="s">
        <v>159</v>
      </c>
      <c r="D40" s="183"/>
      <c r="F40" s="94">
        <v>40</v>
      </c>
      <c r="O40" s="184"/>
      <c r="P40" s="174">
        <f t="shared" si="8"/>
        <v>40</v>
      </c>
    </row>
    <row r="41" spans="2:16" ht="15.75" customHeight="1">
      <c r="B41" s="9" t="s">
        <v>19</v>
      </c>
      <c r="D41" s="94">
        <v>10</v>
      </c>
      <c r="E41" s="94">
        <v>10</v>
      </c>
      <c r="F41" s="94">
        <v>10</v>
      </c>
      <c r="G41" s="94">
        <v>10</v>
      </c>
      <c r="H41" s="94">
        <v>10</v>
      </c>
      <c r="I41" s="94">
        <v>10</v>
      </c>
      <c r="J41" s="94">
        <v>10</v>
      </c>
      <c r="K41" s="94">
        <v>10</v>
      </c>
      <c r="L41" s="94">
        <v>10</v>
      </c>
      <c r="M41" s="94">
        <v>10</v>
      </c>
      <c r="N41" s="94">
        <v>10</v>
      </c>
      <c r="O41" s="94">
        <v>10</v>
      </c>
      <c r="P41" s="174">
        <f t="shared" si="8"/>
        <v>120</v>
      </c>
    </row>
    <row r="42" spans="2:16">
      <c r="B42" s="9" t="s">
        <v>20</v>
      </c>
      <c r="D42" s="183"/>
      <c r="O42" s="322">
        <v>16</v>
      </c>
      <c r="P42" s="174">
        <f t="shared" si="8"/>
        <v>16</v>
      </c>
    </row>
    <row r="43" spans="2:16">
      <c r="B43" s="9" t="s">
        <v>358</v>
      </c>
      <c r="D43" s="183"/>
      <c r="O43" s="322">
        <v>32</v>
      </c>
      <c r="P43" s="174">
        <f t="shared" si="8"/>
        <v>32</v>
      </c>
    </row>
    <row r="44" spans="2:16" ht="13.8" thickBot="1">
      <c r="B44" s="217"/>
      <c r="C44" s="190"/>
      <c r="D44" s="189"/>
      <c r="E44" s="190"/>
      <c r="F44" s="190"/>
      <c r="G44" s="190"/>
      <c r="H44" s="190"/>
      <c r="I44" s="190"/>
      <c r="J44" s="190"/>
      <c r="K44" s="190"/>
      <c r="L44" s="190"/>
      <c r="M44" s="190"/>
      <c r="N44" s="190"/>
      <c r="O44" s="191"/>
      <c r="P44" s="174"/>
    </row>
    <row r="45" spans="2:16">
      <c r="B45" s="17" t="s">
        <v>224</v>
      </c>
      <c r="C45" s="11"/>
      <c r="D45" s="215">
        <f>SUM(D36:D44)</f>
        <v>380</v>
      </c>
      <c r="E45" s="94">
        <f t="shared" ref="E45:N45" si="10">SUM(E37:E44)</f>
        <v>20</v>
      </c>
      <c r="F45" s="94">
        <f t="shared" si="10"/>
        <v>100</v>
      </c>
      <c r="G45" s="94">
        <f t="shared" si="10"/>
        <v>60</v>
      </c>
      <c r="H45" s="94">
        <f t="shared" si="10"/>
        <v>60</v>
      </c>
      <c r="I45" s="94">
        <f t="shared" si="10"/>
        <v>60</v>
      </c>
      <c r="J45" s="94">
        <f t="shared" si="10"/>
        <v>60</v>
      </c>
      <c r="K45" s="94">
        <f t="shared" si="10"/>
        <v>60</v>
      </c>
      <c r="L45" s="94">
        <f t="shared" si="10"/>
        <v>60</v>
      </c>
      <c r="M45" s="94">
        <f t="shared" si="10"/>
        <v>60</v>
      </c>
      <c r="N45" s="94">
        <f t="shared" si="10"/>
        <v>60</v>
      </c>
      <c r="O45" s="186">
        <f>SUM(O37:O44)</f>
        <v>108</v>
      </c>
      <c r="P45" s="174">
        <f>SUM(D45:O45)</f>
        <v>1088</v>
      </c>
    </row>
    <row r="46" spans="2:16">
      <c r="B46" s="17" t="s">
        <v>142</v>
      </c>
      <c r="C46" s="11"/>
      <c r="D46" s="215">
        <f>D45</f>
        <v>380</v>
      </c>
      <c r="E46" s="94">
        <f>E45+D46</f>
        <v>400</v>
      </c>
      <c r="F46" s="94">
        <f t="shared" ref="F46:O46" si="11">F45+E46</f>
        <v>500</v>
      </c>
      <c r="G46" s="94">
        <f t="shared" si="11"/>
        <v>560</v>
      </c>
      <c r="H46" s="94">
        <f t="shared" si="11"/>
        <v>620</v>
      </c>
      <c r="I46" s="94">
        <f t="shared" si="11"/>
        <v>680</v>
      </c>
      <c r="J46" s="94">
        <f t="shared" si="11"/>
        <v>740</v>
      </c>
      <c r="K46" s="94">
        <f t="shared" si="11"/>
        <v>800</v>
      </c>
      <c r="L46" s="94">
        <f t="shared" si="11"/>
        <v>860</v>
      </c>
      <c r="M46" s="94">
        <f t="shared" si="11"/>
        <v>920</v>
      </c>
      <c r="N46" s="94">
        <f t="shared" si="11"/>
        <v>980</v>
      </c>
      <c r="O46" s="186">
        <f t="shared" si="11"/>
        <v>1088</v>
      </c>
    </row>
    <row r="47" spans="2:16" ht="13.8" thickBot="1">
      <c r="B47" s="9"/>
      <c r="D47" s="183"/>
      <c r="O47" s="184"/>
    </row>
    <row r="48" spans="2:16" ht="13.8" thickBot="1">
      <c r="B48" s="219" t="s">
        <v>21</v>
      </c>
      <c r="C48" s="220"/>
      <c r="D48" s="221">
        <f>D33-D46</f>
        <v>180</v>
      </c>
      <c r="E48" s="221">
        <f t="shared" ref="E48:O48" si="12">E33-E46</f>
        <v>160</v>
      </c>
      <c r="F48" s="221">
        <f t="shared" si="12"/>
        <v>60</v>
      </c>
      <c r="G48" s="221">
        <f t="shared" si="12"/>
        <v>0</v>
      </c>
      <c r="H48" s="221">
        <f t="shared" si="12"/>
        <v>20</v>
      </c>
      <c r="I48" s="221">
        <f t="shared" si="12"/>
        <v>40</v>
      </c>
      <c r="J48" s="221">
        <f t="shared" si="12"/>
        <v>60</v>
      </c>
      <c r="K48" s="221">
        <f t="shared" si="12"/>
        <v>80</v>
      </c>
      <c r="L48" s="221">
        <f t="shared" si="12"/>
        <v>100</v>
      </c>
      <c r="M48" s="221">
        <f t="shared" si="12"/>
        <v>120</v>
      </c>
      <c r="N48" s="221">
        <f t="shared" si="12"/>
        <v>140</v>
      </c>
      <c r="O48" s="221">
        <f t="shared" si="12"/>
        <v>112</v>
      </c>
      <c r="P48" t="s">
        <v>287</v>
      </c>
    </row>
    <row r="49" spans="2:18">
      <c r="B49" s="11" t="s">
        <v>338</v>
      </c>
    </row>
    <row r="50" spans="2:18">
      <c r="G50" s="11" t="s">
        <v>189</v>
      </c>
      <c r="M50" s="394">
        <f>MIN(D48:O48)</f>
        <v>0</v>
      </c>
      <c r="N50" s="11" t="s">
        <v>75</v>
      </c>
      <c r="R50" s="212"/>
    </row>
  </sheetData>
  <mergeCells count="61">
    <mergeCell ref="L19:M19"/>
    <mergeCell ref="N19:P19"/>
    <mergeCell ref="P26:R26"/>
    <mergeCell ref="N14:P14"/>
    <mergeCell ref="C14:D14"/>
    <mergeCell ref="E14:F14"/>
    <mergeCell ref="G14:I14"/>
    <mergeCell ref="J14:K14"/>
    <mergeCell ref="L14:M14"/>
    <mergeCell ref="L16:M16"/>
    <mergeCell ref="N16:P16"/>
    <mergeCell ref="L15:M15"/>
    <mergeCell ref="N15:P15"/>
    <mergeCell ref="C16:D16"/>
    <mergeCell ref="E16:F16"/>
    <mergeCell ref="G16:I16"/>
    <mergeCell ref="C19:D19"/>
    <mergeCell ref="E19:F19"/>
    <mergeCell ref="G19:I19"/>
    <mergeCell ref="J19:K19"/>
    <mergeCell ref="G15:I15"/>
    <mergeCell ref="J15:K15"/>
    <mergeCell ref="J16:K16"/>
    <mergeCell ref="C15:D15"/>
    <mergeCell ref="E15:F15"/>
    <mergeCell ref="C17:D17"/>
    <mergeCell ref="E17:F17"/>
    <mergeCell ref="C18:D18"/>
    <mergeCell ref="E18:F18"/>
    <mergeCell ref="N18:P18"/>
    <mergeCell ref="G17:I17"/>
    <mergeCell ref="J17:K17"/>
    <mergeCell ref="L17:M17"/>
    <mergeCell ref="N17:P17"/>
    <mergeCell ref="L18:M18"/>
    <mergeCell ref="G18:I18"/>
    <mergeCell ref="J18:K18"/>
    <mergeCell ref="L20:M20"/>
    <mergeCell ref="N20:P20"/>
    <mergeCell ref="C21:D21"/>
    <mergeCell ref="E21:F21"/>
    <mergeCell ref="G21:I21"/>
    <mergeCell ref="J21:K21"/>
    <mergeCell ref="L21:M21"/>
    <mergeCell ref="N21:P21"/>
    <mergeCell ref="C20:D20"/>
    <mergeCell ref="E20:F20"/>
    <mergeCell ref="G20:I20"/>
    <mergeCell ref="J20:K20"/>
    <mergeCell ref="N23:P23"/>
    <mergeCell ref="C22:D22"/>
    <mergeCell ref="E22:F22"/>
    <mergeCell ref="C23:D23"/>
    <mergeCell ref="E23:F23"/>
    <mergeCell ref="G23:I23"/>
    <mergeCell ref="J23:K23"/>
    <mergeCell ref="L23:M23"/>
    <mergeCell ref="G22:I22"/>
    <mergeCell ref="J22:K22"/>
    <mergeCell ref="L22:M22"/>
    <mergeCell ref="N22:P22"/>
  </mergeCells>
  <phoneticPr fontId="0" type="noConversion"/>
  <conditionalFormatting sqref="D48:O48">
    <cfRule type="cellIs" dxfId="2" priority="1" stopIfTrue="1" operator="lessThan">
      <formula>0</formula>
    </cfRule>
  </conditionalFormatting>
  <printOptions gridLines="1" gridLinesSet="0"/>
  <pageMargins left="0.78740157480314965" right="0.78740157480314965" top="0.98425196850393704" bottom="0.98425196850393704" header="0.51181102362204722" footer="0.51181102362204722"/>
  <pageSetup paperSize="9" scale="34" orientation="portrait" horizontalDpi="4294967292" verticalDpi="4294967292" r:id="rId1"/>
  <headerFooter alignWithMargins="0">
    <oddFooter>&amp;F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99"/>
  <sheetViews>
    <sheetView tabSelected="1" topLeftCell="A89" zoomScale="103" zoomScaleNormal="100" workbookViewId="0">
      <selection activeCell="L55" sqref="L55"/>
    </sheetView>
  </sheetViews>
  <sheetFormatPr baseColWidth="10" defaultRowHeight="13.2"/>
  <cols>
    <col min="1" max="1" width="1.88671875" customWidth="1"/>
    <col min="3" max="3" width="15.88671875" bestFit="1" customWidth="1"/>
    <col min="4" max="4" width="13" bestFit="1" customWidth="1"/>
    <col min="5" max="6" width="13" customWidth="1"/>
    <col min="7" max="7" width="11" customWidth="1"/>
    <col min="8" max="9" width="11.33203125" customWidth="1"/>
    <col min="10" max="10" width="13" bestFit="1" customWidth="1"/>
    <col min="11" max="11" width="18.109375" customWidth="1"/>
    <col min="12" max="12" width="10" customWidth="1"/>
    <col min="13" max="13" width="8.5546875" customWidth="1"/>
    <col min="14" max="14" width="10.88671875" customWidth="1"/>
  </cols>
  <sheetData>
    <row r="1" spans="2:18">
      <c r="B1" s="59"/>
    </row>
    <row r="2" spans="2:18">
      <c r="B2" s="5" t="s">
        <v>76</v>
      </c>
    </row>
    <row r="3" spans="2:18">
      <c r="B3" s="60" t="s">
        <v>165</v>
      </c>
    </row>
    <row r="4" spans="2:18">
      <c r="B4" s="60" t="s">
        <v>166</v>
      </c>
    </row>
    <row r="5" spans="2:18">
      <c r="B5" s="60" t="s">
        <v>167</v>
      </c>
    </row>
    <row r="6" spans="2:18" ht="13.8" thickBot="1"/>
    <row r="7" spans="2:18" ht="18" thickBot="1">
      <c r="B7" s="56" t="s">
        <v>0</v>
      </c>
      <c r="C7" s="57"/>
    </row>
    <row r="8" spans="2:18" ht="21">
      <c r="B8" s="5" t="s">
        <v>1</v>
      </c>
      <c r="G8" s="151" t="s">
        <v>283</v>
      </c>
    </row>
    <row r="9" spans="2:18" ht="15.6">
      <c r="B9" t="s">
        <v>213</v>
      </c>
      <c r="E9" s="211">
        <f>Trésorerie!E5</f>
        <v>4</v>
      </c>
      <c r="F9" t="s">
        <v>2</v>
      </c>
      <c r="G9" s="61" t="s">
        <v>285</v>
      </c>
      <c r="H9" s="61"/>
      <c r="I9" s="63"/>
      <c r="J9" s="63"/>
      <c r="K9" s="63"/>
      <c r="L9" s="62"/>
      <c r="M9" s="94"/>
      <c r="N9" s="94"/>
    </row>
    <row r="10" spans="2:18" ht="18" customHeight="1">
      <c r="B10" t="str">
        <f>Trésorerie!B6</f>
        <v>Emprunt bancaire 1er janvier année 1 :</v>
      </c>
      <c r="E10" s="223">
        <f>Trésorerie!E6</f>
        <v>160000</v>
      </c>
      <c r="F10" t="s">
        <v>75</v>
      </c>
      <c r="G10" s="61" t="s">
        <v>284</v>
      </c>
      <c r="H10" s="61"/>
      <c r="I10" s="63"/>
      <c r="J10" s="63"/>
      <c r="K10" s="63"/>
      <c r="L10" s="62"/>
      <c r="M10" s="94"/>
      <c r="N10" s="94"/>
    </row>
    <row r="12" spans="2:18" ht="15.6">
      <c r="B12" s="79" t="s">
        <v>101</v>
      </c>
      <c r="C12" s="80"/>
      <c r="D12" s="80"/>
      <c r="E12" s="80"/>
      <c r="F12" s="80"/>
      <c r="G12" s="80"/>
      <c r="H12" s="80"/>
      <c r="I12" s="80"/>
      <c r="J12" s="80"/>
      <c r="K12" s="80"/>
      <c r="L12" s="80"/>
      <c r="M12" s="28"/>
      <c r="N12" s="176"/>
      <c r="O12" s="176"/>
      <c r="P12" s="176"/>
      <c r="Q12" s="176"/>
      <c r="R12" s="176"/>
    </row>
    <row r="13" spans="2:18" ht="15">
      <c r="B13" s="80"/>
      <c r="C13" s="80"/>
      <c r="D13" s="80"/>
      <c r="E13" s="80"/>
      <c r="F13" s="80"/>
      <c r="G13" s="80"/>
      <c r="H13" s="80"/>
      <c r="I13" s="80"/>
      <c r="J13" s="80"/>
      <c r="K13" s="80"/>
      <c r="L13" s="80"/>
      <c r="M13" s="28"/>
      <c r="N13" s="176"/>
      <c r="O13" s="176"/>
      <c r="P13" s="176"/>
      <c r="Q13" s="176"/>
      <c r="R13" s="176"/>
    </row>
    <row r="14" spans="2:18" ht="15.6">
      <c r="B14" s="78" t="s">
        <v>389</v>
      </c>
      <c r="C14" s="80"/>
      <c r="D14" s="80"/>
      <c r="E14" s="80"/>
      <c r="F14" s="80"/>
      <c r="G14" s="80"/>
      <c r="H14" s="80"/>
      <c r="I14" s="80"/>
      <c r="J14" s="80"/>
      <c r="K14" s="175"/>
      <c r="L14" s="80"/>
      <c r="M14" s="28"/>
      <c r="N14" s="176"/>
      <c r="O14" s="176"/>
      <c r="P14" s="176"/>
      <c r="Q14" s="176"/>
      <c r="R14" s="176"/>
    </row>
    <row r="15" spans="2:18" ht="15.6">
      <c r="B15" s="178" t="s">
        <v>429</v>
      </c>
      <c r="C15" s="80"/>
      <c r="D15" s="80"/>
      <c r="E15" s="80"/>
      <c r="F15" s="80"/>
      <c r="G15" s="80"/>
      <c r="H15" s="80"/>
      <c r="I15" s="80"/>
      <c r="J15" s="80"/>
      <c r="K15" s="80"/>
      <c r="L15" s="80"/>
      <c r="M15" s="28"/>
      <c r="N15" s="176"/>
      <c r="O15" s="176"/>
      <c r="P15" s="176"/>
      <c r="Q15" s="176"/>
      <c r="R15" s="176"/>
    </row>
    <row r="16" spans="2:18" ht="15.6">
      <c r="B16" s="178" t="s">
        <v>430</v>
      </c>
      <c r="C16" s="80"/>
      <c r="D16" s="80"/>
      <c r="E16" s="80"/>
      <c r="F16" s="80"/>
      <c r="G16" s="80"/>
      <c r="H16" s="80"/>
      <c r="I16" s="80"/>
      <c r="J16" s="80"/>
      <c r="K16" s="80"/>
      <c r="L16" s="80"/>
      <c r="M16" s="28"/>
      <c r="N16" s="176"/>
      <c r="O16" s="176"/>
      <c r="P16" s="176"/>
      <c r="Q16" s="176"/>
      <c r="R16" s="176"/>
    </row>
    <row r="17" spans="2:18" ht="15.6">
      <c r="B17" s="78" t="s">
        <v>386</v>
      </c>
      <c r="C17" s="80"/>
      <c r="D17" s="80"/>
      <c r="E17" s="80"/>
      <c r="F17" s="80"/>
      <c r="G17" s="80"/>
      <c r="H17" s="80"/>
      <c r="I17" s="80"/>
      <c r="J17" s="80"/>
      <c r="K17" s="80"/>
      <c r="L17" s="80"/>
      <c r="M17" s="28"/>
      <c r="N17" s="176"/>
      <c r="O17" s="176"/>
      <c r="P17" s="176"/>
      <c r="Q17" s="176"/>
      <c r="R17" s="176"/>
    </row>
    <row r="18" spans="2:18" ht="15">
      <c r="B18" s="80" t="s">
        <v>385</v>
      </c>
      <c r="C18" s="80"/>
      <c r="D18" s="80"/>
      <c r="E18" s="80"/>
      <c r="F18" s="80"/>
      <c r="G18" s="80"/>
      <c r="H18" s="80"/>
      <c r="I18" s="80"/>
      <c r="J18" s="80"/>
      <c r="K18" s="80"/>
      <c r="L18" s="80"/>
      <c r="M18" s="28"/>
      <c r="N18" s="176"/>
      <c r="O18" s="176"/>
      <c r="P18" s="176"/>
      <c r="Q18" s="176"/>
      <c r="R18" s="176"/>
    </row>
    <row r="19" spans="2:18" ht="15">
      <c r="B19" s="80"/>
      <c r="C19" s="80"/>
      <c r="D19" s="80"/>
      <c r="E19" s="80"/>
      <c r="F19" s="80"/>
      <c r="G19" s="80"/>
      <c r="H19" s="80"/>
      <c r="I19" s="80"/>
      <c r="J19" s="80"/>
      <c r="K19" s="80"/>
      <c r="L19" s="80"/>
      <c r="M19" s="28"/>
      <c r="N19" s="176"/>
      <c r="O19" s="176"/>
      <c r="P19" s="176"/>
      <c r="Q19" s="176"/>
      <c r="R19" s="176"/>
    </row>
    <row r="20" spans="2:18" ht="15.6">
      <c r="B20" s="78" t="s">
        <v>387</v>
      </c>
      <c r="C20" s="80"/>
      <c r="D20" s="80"/>
      <c r="E20" s="80"/>
      <c r="F20" s="80"/>
      <c r="G20" s="80"/>
      <c r="H20" s="80"/>
      <c r="I20" s="80"/>
      <c r="J20" s="80"/>
      <c r="K20" s="80"/>
      <c r="L20" s="80"/>
      <c r="M20" s="28"/>
      <c r="N20" s="176"/>
      <c r="O20" s="176"/>
      <c r="P20" s="176"/>
      <c r="Q20" s="176"/>
      <c r="R20" s="176"/>
    </row>
    <row r="21" spans="2:18" ht="15">
      <c r="B21" s="177" t="s">
        <v>388</v>
      </c>
      <c r="C21" s="80"/>
      <c r="D21" s="80"/>
      <c r="E21" s="80"/>
      <c r="F21" s="80"/>
      <c r="G21" s="80"/>
      <c r="H21" s="80"/>
      <c r="I21" s="80"/>
      <c r="J21" s="80"/>
      <c r="K21" s="80"/>
      <c r="L21" s="80"/>
      <c r="M21" s="28"/>
      <c r="N21" s="176"/>
      <c r="O21" s="176"/>
      <c r="P21" s="176"/>
      <c r="Q21" s="176"/>
      <c r="R21" s="176"/>
    </row>
    <row r="22" spans="2:18" ht="13.8" thickBot="1"/>
    <row r="23" spans="2:18" ht="13.8" thickBot="1">
      <c r="D23" s="455" t="s">
        <v>391</v>
      </c>
      <c r="E23" s="456"/>
      <c r="F23" s="456"/>
      <c r="G23" s="457"/>
      <c r="H23" s="458" t="s">
        <v>392</v>
      </c>
      <c r="I23" s="459"/>
      <c r="J23" s="459"/>
      <c r="K23" s="460"/>
    </row>
    <row r="24" spans="2:18">
      <c r="C24" s="180"/>
      <c r="D24" s="181"/>
      <c r="E24" s="181"/>
      <c r="F24" s="181"/>
      <c r="G24" s="182"/>
      <c r="H24" s="183"/>
      <c r="K24" s="184"/>
    </row>
    <row r="25" spans="2:18" ht="21">
      <c r="C25" s="185" t="s">
        <v>393</v>
      </c>
      <c r="D25" s="11"/>
      <c r="G25" s="184"/>
      <c r="H25" s="185" t="s">
        <v>409</v>
      </c>
      <c r="K25" s="184"/>
      <c r="M25" s="45" t="s">
        <v>425</v>
      </c>
    </row>
    <row r="26" spans="2:18">
      <c r="C26" s="183"/>
      <c r="D26" t="s">
        <v>394</v>
      </c>
      <c r="G26" s="186">
        <v>520</v>
      </c>
      <c r="H26" s="183"/>
      <c r="I26" t="s">
        <v>395</v>
      </c>
      <c r="K26" s="186">
        <v>800</v>
      </c>
    </row>
    <row r="27" spans="2:18">
      <c r="C27" s="183"/>
      <c r="D27" s="64" t="s">
        <v>441</v>
      </c>
      <c r="G27" s="328">
        <v>-40</v>
      </c>
      <c r="H27" s="183"/>
      <c r="I27" s="64" t="s">
        <v>442</v>
      </c>
      <c r="K27" s="329">
        <v>120</v>
      </c>
      <c r="M27" s="11" t="s">
        <v>426</v>
      </c>
      <c r="N27" s="32"/>
      <c r="O27" s="32"/>
      <c r="P27" s="32"/>
      <c r="Q27" s="32"/>
    </row>
    <row r="28" spans="2:18">
      <c r="C28" s="183"/>
      <c r="D28" t="s">
        <v>396</v>
      </c>
      <c r="G28" s="186">
        <v>120</v>
      </c>
      <c r="H28" s="183"/>
      <c r="K28" s="184"/>
      <c r="M28" s="320" t="s">
        <v>427</v>
      </c>
      <c r="N28" s="321"/>
      <c r="O28" s="320" t="s">
        <v>143</v>
      </c>
      <c r="P28" s="321"/>
      <c r="Q28" s="445" t="s">
        <v>428</v>
      </c>
      <c r="R28" s="446"/>
    </row>
    <row r="29" spans="2:18">
      <c r="C29" s="183"/>
      <c r="D29" t="s">
        <v>397</v>
      </c>
      <c r="G29" s="186">
        <v>120</v>
      </c>
      <c r="H29" s="183"/>
      <c r="K29" s="184"/>
      <c r="M29" s="447"/>
      <c r="N29" s="448"/>
      <c r="O29" s="447">
        <v>40</v>
      </c>
      <c r="P29" s="448"/>
      <c r="Q29" s="449">
        <v>-40</v>
      </c>
      <c r="R29" s="450"/>
    </row>
    <row r="30" spans="2:18">
      <c r="C30" s="183"/>
      <c r="D30" t="s">
        <v>398</v>
      </c>
      <c r="G30" s="186">
        <v>20</v>
      </c>
      <c r="H30" s="183"/>
      <c r="K30" s="184"/>
    </row>
    <row r="31" spans="2:18" ht="13.8" thickBot="1">
      <c r="C31" s="183"/>
      <c r="D31" t="s">
        <v>399</v>
      </c>
      <c r="G31" s="186">
        <v>40</v>
      </c>
      <c r="H31" s="183"/>
      <c r="K31" s="184"/>
    </row>
    <row r="32" spans="2:18" ht="21.6" thickBot="1">
      <c r="C32" s="185" t="s">
        <v>400</v>
      </c>
      <c r="D32" s="11"/>
      <c r="E32" s="11"/>
      <c r="G32" s="187">
        <f>SUM(G26:G31)</f>
        <v>780</v>
      </c>
      <c r="H32" s="185" t="s">
        <v>401</v>
      </c>
      <c r="K32" s="187">
        <f>SUM(K26:K31)</f>
        <v>920</v>
      </c>
      <c r="M32" s="45" t="s">
        <v>51</v>
      </c>
    </row>
    <row r="33" spans="2:18">
      <c r="C33" s="183"/>
      <c r="G33" s="184"/>
      <c r="H33" s="183"/>
      <c r="K33" s="184"/>
      <c r="M33" s="11" t="s">
        <v>431</v>
      </c>
      <c r="N33" s="32"/>
      <c r="O33" s="32"/>
      <c r="P33" s="32"/>
      <c r="Q33" s="32"/>
    </row>
    <row r="34" spans="2:18" ht="13.8" thickBot="1">
      <c r="C34" s="185" t="s">
        <v>402</v>
      </c>
      <c r="G34" s="184"/>
      <c r="H34" s="183"/>
      <c r="K34" s="184"/>
      <c r="M34" s="320" t="s">
        <v>432</v>
      </c>
      <c r="N34" s="321"/>
      <c r="O34" s="320" t="s">
        <v>433</v>
      </c>
      <c r="P34" s="321"/>
      <c r="Q34" s="445" t="s">
        <v>428</v>
      </c>
      <c r="R34" s="446"/>
    </row>
    <row r="35" spans="2:18" ht="13.8" thickBot="1">
      <c r="C35" s="183"/>
      <c r="D35" t="s">
        <v>403</v>
      </c>
      <c r="G35" s="187">
        <v>16</v>
      </c>
      <c r="H35" s="183" t="s">
        <v>404</v>
      </c>
      <c r="K35" s="188">
        <v>0</v>
      </c>
      <c r="M35" s="451">
        <f>P40</f>
        <v>120</v>
      </c>
      <c r="N35" s="452"/>
      <c r="O35" s="447"/>
      <c r="P35" s="448"/>
      <c r="Q35" s="439"/>
      <c r="R35" s="440"/>
    </row>
    <row r="36" spans="2:18" ht="13.8" thickBot="1">
      <c r="C36" s="183"/>
      <c r="G36" s="184"/>
      <c r="H36" s="183"/>
      <c r="K36" s="184"/>
    </row>
    <row r="37" spans="2:18" ht="13.8" thickBot="1">
      <c r="C37" s="185" t="s">
        <v>405</v>
      </c>
      <c r="G37" s="188">
        <v>0</v>
      </c>
      <c r="H37" s="183" t="s">
        <v>406</v>
      </c>
      <c r="K37" s="188">
        <v>0</v>
      </c>
    </row>
    <row r="38" spans="2:18" ht="13.8" thickBot="1">
      <c r="C38" s="183"/>
      <c r="G38" s="184"/>
      <c r="H38" s="183"/>
      <c r="K38" s="184"/>
      <c r="M38" s="11" t="s">
        <v>52</v>
      </c>
      <c r="N38" s="32"/>
      <c r="O38" s="32"/>
    </row>
    <row r="39" spans="2:18" ht="13.8" thickBot="1">
      <c r="C39" s="185" t="s">
        <v>435</v>
      </c>
      <c r="G39" s="395">
        <f>124*0.25</f>
        <v>31</v>
      </c>
      <c r="K39" s="184"/>
      <c r="M39" s="49" t="s">
        <v>24</v>
      </c>
      <c r="N39" s="50" t="s">
        <v>23</v>
      </c>
      <c r="O39" s="51"/>
      <c r="P39" s="50" t="s">
        <v>143</v>
      </c>
      <c r="Q39" s="51"/>
    </row>
    <row r="40" spans="2:18" ht="13.8" thickBot="1">
      <c r="E40" s="11"/>
      <c r="G40" s="184"/>
      <c r="K40" s="184"/>
      <c r="M40" s="114">
        <v>8</v>
      </c>
      <c r="N40" s="451">
        <f>L55</f>
        <v>15</v>
      </c>
      <c r="O40" s="452"/>
      <c r="P40" s="152">
        <v>120</v>
      </c>
      <c r="Q40" s="227" t="s">
        <v>75</v>
      </c>
    </row>
    <row r="41" spans="2:18" ht="13.8" thickBot="1">
      <c r="C41" s="185" t="s">
        <v>407</v>
      </c>
      <c r="D41" s="11"/>
      <c r="G41" s="396">
        <f>SUM(K32-G32-G35-G39)</f>
        <v>93</v>
      </c>
      <c r="H41" t="s">
        <v>408</v>
      </c>
      <c r="K41" s="188"/>
    </row>
    <row r="42" spans="2:18" ht="13.8" thickBot="1">
      <c r="C42" s="189"/>
      <c r="D42" s="190"/>
      <c r="E42" s="190"/>
      <c r="F42" s="190"/>
      <c r="G42" s="191"/>
      <c r="H42" s="189"/>
      <c r="I42" s="190"/>
      <c r="J42" s="190"/>
      <c r="K42" s="191"/>
    </row>
    <row r="44" spans="2:18" ht="18" thickBot="1">
      <c r="C44" s="44" t="s">
        <v>436</v>
      </c>
      <c r="D44" s="11"/>
      <c r="E44" s="11"/>
    </row>
    <row r="45" spans="2:18" ht="17.399999999999999">
      <c r="C45" s="44" t="s">
        <v>144</v>
      </c>
      <c r="J45" s="241" t="s">
        <v>22</v>
      </c>
      <c r="K45" s="182"/>
      <c r="L45" s="441" t="s">
        <v>84</v>
      </c>
      <c r="M45" s="442"/>
    </row>
    <row r="46" spans="2:18" ht="13.8" thickBot="1">
      <c r="C46" s="11" t="s">
        <v>64</v>
      </c>
      <c r="J46" s="242" t="s">
        <v>334</v>
      </c>
      <c r="K46" s="243" t="s">
        <v>4</v>
      </c>
      <c r="L46" s="443"/>
      <c r="M46" s="444"/>
    </row>
    <row r="47" spans="2:18" ht="24" customHeight="1">
      <c r="C47" t="s">
        <v>78</v>
      </c>
      <c r="F47" s="30" t="s">
        <v>85</v>
      </c>
      <c r="G47" s="30" t="s">
        <v>65</v>
      </c>
      <c r="J47" s="453" t="s">
        <v>434</v>
      </c>
      <c r="K47" s="454"/>
      <c r="L47" s="100">
        <v>480</v>
      </c>
      <c r="M47" s="14" t="s">
        <v>75</v>
      </c>
      <c r="N47" s="26" t="s">
        <v>335</v>
      </c>
    </row>
    <row r="48" spans="2:18">
      <c r="B48" s="16"/>
      <c r="C48" s="18"/>
      <c r="D48" s="18"/>
      <c r="E48" s="18"/>
      <c r="F48" s="30"/>
      <c r="G48" s="24"/>
      <c r="J48" s="238" t="s">
        <v>137</v>
      </c>
      <c r="K48" s="239"/>
      <c r="L48" s="99">
        <v>120</v>
      </c>
      <c r="M48" s="14" t="s">
        <v>75</v>
      </c>
      <c r="N48" s="26" t="s">
        <v>333</v>
      </c>
    </row>
    <row r="49" spans="2:16">
      <c r="B49" s="17" t="s">
        <v>145</v>
      </c>
      <c r="C49" s="11"/>
      <c r="D49" s="11"/>
      <c r="E49" s="11"/>
      <c r="F49" s="116">
        <f>K26</f>
        <v>800</v>
      </c>
      <c r="G49" s="240">
        <v>1</v>
      </c>
      <c r="J49" s="9" t="s">
        <v>138</v>
      </c>
      <c r="K49" s="14"/>
      <c r="L49" s="99">
        <v>60</v>
      </c>
      <c r="M49" s="14" t="s">
        <v>75</v>
      </c>
      <c r="N49" s="26" t="s">
        <v>332</v>
      </c>
    </row>
    <row r="50" spans="2:16">
      <c r="B50" s="9"/>
      <c r="C50" s="52" t="s">
        <v>146</v>
      </c>
      <c r="D50" s="48">
        <f>E9*1000*10</f>
        <v>40000</v>
      </c>
      <c r="E50" t="s">
        <v>135</v>
      </c>
      <c r="F50" s="27"/>
      <c r="G50" s="23"/>
      <c r="J50" s="9" t="s">
        <v>139</v>
      </c>
      <c r="K50" s="14"/>
      <c r="L50" s="100">
        <v>20</v>
      </c>
      <c r="M50" s="14" t="s">
        <v>75</v>
      </c>
      <c r="N50" s="26" t="s">
        <v>339</v>
      </c>
    </row>
    <row r="51" spans="2:16">
      <c r="B51" s="9" t="s">
        <v>390</v>
      </c>
      <c r="F51" s="330">
        <f>K27</f>
        <v>120</v>
      </c>
      <c r="G51" s="172"/>
      <c r="J51" s="15" t="s">
        <v>140</v>
      </c>
      <c r="K51" s="19"/>
      <c r="L51" s="228">
        <v>40</v>
      </c>
      <c r="M51" s="19" t="s">
        <v>75</v>
      </c>
      <c r="N51" s="26" t="s">
        <v>336</v>
      </c>
    </row>
    <row r="52" spans="2:16">
      <c r="B52" s="9"/>
      <c r="F52" s="27"/>
      <c r="G52" s="23"/>
    </row>
    <row r="53" spans="2:16">
      <c r="B53" s="9" t="s">
        <v>147</v>
      </c>
      <c r="F53" s="234">
        <f>-L53</f>
        <v>-720</v>
      </c>
      <c r="G53" s="172"/>
      <c r="J53" t="s">
        <v>337</v>
      </c>
      <c r="L53" s="246">
        <f>SUM(L47:L51)</f>
        <v>720</v>
      </c>
      <c r="M53" t="s">
        <v>288</v>
      </c>
    </row>
    <row r="54" spans="2:16" ht="15.75" customHeight="1">
      <c r="B54" s="9"/>
      <c r="F54" s="397"/>
      <c r="G54" s="23"/>
      <c r="H54" t="s">
        <v>210</v>
      </c>
      <c r="J54" t="s">
        <v>141</v>
      </c>
      <c r="L54" s="115">
        <v>48</v>
      </c>
      <c r="M54" t="s">
        <v>136</v>
      </c>
    </row>
    <row r="55" spans="2:16" ht="14.25" customHeight="1">
      <c r="B55" s="17" t="s">
        <v>66</v>
      </c>
      <c r="C55" s="11"/>
      <c r="D55" s="11"/>
      <c r="E55" s="11"/>
      <c r="F55" s="398">
        <f>SUM(F49:F53)</f>
        <v>200</v>
      </c>
      <c r="G55" s="119">
        <f>+F55/F49</f>
        <v>0.25</v>
      </c>
      <c r="H55" t="s">
        <v>211</v>
      </c>
      <c r="J55" t="s">
        <v>79</v>
      </c>
      <c r="L55" s="95">
        <f>L53/L54</f>
        <v>15</v>
      </c>
      <c r="M55" t="s">
        <v>134</v>
      </c>
      <c r="P55" s="165"/>
    </row>
    <row r="56" spans="2:16" ht="17.25" customHeight="1">
      <c r="B56" s="9"/>
      <c r="F56" s="27"/>
      <c r="G56" s="23"/>
      <c r="H56" t="s">
        <v>212</v>
      </c>
    </row>
    <row r="57" spans="2:16" ht="16.5" customHeight="1">
      <c r="B57" s="238" t="s">
        <v>67</v>
      </c>
      <c r="C57" s="235"/>
      <c r="F57" s="117"/>
      <c r="G57" s="172"/>
      <c r="J57" s="5"/>
    </row>
    <row r="58" spans="2:16" ht="14.25" customHeight="1">
      <c r="B58" s="9" t="s">
        <v>48</v>
      </c>
      <c r="F58" s="27">
        <v>0</v>
      </c>
      <c r="G58" s="23"/>
    </row>
    <row r="59" spans="2:16">
      <c r="B59" s="9" t="s">
        <v>68</v>
      </c>
      <c r="F59" s="25">
        <v>0</v>
      </c>
      <c r="G59" s="23"/>
      <c r="J59" s="5"/>
      <c r="K59" s="32"/>
      <c r="L59" s="32"/>
      <c r="M59" s="32"/>
      <c r="N59" s="32"/>
    </row>
    <row r="60" spans="2:16">
      <c r="B60" s="9"/>
      <c r="F60" s="118" t="s">
        <v>237</v>
      </c>
      <c r="G60" s="23"/>
      <c r="J60" s="32"/>
      <c r="K60" s="32"/>
      <c r="L60" s="32"/>
      <c r="M60" s="32"/>
      <c r="N60" s="32"/>
    </row>
    <row r="61" spans="2:16">
      <c r="B61" s="17" t="s">
        <v>69</v>
      </c>
      <c r="C61" s="11"/>
      <c r="D61" s="11"/>
      <c r="E61" s="11"/>
      <c r="F61" s="398">
        <f>SUM(F55+F57)</f>
        <v>200</v>
      </c>
      <c r="G61" s="119">
        <f>F61/F49</f>
        <v>0.25</v>
      </c>
      <c r="H61" t="s">
        <v>439</v>
      </c>
      <c r="J61" s="229"/>
      <c r="K61" s="230"/>
      <c r="M61" s="231"/>
      <c r="N61" s="32"/>
    </row>
    <row r="62" spans="2:16">
      <c r="B62" s="9"/>
      <c r="F62" s="27"/>
      <c r="G62" s="23"/>
      <c r="J62" s="32"/>
      <c r="K62" s="32"/>
      <c r="L62" s="32"/>
      <c r="M62" s="32"/>
      <c r="N62" s="32"/>
    </row>
    <row r="63" spans="2:16">
      <c r="B63" s="238" t="s">
        <v>70</v>
      </c>
      <c r="C63" s="235"/>
      <c r="D63" s="235"/>
      <c r="F63" s="27">
        <f>-Données!G51</f>
        <v>0</v>
      </c>
      <c r="G63" s="23"/>
      <c r="J63" s="11"/>
      <c r="K63" s="32"/>
      <c r="L63" s="32"/>
      <c r="M63" s="32"/>
      <c r="N63" s="32"/>
    </row>
    <row r="64" spans="2:16">
      <c r="B64" s="238" t="s">
        <v>71</v>
      </c>
      <c r="C64" s="235"/>
      <c r="F64" s="117"/>
      <c r="G64" s="23"/>
      <c r="H64" s="235" t="s">
        <v>438</v>
      </c>
      <c r="I64" s="235"/>
      <c r="J64" s="236"/>
      <c r="K64" s="237"/>
      <c r="L64" s="236"/>
      <c r="M64" s="32"/>
      <c r="N64" s="32"/>
    </row>
    <row r="65" spans="2:15">
      <c r="B65" s="9"/>
      <c r="F65" s="118" t="s">
        <v>236</v>
      </c>
      <c r="G65" s="23"/>
      <c r="J65" s="232"/>
      <c r="K65" s="230"/>
      <c r="M65" s="32"/>
      <c r="N65" s="32"/>
    </row>
    <row r="66" spans="2:15">
      <c r="B66" s="17" t="s">
        <v>77</v>
      </c>
      <c r="C66" s="11"/>
      <c r="D66" s="11"/>
      <c r="E66" s="11"/>
      <c r="F66" s="399">
        <f>F61+F64</f>
        <v>200</v>
      </c>
      <c r="G66" s="119">
        <f>F66/F49</f>
        <v>0.25</v>
      </c>
      <c r="H66" t="s">
        <v>72</v>
      </c>
    </row>
    <row r="67" spans="2:15">
      <c r="B67" s="9"/>
      <c r="F67" s="27"/>
      <c r="G67" s="23"/>
      <c r="J67" s="11"/>
      <c r="M67" s="233"/>
    </row>
    <row r="68" spans="2:15">
      <c r="B68" s="9" t="s">
        <v>50</v>
      </c>
      <c r="F68" s="27">
        <v>0</v>
      </c>
      <c r="G68" s="23"/>
    </row>
    <row r="69" spans="2:15">
      <c r="B69" s="9" t="s">
        <v>49</v>
      </c>
      <c r="F69" s="400"/>
      <c r="G69" s="172"/>
    </row>
    <row r="70" spans="2:15">
      <c r="B70" s="9"/>
      <c r="F70" s="118" t="s">
        <v>237</v>
      </c>
      <c r="G70" s="23"/>
    </row>
    <row r="71" spans="2:15">
      <c r="B71" s="17" t="s">
        <v>74</v>
      </c>
      <c r="C71" s="11"/>
      <c r="D71" s="11"/>
      <c r="E71" s="11"/>
      <c r="F71" s="399"/>
      <c r="G71" s="119">
        <f>F71/F49</f>
        <v>0</v>
      </c>
      <c r="H71" t="s">
        <v>73</v>
      </c>
      <c r="J71" s="179"/>
    </row>
    <row r="72" spans="2:15">
      <c r="B72" s="9"/>
      <c r="F72" s="27"/>
      <c r="G72" s="23"/>
    </row>
    <row r="73" spans="2:15">
      <c r="B73" s="9" t="s">
        <v>437</v>
      </c>
      <c r="F73" s="401"/>
      <c r="G73" s="119"/>
      <c r="I73" s="204"/>
    </row>
    <row r="74" spans="2:15">
      <c r="B74" s="9"/>
      <c r="F74" s="118" t="s">
        <v>237</v>
      </c>
      <c r="G74" s="23"/>
    </row>
    <row r="75" spans="2:15" ht="13.8" thickBot="1">
      <c r="B75" s="17" t="s">
        <v>289</v>
      </c>
      <c r="C75" s="11"/>
      <c r="D75" s="11"/>
      <c r="E75" s="11"/>
      <c r="F75" s="402">
        <f>SUM(F71:F73)</f>
        <v>0</v>
      </c>
      <c r="G75" s="119">
        <f>+F75/F49</f>
        <v>0</v>
      </c>
      <c r="H75" s="11" t="s">
        <v>440</v>
      </c>
    </row>
    <row r="76" spans="2:15">
      <c r="B76" s="15"/>
      <c r="C76" s="20"/>
      <c r="D76" s="20"/>
      <c r="E76" s="20"/>
      <c r="F76" s="31"/>
      <c r="G76" s="193"/>
      <c r="H76" s="194"/>
      <c r="I76" s="195" t="s">
        <v>63</v>
      </c>
      <c r="J76" s="194"/>
      <c r="K76" s="194"/>
      <c r="L76" s="194"/>
      <c r="M76" s="194"/>
      <c r="N76" s="194"/>
      <c r="O76" s="196"/>
    </row>
    <row r="77" spans="2:15">
      <c r="G77" s="197" t="s">
        <v>110</v>
      </c>
      <c r="I77" s="11" t="s">
        <v>132</v>
      </c>
      <c r="K77" s="192"/>
      <c r="O77" s="198"/>
    </row>
    <row r="78" spans="2:15" ht="13.8" thickBot="1">
      <c r="B78" s="11"/>
      <c r="G78" s="199"/>
      <c r="H78" s="200"/>
      <c r="I78" s="201" t="s">
        <v>111</v>
      </c>
      <c r="J78" s="200"/>
      <c r="K78" s="200" t="s">
        <v>456</v>
      </c>
      <c r="L78" s="200"/>
      <c r="M78" s="200"/>
      <c r="N78" s="200"/>
      <c r="O78" s="202"/>
    </row>
    <row r="79" spans="2:15" ht="13.8" thickBot="1"/>
    <row r="80" spans="2:15" ht="13.8" thickTop="1">
      <c r="G80" s="403" t="s">
        <v>411</v>
      </c>
      <c r="H80" s="404"/>
      <c r="I80" s="405"/>
      <c r="J80" s="404" t="s">
        <v>412</v>
      </c>
      <c r="K80" s="404"/>
      <c r="L80" s="406"/>
      <c r="M80" s="404"/>
      <c r="N80" s="404"/>
      <c r="O80" s="407"/>
    </row>
    <row r="81" spans="1:15">
      <c r="G81" s="408"/>
      <c r="I81" s="11"/>
      <c r="J81" s="64" t="s">
        <v>413</v>
      </c>
      <c r="L81" s="93"/>
      <c r="O81" s="409"/>
    </row>
    <row r="82" spans="1:15">
      <c r="G82" s="408"/>
      <c r="I82" s="11"/>
      <c r="J82" s="64" t="s">
        <v>414</v>
      </c>
      <c r="L82" s="93"/>
      <c r="O82" s="409"/>
    </row>
    <row r="83" spans="1:15">
      <c r="G83" s="408"/>
      <c r="I83" s="11"/>
      <c r="J83" s="64" t="s">
        <v>415</v>
      </c>
      <c r="L83" s="94"/>
      <c r="O83" s="409"/>
    </row>
    <row r="84" spans="1:15">
      <c r="G84" s="408"/>
      <c r="I84" s="11"/>
      <c r="J84" s="461" t="s">
        <v>410</v>
      </c>
      <c r="K84" s="461"/>
      <c r="L84" s="315">
        <f>SUM(L80:L83)</f>
        <v>0</v>
      </c>
      <c r="O84" s="409"/>
    </row>
    <row r="85" spans="1:15" ht="13.8" thickBot="1">
      <c r="G85" s="410"/>
      <c r="H85" s="411"/>
      <c r="I85" s="412"/>
      <c r="J85" s="413" t="s">
        <v>456</v>
      </c>
      <c r="K85" s="413"/>
      <c r="L85" s="411"/>
      <c r="M85" s="411"/>
      <c r="N85" s="411"/>
      <c r="O85" s="414"/>
    </row>
    <row r="86" spans="1:15" ht="13.8" thickTop="1">
      <c r="I86" s="11"/>
    </row>
    <row r="87" spans="1:15" ht="13.8">
      <c r="B87" s="148" t="s">
        <v>280</v>
      </c>
      <c r="C87" s="149"/>
      <c r="D87" s="149"/>
      <c r="E87" s="149"/>
      <c r="F87" s="149"/>
      <c r="G87" s="149"/>
      <c r="H87" s="149"/>
      <c r="I87" s="150"/>
    </row>
    <row r="88" spans="1:15" ht="39.6">
      <c r="B88" s="70" t="s">
        <v>192</v>
      </c>
      <c r="C88" s="70" t="s">
        <v>191</v>
      </c>
      <c r="D88" s="90" t="s">
        <v>184</v>
      </c>
      <c r="E88" s="91" t="s">
        <v>193</v>
      </c>
      <c r="F88" s="92" t="s">
        <v>23</v>
      </c>
      <c r="G88" s="71" t="s">
        <v>194</v>
      </c>
      <c r="H88" s="89" t="s">
        <v>217</v>
      </c>
      <c r="I88" s="70" t="s">
        <v>190</v>
      </c>
      <c r="K88" s="161"/>
    </row>
    <row r="89" spans="1:15">
      <c r="B89" s="323">
        <f>Trésorerie!E5</f>
        <v>4</v>
      </c>
      <c r="C89" s="324">
        <f>F49</f>
        <v>800</v>
      </c>
      <c r="D89" s="325">
        <f>F75</f>
        <v>0</v>
      </c>
      <c r="E89" s="326">
        <f>G75</f>
        <v>0</v>
      </c>
      <c r="F89" s="327">
        <f>L55</f>
        <v>15</v>
      </c>
      <c r="G89" s="324">
        <f>Trésorerie!E6</f>
        <v>160000</v>
      </c>
      <c r="H89" s="324">
        <f>Trésorerie!O48</f>
        <v>112</v>
      </c>
      <c r="I89" s="324">
        <f>Trésorerie!M50</f>
        <v>0</v>
      </c>
    </row>
    <row r="90" spans="1:15" ht="17.399999999999999">
      <c r="C90" s="67" t="s">
        <v>282</v>
      </c>
      <c r="G90" s="68" t="s">
        <v>281</v>
      </c>
    </row>
    <row r="92" spans="1:15" ht="39.6">
      <c r="A92" s="69"/>
      <c r="B92" s="70" t="s">
        <v>192</v>
      </c>
      <c r="C92" s="70" t="s">
        <v>191</v>
      </c>
      <c r="D92" s="90" t="s">
        <v>184</v>
      </c>
      <c r="E92" s="91" t="s">
        <v>193</v>
      </c>
      <c r="F92" s="92" t="s">
        <v>23</v>
      </c>
      <c r="G92" s="71" t="s">
        <v>194</v>
      </c>
      <c r="H92" s="89" t="s">
        <v>217</v>
      </c>
      <c r="I92" s="70" t="s">
        <v>190</v>
      </c>
      <c r="J92" s="69"/>
      <c r="K92" s="69"/>
    </row>
    <row r="93" spans="1:15" ht="15.6">
      <c r="B93" s="81">
        <v>1</v>
      </c>
      <c r="C93" s="101"/>
      <c r="D93" s="102"/>
      <c r="E93" s="171"/>
      <c r="F93" s="103"/>
      <c r="G93" s="104"/>
      <c r="H93" s="105"/>
      <c r="I93" s="106"/>
      <c r="J93" s="83"/>
      <c r="K93" s="58"/>
      <c r="L93" s="58"/>
    </row>
    <row r="94" spans="1:15" ht="15.6">
      <c r="B94" s="81">
        <v>2</v>
      </c>
      <c r="C94" s="106"/>
      <c r="D94" s="102"/>
      <c r="E94" s="107"/>
      <c r="F94" s="108"/>
      <c r="G94" s="105"/>
      <c r="H94" s="105"/>
      <c r="I94" s="106"/>
      <c r="J94" s="84"/>
      <c r="K94" s="58"/>
      <c r="L94" s="58"/>
    </row>
    <row r="95" spans="1:15" ht="15.6">
      <c r="B95" s="81">
        <v>3</v>
      </c>
      <c r="C95" s="106"/>
      <c r="D95" s="102"/>
      <c r="E95" s="107"/>
      <c r="F95" s="108"/>
      <c r="G95" s="105"/>
      <c r="H95" s="105"/>
      <c r="I95" s="106"/>
      <c r="J95" s="58"/>
      <c r="K95" s="58"/>
      <c r="L95" s="58"/>
    </row>
    <row r="96" spans="1:15" ht="15.6">
      <c r="B96" s="81">
        <v>4</v>
      </c>
      <c r="C96" s="106">
        <f>C89</f>
        <v>800</v>
      </c>
      <c r="D96" s="106">
        <f t="shared" ref="D96:I96" si="0">D89</f>
        <v>0</v>
      </c>
      <c r="E96" s="331">
        <f>G75</f>
        <v>0</v>
      </c>
      <c r="F96" s="106">
        <f t="shared" si="0"/>
        <v>15</v>
      </c>
      <c r="G96" s="106">
        <f t="shared" si="0"/>
        <v>160000</v>
      </c>
      <c r="H96" s="106">
        <f t="shared" si="0"/>
        <v>112</v>
      </c>
      <c r="I96" s="106">
        <f t="shared" si="0"/>
        <v>0</v>
      </c>
      <c r="J96" s="85"/>
      <c r="K96" s="58"/>
      <c r="L96" s="58"/>
    </row>
    <row r="97" spans="2:12" ht="15.6">
      <c r="B97" s="81">
        <v>5</v>
      </c>
      <c r="C97" s="106"/>
      <c r="D97" s="102"/>
      <c r="E97" s="107"/>
      <c r="F97" s="108"/>
      <c r="G97" s="105"/>
      <c r="H97" s="105"/>
      <c r="I97" s="106"/>
      <c r="J97" s="58"/>
      <c r="K97" s="58"/>
      <c r="L97" s="58"/>
    </row>
    <row r="98" spans="2:12" ht="15.6">
      <c r="B98" s="81">
        <v>6</v>
      </c>
      <c r="C98" s="106"/>
      <c r="D98" s="102"/>
      <c r="E98" s="107"/>
      <c r="F98" s="108"/>
      <c r="G98" s="105"/>
      <c r="H98" s="105"/>
      <c r="I98" s="106"/>
      <c r="J98" s="58"/>
      <c r="K98" s="58"/>
      <c r="L98" s="58"/>
    </row>
    <row r="99" spans="2:12" ht="15.6">
      <c r="B99" s="82">
        <v>7</v>
      </c>
      <c r="C99" s="109"/>
      <c r="D99" s="110"/>
      <c r="E99" s="111"/>
      <c r="F99" s="112"/>
      <c r="G99" s="113"/>
      <c r="H99" s="113"/>
      <c r="I99" s="169"/>
      <c r="J99" s="58"/>
      <c r="K99" s="58"/>
      <c r="L99" s="58"/>
    </row>
  </sheetData>
  <mergeCells count="14">
    <mergeCell ref="J47:K47"/>
    <mergeCell ref="D23:G23"/>
    <mergeCell ref="H23:K23"/>
    <mergeCell ref="J84:K84"/>
    <mergeCell ref="M35:N35"/>
    <mergeCell ref="Q35:R35"/>
    <mergeCell ref="L45:M46"/>
    <mergeCell ref="Q28:R28"/>
    <mergeCell ref="M29:N29"/>
    <mergeCell ref="O29:P29"/>
    <mergeCell ref="Q29:R29"/>
    <mergeCell ref="Q34:R34"/>
    <mergeCell ref="N40:O40"/>
    <mergeCell ref="O35:P35"/>
  </mergeCells>
  <phoneticPr fontId="0" type="noConversion"/>
  <conditionalFormatting sqref="I93:I95 I97:I99">
    <cfRule type="cellIs" dxfId="1" priority="2" stopIfTrue="1" operator="lessThan">
      <formula>0</formula>
    </cfRule>
  </conditionalFormatting>
  <conditionalFormatting sqref="I89">
    <cfRule type="cellIs" dxfId="0" priority="1" stopIfTrue="1" operator="lessThan">
      <formula>0</formula>
    </cfRule>
  </conditionalFormatting>
  <pageMargins left="0.78740157480314965" right="0.78740157480314965" top="0" bottom="0" header="0" footer="0"/>
  <pageSetup paperSize="9" scale="55" orientation="landscape" horizontalDpi="4294967293"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U60"/>
  <sheetViews>
    <sheetView zoomScale="70" zoomScaleNormal="100" workbookViewId="0">
      <selection activeCell="S51" sqref="S51"/>
    </sheetView>
  </sheetViews>
  <sheetFormatPr baseColWidth="10" defaultRowHeight="13.2"/>
  <cols>
    <col min="1" max="1" width="4.44140625" customWidth="1"/>
    <col min="2" max="2" width="20.109375" customWidth="1"/>
    <col min="4" max="4" width="16" customWidth="1"/>
    <col min="5" max="5" width="12.33203125" customWidth="1"/>
    <col min="6" max="6" width="16.6640625" customWidth="1"/>
    <col min="7" max="7" width="14.109375" customWidth="1"/>
    <col min="8" max="8" width="11.33203125" customWidth="1"/>
    <col min="9" max="9" width="4.6640625" customWidth="1"/>
    <col min="11" max="11" width="15.44140625" customWidth="1"/>
    <col min="13" max="13" width="14" customWidth="1"/>
    <col min="14" max="14" width="3.88671875" customWidth="1"/>
    <col min="17" max="17" width="18.21875" customWidth="1"/>
  </cols>
  <sheetData>
    <row r="1" spans="2:14" ht="21">
      <c r="B1" s="45" t="s">
        <v>25</v>
      </c>
    </row>
    <row r="2" spans="2:14" ht="16.2" thickBot="1">
      <c r="E2" s="61" t="s">
        <v>170</v>
      </c>
      <c r="F2" s="61"/>
      <c r="G2" s="63"/>
      <c r="H2" s="63"/>
      <c r="I2" s="65"/>
    </row>
    <row r="3" spans="2:14" ht="18" thickBot="1">
      <c r="B3" s="56" t="s">
        <v>0</v>
      </c>
      <c r="C3" s="57"/>
      <c r="E3" s="61" t="s">
        <v>169</v>
      </c>
      <c r="F3" s="61"/>
      <c r="G3" s="63"/>
      <c r="H3" s="63"/>
      <c r="I3" s="65"/>
    </row>
    <row r="4" spans="2:14">
      <c r="B4" s="5" t="s">
        <v>171</v>
      </c>
    </row>
    <row r="5" spans="2:14">
      <c r="B5" t="s">
        <v>213</v>
      </c>
      <c r="F5" s="332">
        <f>Trésorerie!E5</f>
        <v>4</v>
      </c>
      <c r="G5" t="s">
        <v>2</v>
      </c>
    </row>
    <row r="6" spans="2:14">
      <c r="B6" t="s">
        <v>209</v>
      </c>
      <c r="F6" s="332">
        <f>Trésorerie!E6</f>
        <v>160000</v>
      </c>
      <c r="G6" t="s">
        <v>75</v>
      </c>
    </row>
    <row r="8" spans="2:14" ht="17.399999999999999">
      <c r="B8" s="153" t="s">
        <v>290</v>
      </c>
      <c r="C8" s="28"/>
      <c r="D8" s="28"/>
      <c r="E8" s="28"/>
      <c r="F8" s="28"/>
      <c r="G8" s="28"/>
    </row>
    <row r="9" spans="2:14" ht="21">
      <c r="B9" s="466" t="s">
        <v>25</v>
      </c>
      <c r="C9" s="466"/>
      <c r="D9" s="466"/>
      <c r="E9" s="466"/>
      <c r="F9" s="466"/>
      <c r="G9" s="466"/>
      <c r="H9" s="466"/>
      <c r="J9" s="45" t="s">
        <v>238</v>
      </c>
    </row>
    <row r="10" spans="2:14" ht="20.399999999999999" customHeight="1" thickBot="1">
      <c r="B10" s="467" t="s">
        <v>109</v>
      </c>
      <c r="C10" s="467"/>
      <c r="D10" s="467"/>
      <c r="E10" s="467"/>
      <c r="F10" s="467"/>
      <c r="G10" s="467"/>
      <c r="H10" s="467"/>
    </row>
    <row r="11" spans="2:14" ht="16.2" thickBot="1">
      <c r="B11" s="278"/>
      <c r="C11" s="279" t="s">
        <v>26</v>
      </c>
      <c r="D11" s="280"/>
      <c r="E11" s="282" t="s">
        <v>75</v>
      </c>
      <c r="F11" s="255"/>
      <c r="G11" s="279" t="s">
        <v>27</v>
      </c>
      <c r="H11" s="281" t="s">
        <v>75</v>
      </c>
      <c r="J11" s="157" t="s">
        <v>228</v>
      </c>
      <c r="L11" t="s">
        <v>293</v>
      </c>
      <c r="M11" s="8"/>
    </row>
    <row r="12" spans="2:14">
      <c r="B12" s="265"/>
      <c r="C12" s="1"/>
      <c r="D12" s="1"/>
      <c r="E12" s="6"/>
      <c r="F12" s="265"/>
      <c r="G12" s="1"/>
      <c r="H12" s="277"/>
      <c r="M12" s="8"/>
    </row>
    <row r="13" spans="2:14" ht="18">
      <c r="B13" s="263" t="s">
        <v>28</v>
      </c>
      <c r="C13" s="1"/>
      <c r="D13" s="1"/>
      <c r="E13" s="6"/>
      <c r="F13" s="263" t="s">
        <v>29</v>
      </c>
      <c r="G13" s="1"/>
      <c r="H13" s="264"/>
      <c r="J13" t="s">
        <v>233</v>
      </c>
      <c r="M13" s="246"/>
      <c r="N13" t="s">
        <v>75</v>
      </c>
    </row>
    <row r="14" spans="2:14">
      <c r="B14" s="265"/>
      <c r="F14" s="285"/>
      <c r="G14" s="1"/>
      <c r="H14" s="264"/>
      <c r="J14" s="64" t="s">
        <v>229</v>
      </c>
      <c r="M14" s="246"/>
      <c r="N14" t="s">
        <v>75</v>
      </c>
    </row>
    <row r="15" spans="2:14">
      <c r="B15" s="183"/>
      <c r="C15" s="266" t="s">
        <v>53</v>
      </c>
      <c r="D15" s="1" t="s">
        <v>55</v>
      </c>
      <c r="E15" s="283" t="s">
        <v>57</v>
      </c>
      <c r="F15" s="265" t="s">
        <v>31</v>
      </c>
      <c r="G15" s="1"/>
      <c r="H15" s="267"/>
      <c r="J15" s="64" t="s">
        <v>230</v>
      </c>
      <c r="M15" s="246"/>
      <c r="N15" t="s">
        <v>75</v>
      </c>
    </row>
    <row r="16" spans="2:14">
      <c r="B16" s="183"/>
      <c r="C16" s="266" t="s">
        <v>54</v>
      </c>
      <c r="D16" s="22" t="s">
        <v>56</v>
      </c>
      <c r="E16" s="283" t="s">
        <v>47</v>
      </c>
      <c r="F16" s="265" t="s">
        <v>214</v>
      </c>
      <c r="G16" s="1"/>
      <c r="H16" s="264"/>
      <c r="J16" s="247" t="s">
        <v>416</v>
      </c>
      <c r="M16" s="248"/>
      <c r="N16" t="s">
        <v>75</v>
      </c>
    </row>
    <row r="17" spans="2:21">
      <c r="B17" s="183"/>
      <c r="F17" s="265" t="s">
        <v>291</v>
      </c>
      <c r="G17" s="1"/>
      <c r="H17" s="264"/>
      <c r="J17" s="203" t="s">
        <v>231</v>
      </c>
      <c r="K17" s="20"/>
      <c r="L17" s="20"/>
      <c r="M17" s="252"/>
      <c r="N17" t="s">
        <v>75</v>
      </c>
      <c r="O17" t="s">
        <v>340</v>
      </c>
    </row>
    <row r="18" spans="2:21">
      <c r="B18" s="265" t="s">
        <v>30</v>
      </c>
      <c r="C18" s="262"/>
      <c r="D18" s="262"/>
      <c r="E18" s="262"/>
      <c r="F18" s="265"/>
      <c r="G18" s="1"/>
      <c r="H18" s="264"/>
      <c r="J18" s="60" t="s">
        <v>232</v>
      </c>
      <c r="M18" s="246">
        <f>SUM(M13:M17)</f>
        <v>0</v>
      </c>
      <c r="N18" t="s">
        <v>75</v>
      </c>
    </row>
    <row r="19" spans="2:21" ht="13.8" thickBot="1">
      <c r="B19" s="265"/>
      <c r="F19" s="265" t="s">
        <v>33</v>
      </c>
      <c r="G19" s="1"/>
      <c r="H19" s="264">
        <v>0</v>
      </c>
    </row>
    <row r="20" spans="2:21">
      <c r="B20" s="265"/>
      <c r="C20" s="6"/>
      <c r="D20" s="6"/>
      <c r="E20" s="6"/>
      <c r="F20" s="265"/>
      <c r="G20" s="1"/>
      <c r="H20" s="264"/>
      <c r="J20" s="180"/>
      <c r="K20" s="181"/>
      <c r="L20" s="181"/>
      <c r="M20" s="181"/>
      <c r="N20" s="182"/>
    </row>
    <row r="21" spans="2:21">
      <c r="B21" s="265" t="s">
        <v>32</v>
      </c>
      <c r="C21" s="262"/>
      <c r="D21" s="262"/>
      <c r="E21" s="262"/>
      <c r="F21" s="265" t="s">
        <v>34</v>
      </c>
      <c r="G21" s="1"/>
      <c r="H21" s="268"/>
      <c r="J21" s="183"/>
      <c r="N21" s="184"/>
    </row>
    <row r="22" spans="2:21" ht="15.6">
      <c r="B22" s="183"/>
      <c r="F22" s="265"/>
      <c r="G22" s="1"/>
      <c r="H22" s="264"/>
      <c r="J22" s="253" t="s">
        <v>227</v>
      </c>
      <c r="M22" s="8"/>
      <c r="N22" s="184"/>
    </row>
    <row r="23" spans="2:21" ht="13.8">
      <c r="B23" s="269" t="s">
        <v>60</v>
      </c>
      <c r="C23" s="260">
        <f>SUM(C18+C21)</f>
        <v>0</v>
      </c>
      <c r="D23" s="333">
        <f>D18+D21</f>
        <v>0</v>
      </c>
      <c r="E23" s="256">
        <f>SUM(E18+E21)</f>
        <v>0</v>
      </c>
      <c r="F23" s="286" t="s">
        <v>61</v>
      </c>
      <c r="G23" s="135"/>
      <c r="H23" s="270">
        <f>SUM(H15:H21)</f>
        <v>0</v>
      </c>
      <c r="J23" s="183" t="s">
        <v>234</v>
      </c>
      <c r="M23" s="93"/>
      <c r="N23" s="184" t="s">
        <v>75</v>
      </c>
      <c r="O23" s="156"/>
      <c r="P23" s="156"/>
      <c r="Q23" s="156"/>
      <c r="R23" s="156"/>
      <c r="S23" s="156"/>
      <c r="T23" s="156"/>
      <c r="U23" s="156"/>
    </row>
    <row r="24" spans="2:21" ht="18">
      <c r="B24" s="265"/>
      <c r="C24" s="1"/>
      <c r="D24" s="1"/>
      <c r="E24" s="6"/>
      <c r="F24" s="263" t="s">
        <v>36</v>
      </c>
      <c r="G24" s="1"/>
      <c r="H24" s="264"/>
      <c r="J24" s="289" t="s">
        <v>421</v>
      </c>
      <c r="K24" s="20"/>
      <c r="L24" s="20"/>
      <c r="M24" s="254"/>
      <c r="N24" s="159" t="s">
        <v>75</v>
      </c>
      <c r="O24" s="156"/>
      <c r="P24" s="156"/>
      <c r="Q24" s="156"/>
      <c r="R24" s="156"/>
      <c r="S24" s="156"/>
      <c r="T24" s="156"/>
      <c r="U24" s="156"/>
    </row>
    <row r="25" spans="2:21" ht="14.4" thickBot="1">
      <c r="B25" s="183"/>
      <c r="F25" s="265" t="s">
        <v>297</v>
      </c>
      <c r="G25" s="1"/>
      <c r="H25" s="264">
        <v>0</v>
      </c>
      <c r="J25" s="294" t="s">
        <v>235</v>
      </c>
      <c r="K25" s="190"/>
      <c r="L25" s="190"/>
      <c r="M25" s="251">
        <f>SUM(M22:M24)</f>
        <v>0</v>
      </c>
      <c r="N25" s="191" t="s">
        <v>75</v>
      </c>
      <c r="O25" s="170"/>
      <c r="P25" s="156"/>
      <c r="Q25" s="156"/>
      <c r="R25" s="156"/>
      <c r="S25" s="156"/>
      <c r="T25" s="156"/>
      <c r="U25" s="156"/>
    </row>
    <row r="26" spans="2:21" ht="14.4" thickBot="1">
      <c r="B26" s="265"/>
      <c r="C26" s="6"/>
      <c r="D26" s="6"/>
      <c r="E26" s="6"/>
      <c r="F26" s="287" t="s">
        <v>296</v>
      </c>
      <c r="H26" s="271">
        <f ca="1">SUM(H25:H26)</f>
        <v>0</v>
      </c>
      <c r="O26" s="156"/>
      <c r="P26" s="156"/>
      <c r="Q26" s="156"/>
      <c r="R26" s="156"/>
      <c r="S26" s="156"/>
      <c r="T26" s="156"/>
      <c r="U26" s="156"/>
    </row>
    <row r="27" spans="2:21" ht="18">
      <c r="B27" s="263" t="s">
        <v>38</v>
      </c>
      <c r="F27" s="263" t="s">
        <v>37</v>
      </c>
      <c r="G27" s="1"/>
      <c r="H27" s="264"/>
      <c r="J27" s="180"/>
      <c r="K27" s="181"/>
      <c r="L27" s="181"/>
      <c r="M27" s="181"/>
      <c r="N27" s="182"/>
      <c r="O27" s="156"/>
      <c r="P27" s="156"/>
      <c r="Q27" s="156"/>
      <c r="R27" s="156"/>
      <c r="S27" s="156"/>
      <c r="T27" s="156"/>
      <c r="U27" s="156"/>
    </row>
    <row r="28" spans="2:21" ht="18">
      <c r="B28" s="263"/>
      <c r="F28" s="263"/>
      <c r="G28" s="1"/>
      <c r="H28" s="264"/>
      <c r="J28" s="183"/>
      <c r="N28" s="184"/>
    </row>
    <row r="29" spans="2:21" ht="15.6">
      <c r="B29" s="183"/>
      <c r="C29" s="1"/>
      <c r="D29" s="1"/>
      <c r="E29" s="261"/>
      <c r="F29" s="183"/>
      <c r="H29" s="184"/>
      <c r="J29" s="253" t="s">
        <v>173</v>
      </c>
      <c r="N29" s="301"/>
    </row>
    <row r="30" spans="2:21">
      <c r="B30" s="265" t="s">
        <v>443</v>
      </c>
      <c r="C30" s="1"/>
      <c r="D30" s="1"/>
      <c r="E30" s="262"/>
      <c r="F30" s="265" t="s">
        <v>108</v>
      </c>
      <c r="G30" s="1"/>
      <c r="H30" s="272"/>
      <c r="J30" s="183" t="s">
        <v>305</v>
      </c>
      <c r="M30" s="93"/>
      <c r="N30" s="184" t="s">
        <v>75</v>
      </c>
    </row>
    <row r="31" spans="2:21">
      <c r="B31" s="183"/>
      <c r="C31" s="1"/>
      <c r="D31" s="1"/>
      <c r="E31" s="6"/>
      <c r="F31" s="265"/>
      <c r="G31" s="1"/>
      <c r="H31" s="264"/>
      <c r="J31" s="250" t="s">
        <v>298</v>
      </c>
      <c r="M31" s="93"/>
      <c r="N31" s="184" t="s">
        <v>75</v>
      </c>
    </row>
    <row r="32" spans="2:21">
      <c r="B32" s="265" t="s">
        <v>444</v>
      </c>
      <c r="C32" s="1"/>
      <c r="D32" s="1"/>
      <c r="E32" s="262"/>
      <c r="F32" s="265" t="s">
        <v>39</v>
      </c>
      <c r="G32" s="1"/>
      <c r="H32" s="272"/>
      <c r="J32" s="250" t="s">
        <v>299</v>
      </c>
      <c r="M32" s="93"/>
      <c r="N32" s="184" t="s">
        <v>75</v>
      </c>
    </row>
    <row r="33" spans="2:20">
      <c r="B33" s="183"/>
      <c r="F33" s="183"/>
      <c r="H33" s="184"/>
      <c r="J33" s="250" t="s">
        <v>300</v>
      </c>
      <c r="M33" s="93"/>
      <c r="N33" s="184" t="s">
        <v>75</v>
      </c>
    </row>
    <row r="34" spans="2:20">
      <c r="B34" s="265" t="s">
        <v>80</v>
      </c>
      <c r="C34" s="1"/>
      <c r="D34" s="1"/>
      <c r="E34" s="262"/>
      <c r="F34" s="265" t="s">
        <v>40</v>
      </c>
      <c r="G34" s="1"/>
      <c r="H34" s="272"/>
      <c r="J34" s="250"/>
      <c r="M34" s="8"/>
      <c r="N34" s="184" t="s">
        <v>75</v>
      </c>
    </row>
    <row r="35" spans="2:20">
      <c r="B35" s="183"/>
      <c r="F35" s="265" t="s">
        <v>58</v>
      </c>
      <c r="G35" s="1"/>
      <c r="H35" s="300">
        <v>0</v>
      </c>
      <c r="J35" s="250" t="s">
        <v>301</v>
      </c>
      <c r="M35" s="93"/>
      <c r="N35" s="184" t="s">
        <v>75</v>
      </c>
    </row>
    <row r="36" spans="2:20">
      <c r="B36" s="265" t="s">
        <v>41</v>
      </c>
      <c r="C36" s="1"/>
      <c r="D36" s="1"/>
      <c r="E36" s="6">
        <v>0</v>
      </c>
      <c r="F36" s="183"/>
      <c r="H36" s="184"/>
      <c r="J36" s="250" t="s">
        <v>302</v>
      </c>
      <c r="M36" s="93"/>
      <c r="N36" s="184" t="s">
        <v>75</v>
      </c>
    </row>
    <row r="37" spans="2:20">
      <c r="B37" s="183"/>
      <c r="F37" s="265" t="s">
        <v>42</v>
      </c>
      <c r="G37" s="1"/>
      <c r="H37" s="272"/>
      <c r="J37" s="289" t="s">
        <v>303</v>
      </c>
      <c r="K37" s="20"/>
      <c r="L37" s="20"/>
      <c r="M37" s="254"/>
      <c r="N37" s="184" t="s">
        <v>75</v>
      </c>
    </row>
    <row r="38" spans="2:20" ht="13.8" thickBot="1">
      <c r="B38" s="265" t="s">
        <v>43</v>
      </c>
      <c r="C38" s="1"/>
      <c r="D38" s="1"/>
      <c r="E38" s="257"/>
      <c r="F38" s="265"/>
      <c r="G38" s="1"/>
      <c r="H38" s="264"/>
      <c r="J38" s="294" t="s">
        <v>304</v>
      </c>
      <c r="K38" s="291"/>
      <c r="L38" s="190"/>
      <c r="M38" s="290">
        <f>SUM(M30:M37)</f>
        <v>0</v>
      </c>
      <c r="N38" s="191" t="s">
        <v>75</v>
      </c>
    </row>
    <row r="39" spans="2:20" ht="13.8" thickBot="1">
      <c r="B39" s="273"/>
      <c r="C39" s="1"/>
      <c r="D39" s="1"/>
      <c r="E39" s="6"/>
      <c r="F39" s="183"/>
      <c r="H39" s="184"/>
    </row>
    <row r="40" spans="2:20">
      <c r="B40" s="269" t="s">
        <v>59</v>
      </c>
      <c r="C40" s="3"/>
      <c r="D40" s="3"/>
      <c r="E40" s="256">
        <f>SUM(E30:E38)</f>
        <v>0</v>
      </c>
      <c r="F40" s="269" t="s">
        <v>44</v>
      </c>
      <c r="G40" s="3"/>
      <c r="H40" s="274">
        <f>SUM(H30:H37)</f>
        <v>0</v>
      </c>
      <c r="L40" s="295" t="s">
        <v>35</v>
      </c>
      <c r="M40" s="296"/>
      <c r="N40" s="296"/>
      <c r="O40" s="181"/>
      <c r="P40" s="297"/>
      <c r="Q40" s="462"/>
      <c r="R40" s="464" t="s">
        <v>375</v>
      </c>
      <c r="S40" s="181"/>
      <c r="T40" s="182"/>
    </row>
    <row r="41" spans="2:20" ht="13.8" thickBot="1">
      <c r="B41" s="265"/>
      <c r="C41" s="1"/>
      <c r="D41" s="1"/>
      <c r="E41" s="6"/>
      <c r="F41" s="183"/>
      <c r="H41" s="184"/>
      <c r="L41" s="185"/>
      <c r="M41" s="11" t="s">
        <v>62</v>
      </c>
      <c r="N41" s="11"/>
      <c r="P41" s="334"/>
      <c r="Q41" s="463"/>
      <c r="R41" s="465"/>
      <c r="T41" s="184"/>
    </row>
    <row r="42" spans="2:20" ht="18.600000000000001" thickBot="1">
      <c r="B42" s="259" t="s">
        <v>45</v>
      </c>
      <c r="C42" s="258"/>
      <c r="D42" s="258"/>
      <c r="E42" s="284">
        <f>SUM(E23:E38)</f>
        <v>0</v>
      </c>
      <c r="F42" s="288" t="s">
        <v>46</v>
      </c>
      <c r="G42" s="275"/>
      <c r="H42" s="276">
        <f>H23+H40</f>
        <v>0</v>
      </c>
      <c r="L42" s="298" t="s">
        <v>376</v>
      </c>
      <c r="M42" s="190"/>
      <c r="N42" s="190"/>
      <c r="O42" s="190"/>
      <c r="P42" s="299"/>
      <c r="Q42" s="190" t="s">
        <v>377</v>
      </c>
      <c r="R42" s="190" t="s">
        <v>378</v>
      </c>
      <c r="S42" s="190"/>
      <c r="T42" s="191"/>
    </row>
    <row r="43" spans="2:20" ht="13.8" thickBot="1"/>
    <row r="44" spans="2:20" ht="15.6">
      <c r="B44" t="s">
        <v>172</v>
      </c>
      <c r="E44" s="292">
        <f>E42-H42</f>
        <v>0</v>
      </c>
      <c r="I44" s="180"/>
      <c r="J44" s="249"/>
      <c r="K44" s="181"/>
      <c r="L44" s="181"/>
      <c r="M44" s="182"/>
      <c r="P44" s="157" t="s">
        <v>306</v>
      </c>
      <c r="Q44" s="65"/>
      <c r="R44" s="65"/>
      <c r="S44" s="65"/>
      <c r="T44" s="65"/>
    </row>
    <row r="45" spans="2:20" ht="15.6">
      <c r="B45" s="11" t="s">
        <v>292</v>
      </c>
      <c r="H45" s="8"/>
      <c r="I45" s="183"/>
      <c r="M45" s="184"/>
      <c r="P45" s="154"/>
      <c r="Q45" s="65"/>
      <c r="R45" s="65"/>
      <c r="S45" s="65"/>
      <c r="T45" s="65"/>
    </row>
    <row r="46" spans="2:20" ht="15.6">
      <c r="I46" s="293"/>
      <c r="M46" s="184"/>
      <c r="P46" s="154" t="s">
        <v>307</v>
      </c>
      <c r="Q46" s="65"/>
      <c r="R46" s="65"/>
      <c r="S46" s="65" t="s">
        <v>417</v>
      </c>
      <c r="T46" s="65"/>
    </row>
    <row r="47" spans="2:20" ht="15.6">
      <c r="I47" s="183"/>
      <c r="M47" s="184"/>
      <c r="P47" s="154"/>
      <c r="Q47" s="65"/>
      <c r="R47" s="65"/>
      <c r="S47" s="65"/>
      <c r="T47" s="65"/>
    </row>
    <row r="48" spans="2:20" ht="22.8">
      <c r="B48" s="309"/>
      <c r="I48" s="183"/>
      <c r="M48" s="184"/>
      <c r="P48" s="65" t="s">
        <v>308</v>
      </c>
      <c r="Q48" s="154" t="s">
        <v>418</v>
      </c>
      <c r="R48" s="65"/>
      <c r="S48" s="205"/>
      <c r="T48" s="65" t="s">
        <v>75</v>
      </c>
    </row>
    <row r="49" spans="2:21" ht="16.2" thickBot="1">
      <c r="E49" s="310"/>
      <c r="I49" s="253" t="s">
        <v>81</v>
      </c>
      <c r="J49" s="64"/>
      <c r="M49" s="303"/>
      <c r="P49" s="65"/>
      <c r="Q49" s="206" t="s">
        <v>419</v>
      </c>
      <c r="R49" s="207"/>
      <c r="S49" s="208"/>
      <c r="T49" s="207" t="s">
        <v>75</v>
      </c>
      <c r="U49" s="65"/>
    </row>
    <row r="50" spans="2:21" ht="15.6">
      <c r="B50" s="158"/>
      <c r="C50" s="156"/>
      <c r="D50" s="156"/>
      <c r="I50" s="183" t="s">
        <v>82</v>
      </c>
      <c r="L50" s="93"/>
      <c r="M50" s="184" t="s">
        <v>75</v>
      </c>
      <c r="P50" s="65"/>
      <c r="Q50" s="155" t="s">
        <v>420</v>
      </c>
      <c r="R50" s="65"/>
      <c r="S50" s="205">
        <f>SUM(S48:S49)</f>
        <v>0</v>
      </c>
      <c r="T50" s="65" t="s">
        <v>75</v>
      </c>
      <c r="U50" s="65"/>
    </row>
    <row r="51" spans="2:21" ht="15">
      <c r="E51" s="8"/>
      <c r="I51" s="250" t="s">
        <v>273</v>
      </c>
      <c r="L51" s="94"/>
      <c r="M51" s="184" t="s">
        <v>75</v>
      </c>
      <c r="S51" s="65"/>
      <c r="T51" s="65"/>
      <c r="U51" s="65"/>
    </row>
    <row r="52" spans="2:21" ht="13.8">
      <c r="I52" s="250" t="s">
        <v>274</v>
      </c>
      <c r="L52" s="93"/>
      <c r="M52" s="184" t="s">
        <v>75</v>
      </c>
      <c r="U52" s="156"/>
    </row>
    <row r="53" spans="2:21" ht="14.4" customHeight="1" thickBot="1">
      <c r="B53" s="157"/>
      <c r="E53" s="13"/>
      <c r="I53" s="304" t="s">
        <v>83</v>
      </c>
      <c r="J53" s="305"/>
      <c r="K53" s="306"/>
      <c r="L53" s="307">
        <f>L50+L51-L52</f>
        <v>0</v>
      </c>
      <c r="M53" s="308" t="s">
        <v>75</v>
      </c>
      <c r="U53" s="156"/>
    </row>
    <row r="54" spans="2:21" ht="15.75" customHeight="1">
      <c r="E54" s="233"/>
      <c r="I54" s="65"/>
      <c r="J54" s="65"/>
      <c r="K54" s="65"/>
      <c r="U54" s="156"/>
    </row>
    <row r="55" spans="2:21" ht="29.25" customHeight="1"/>
    <row r="56" spans="2:21" ht="33" customHeight="1"/>
    <row r="57" spans="2:21" ht="18" customHeight="1"/>
    <row r="60" spans="2:21" ht="25.5" customHeight="1"/>
  </sheetData>
  <mergeCells count="4">
    <mergeCell ref="Q40:Q41"/>
    <mergeCell ref="R40:R41"/>
    <mergeCell ref="B9:H9"/>
    <mergeCell ref="B10:H10"/>
  </mergeCells>
  <phoneticPr fontId="0" type="noConversion"/>
  <pageMargins left="0.78740157480314965" right="0.78740157480314965" top="0.98425196850393704" bottom="0.98425196850393704" header="0.51181102362204722" footer="0.51181102362204722"/>
  <pageSetup paperSize="9" scale="50" orientation="landscape" horizontalDpi="4294967293" verticalDpi="300" r:id="rId1"/>
  <headerFooter alignWithMargins="0">
    <oddHeader>&amp;A</oddHeader>
    <oddFooter>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CE48-4BA2-47DF-94D5-670B263A8E3B}">
  <dimension ref="A2:M40"/>
  <sheetViews>
    <sheetView workbookViewId="0">
      <selection activeCell="D39" sqref="D39"/>
    </sheetView>
  </sheetViews>
  <sheetFormatPr baseColWidth="10" defaultRowHeight="13.2"/>
  <sheetData>
    <row r="2" spans="1:13" ht="22.8">
      <c r="A2" s="309" t="s">
        <v>445</v>
      </c>
    </row>
    <row r="3" spans="1:13" ht="15.6">
      <c r="D3" s="310" t="s">
        <v>448</v>
      </c>
      <c r="H3" s="157"/>
      <c r="I3" s="64"/>
    </row>
    <row r="4" spans="1:13" ht="13.8">
      <c r="A4" s="158" t="s">
        <v>174</v>
      </c>
      <c r="B4" s="156"/>
      <c r="C4" s="156"/>
    </row>
    <row r="5" spans="1:13">
      <c r="A5" t="s">
        <v>175</v>
      </c>
      <c r="D5" s="93"/>
      <c r="E5" t="s">
        <v>341</v>
      </c>
      <c r="H5" s="64"/>
    </row>
    <row r="6" spans="1:13">
      <c r="H6" s="64"/>
      <c r="M6" s="337"/>
    </row>
    <row r="7" spans="1:13" ht="15.6">
      <c r="A7" s="157" t="s">
        <v>176</v>
      </c>
      <c r="D7" s="13"/>
      <c r="H7" s="11"/>
      <c r="M7" s="337"/>
    </row>
    <row r="8" spans="1:13" ht="15">
      <c r="A8" t="s">
        <v>177</v>
      </c>
      <c r="D8" s="95">
        <f>D5</f>
        <v>0</v>
      </c>
      <c r="E8" t="s">
        <v>75</v>
      </c>
      <c r="H8" s="65"/>
      <c r="I8" s="65"/>
    </row>
    <row r="9" spans="1:13" ht="15">
      <c r="A9" s="64" t="s">
        <v>178</v>
      </c>
      <c r="D9" s="254"/>
      <c r="E9" t="s">
        <v>75</v>
      </c>
      <c r="F9" s="65"/>
      <c r="G9" s="65"/>
      <c r="H9" s="65"/>
      <c r="I9" s="65"/>
    </row>
    <row r="10" spans="1:13" ht="15">
      <c r="A10" s="64" t="s">
        <v>180</v>
      </c>
      <c r="B10" s="65"/>
      <c r="C10" s="65"/>
      <c r="D10" s="336">
        <f>SUM(D8:D9)</f>
        <v>0</v>
      </c>
      <c r="E10" t="s">
        <v>75</v>
      </c>
      <c r="F10" t="s">
        <v>294</v>
      </c>
      <c r="I10" s="65"/>
    </row>
    <row r="11" spans="1:13" ht="15">
      <c r="A11" s="65"/>
      <c r="B11" s="65"/>
      <c r="C11" s="65"/>
      <c r="D11" s="65"/>
      <c r="E11" s="65"/>
      <c r="F11" s="65"/>
      <c r="G11" s="65"/>
      <c r="H11" s="65"/>
      <c r="I11" s="65"/>
    </row>
    <row r="12" spans="1:13" ht="15.6">
      <c r="A12" s="157" t="s">
        <v>446</v>
      </c>
      <c r="B12" s="65"/>
      <c r="C12" s="65"/>
      <c r="D12" s="65"/>
      <c r="E12" s="65"/>
      <c r="F12" s="136" t="s">
        <v>374</v>
      </c>
      <c r="G12" s="302"/>
      <c r="H12" s="302"/>
      <c r="I12" s="316"/>
    </row>
    <row r="13" spans="1:13" ht="15">
      <c r="A13" t="s">
        <v>176</v>
      </c>
      <c r="D13" s="336">
        <f>D10</f>
        <v>0</v>
      </c>
      <c r="E13" t="s">
        <v>75</v>
      </c>
      <c r="F13" s="9"/>
      <c r="G13">
        <v>160</v>
      </c>
      <c r="I13" s="317"/>
    </row>
    <row r="14" spans="1:13" ht="15">
      <c r="A14" s="64" t="s">
        <v>182</v>
      </c>
      <c r="D14" s="95"/>
      <c r="E14" t="s">
        <v>75</v>
      </c>
      <c r="F14" s="9"/>
      <c r="G14">
        <v>400</v>
      </c>
      <c r="I14" s="317"/>
    </row>
    <row r="15" spans="1:13" ht="15">
      <c r="A15" s="11" t="s">
        <v>181</v>
      </c>
      <c r="D15" s="338" t="e">
        <f>D13/D14</f>
        <v>#DIV/0!</v>
      </c>
      <c r="E15" s="65"/>
      <c r="F15" s="15"/>
      <c r="G15" s="318">
        <f>G13/G14</f>
        <v>0.4</v>
      </c>
      <c r="H15" s="20"/>
      <c r="I15" s="319"/>
    </row>
    <row r="16" spans="1:13" ht="15">
      <c r="A16" s="65"/>
      <c r="B16" s="65"/>
      <c r="C16" s="65"/>
      <c r="D16" s="65"/>
      <c r="E16" s="65"/>
      <c r="F16" s="65"/>
      <c r="H16" s="65"/>
      <c r="I16" s="65"/>
    </row>
    <row r="17" spans="1:10" ht="14.4" thickBot="1">
      <c r="H17" s="224" t="s">
        <v>309</v>
      </c>
    </row>
    <row r="18" spans="1:10" ht="16.2" thickBot="1">
      <c r="A18" s="157" t="s">
        <v>449</v>
      </c>
      <c r="B18" s="65"/>
      <c r="C18" s="65"/>
      <c r="D18" s="65"/>
      <c r="F18" s="474" t="s">
        <v>181</v>
      </c>
      <c r="G18" s="475"/>
      <c r="H18" s="474" t="s">
        <v>310</v>
      </c>
      <c r="I18" s="476"/>
      <c r="J18" s="475"/>
    </row>
    <row r="19" spans="1:10" ht="15.6">
      <c r="A19" t="s">
        <v>450</v>
      </c>
      <c r="D19" s="311">
        <f>D5</f>
        <v>0</v>
      </c>
      <c r="F19" s="474" t="s">
        <v>315</v>
      </c>
      <c r="G19" s="475"/>
      <c r="H19" s="479" t="s">
        <v>311</v>
      </c>
      <c r="I19" s="479"/>
      <c r="J19" s="480"/>
    </row>
    <row r="20" spans="1:10" ht="13.8" thickBot="1">
      <c r="A20" s="64" t="s">
        <v>454</v>
      </c>
      <c r="D20" s="95"/>
      <c r="F20" s="477"/>
      <c r="G20" s="478"/>
      <c r="H20" s="481" t="s">
        <v>312</v>
      </c>
      <c r="I20" s="481"/>
      <c r="J20" s="482"/>
    </row>
    <row r="21" spans="1:10" ht="15">
      <c r="A21" s="11" t="s">
        <v>451</v>
      </c>
      <c r="D21" s="335" t="e">
        <f>D19/D20</f>
        <v>#DIV/0!</v>
      </c>
      <c r="F21" s="474" t="s">
        <v>317</v>
      </c>
      <c r="G21" s="475"/>
      <c r="H21" s="485" t="s">
        <v>318</v>
      </c>
      <c r="I21" s="485"/>
      <c r="J21" s="486"/>
    </row>
    <row r="22" spans="1:10" ht="26.4" customHeight="1">
      <c r="F22" s="483"/>
      <c r="G22" s="484"/>
      <c r="H22" s="470" t="s">
        <v>313</v>
      </c>
      <c r="I22" s="470"/>
      <c r="J22" s="471"/>
    </row>
    <row r="23" spans="1:10" ht="27" customHeight="1" thickBot="1">
      <c r="F23" s="477"/>
      <c r="G23" s="478"/>
      <c r="H23" s="481" t="s">
        <v>314</v>
      </c>
      <c r="I23" s="481"/>
      <c r="J23" s="482"/>
    </row>
    <row r="24" spans="1:10" ht="26.4">
      <c r="F24" s="225" t="s">
        <v>316</v>
      </c>
      <c r="G24" s="312"/>
      <c r="H24" s="468" t="s">
        <v>319</v>
      </c>
      <c r="I24" s="468"/>
      <c r="J24" s="469"/>
    </row>
    <row r="25" spans="1:10" ht="25.8" customHeight="1">
      <c r="F25" s="225"/>
      <c r="G25" s="313"/>
      <c r="H25" s="470" t="s">
        <v>320</v>
      </c>
      <c r="I25" s="470"/>
      <c r="J25" s="471"/>
    </row>
    <row r="26" spans="1:10" ht="14.4" thickBot="1">
      <c r="F26" s="226"/>
      <c r="G26" s="314"/>
      <c r="H26" s="472" t="s">
        <v>321</v>
      </c>
      <c r="I26" s="472"/>
      <c r="J26" s="473"/>
    </row>
    <row r="27" spans="1:10" ht="15.6">
      <c r="A27" s="157" t="s">
        <v>183</v>
      </c>
      <c r="E27" t="s">
        <v>187</v>
      </c>
    </row>
    <row r="28" spans="1:10">
      <c r="A28" t="s">
        <v>184</v>
      </c>
      <c r="D28" s="315"/>
      <c r="E28" t="s">
        <v>75</v>
      </c>
    </row>
    <row r="29" spans="1:10">
      <c r="A29" s="203" t="s">
        <v>185</v>
      </c>
      <c r="B29" s="20"/>
      <c r="C29" s="20"/>
      <c r="D29" s="254"/>
      <c r="E29" t="s">
        <v>75</v>
      </c>
      <c r="F29" t="s">
        <v>379</v>
      </c>
    </row>
    <row r="30" spans="1:10">
      <c r="A30" t="s">
        <v>186</v>
      </c>
      <c r="D30" s="335" t="e">
        <f>D28/D29</f>
        <v>#DIV/0!</v>
      </c>
      <c r="F30" s="340" t="e">
        <f>D30</f>
        <v>#DIV/0!</v>
      </c>
    </row>
    <row r="32" spans="1:10">
      <c r="A32" s="11" t="s">
        <v>452</v>
      </c>
      <c r="I32" s="339">
        <f>'Compte résultat'!E96</f>
        <v>0</v>
      </c>
    </row>
    <row r="33" spans="1:4">
      <c r="A33" s="11" t="s">
        <v>380</v>
      </c>
    </row>
    <row r="34" spans="1:4">
      <c r="A34" t="s">
        <v>381</v>
      </c>
    </row>
    <row r="36" spans="1:4" ht="15.6">
      <c r="A36" s="157" t="s">
        <v>453</v>
      </c>
    </row>
    <row r="37" spans="1:4">
      <c r="B37" t="s">
        <v>29</v>
      </c>
      <c r="D37" s="95">
        <f>D14</f>
        <v>0</v>
      </c>
    </row>
    <row r="38" spans="1:4">
      <c r="B38" s="64" t="s">
        <v>455</v>
      </c>
      <c r="D38" s="93">
        <f>Bilan!E42</f>
        <v>0</v>
      </c>
    </row>
    <row r="39" spans="1:4">
      <c r="D39" s="341" t="e">
        <f>D37/D38</f>
        <v>#DIV/0!</v>
      </c>
    </row>
    <row r="40" spans="1:4">
      <c r="D40" s="337"/>
    </row>
  </sheetData>
  <mergeCells count="12">
    <mergeCell ref="H24:J24"/>
    <mergeCell ref="H25:J25"/>
    <mergeCell ref="H26:J26"/>
    <mergeCell ref="F18:G18"/>
    <mergeCell ref="H18:J18"/>
    <mergeCell ref="F19:G20"/>
    <mergeCell ref="H19:J19"/>
    <mergeCell ref="H20:J20"/>
    <mergeCell ref="F21:G23"/>
    <mergeCell ref="H21:J21"/>
    <mergeCell ref="H22:J22"/>
    <mergeCell ref="H23:J23"/>
  </mergeCells>
  <pageMargins left="0.70866141732283472" right="0.70866141732283472" top="0.74803149606299213" bottom="0.74803149606299213" header="0.31496062992125984" footer="0.31496062992125984"/>
  <pageSetup paperSize="9" orientation="landscape"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G79"/>
  <sheetViews>
    <sheetView topLeftCell="A60" zoomScaleNormal="100" workbookViewId="0">
      <selection activeCell="N11" sqref="N11"/>
    </sheetView>
  </sheetViews>
  <sheetFormatPr baseColWidth="10" defaultRowHeight="13.2"/>
  <cols>
    <col min="1" max="1" width="6.88671875" customWidth="1"/>
    <col min="2" max="2" width="19.109375" customWidth="1"/>
  </cols>
  <sheetData>
    <row r="2" spans="1:7" ht="21">
      <c r="A2" s="45" t="s">
        <v>239</v>
      </c>
    </row>
    <row r="4" spans="1:7" ht="13.8" thickBot="1"/>
    <row r="5" spans="1:7" ht="18" thickBot="1">
      <c r="B5" s="56" t="s">
        <v>0</v>
      </c>
      <c r="C5" s="55"/>
      <c r="E5" s="166"/>
    </row>
    <row r="6" spans="1:7">
      <c r="B6" s="5" t="s">
        <v>1</v>
      </c>
    </row>
    <row r="7" spans="1:7">
      <c r="B7" t="s">
        <v>240</v>
      </c>
      <c r="E7">
        <v>4</v>
      </c>
      <c r="F7" t="s">
        <v>2</v>
      </c>
    </row>
    <row r="8" spans="1:7">
      <c r="B8" t="s">
        <v>241</v>
      </c>
      <c r="E8">
        <v>160</v>
      </c>
      <c r="F8" t="s">
        <v>75</v>
      </c>
    </row>
    <row r="11" spans="1:7">
      <c r="B11" s="122" t="s">
        <v>242</v>
      </c>
      <c r="C11" s="123"/>
      <c r="D11" s="123"/>
      <c r="E11" s="123"/>
      <c r="F11" s="123"/>
      <c r="G11" s="123"/>
    </row>
    <row r="12" spans="1:7">
      <c r="B12" s="29" t="s">
        <v>243</v>
      </c>
      <c r="C12" s="123"/>
      <c r="D12" s="123"/>
      <c r="E12" s="123"/>
      <c r="F12" s="123"/>
      <c r="G12" s="123"/>
    </row>
    <row r="13" spans="1:7">
      <c r="B13" s="29" t="s">
        <v>244</v>
      </c>
      <c r="C13" s="123"/>
      <c r="D13" s="123"/>
      <c r="E13" s="123"/>
      <c r="F13" s="123"/>
      <c r="G13" s="123"/>
    </row>
    <row r="14" spans="1:7">
      <c r="B14" s="32"/>
      <c r="C14" s="32"/>
      <c r="D14" s="32"/>
      <c r="E14" s="32"/>
      <c r="F14" s="32"/>
      <c r="G14" s="32"/>
    </row>
    <row r="15" spans="1:7" ht="15.6">
      <c r="B15" s="124" t="s">
        <v>245</v>
      </c>
      <c r="C15" s="125"/>
      <c r="D15" s="125"/>
      <c r="E15" s="126" t="s">
        <v>246</v>
      </c>
      <c r="F15" s="127"/>
    </row>
    <row r="16" spans="1:7" ht="15.6">
      <c r="B16" s="128"/>
      <c r="C16" s="58"/>
      <c r="D16" s="58"/>
      <c r="E16" s="129"/>
      <c r="F16" s="130"/>
    </row>
    <row r="17" spans="2:7" ht="15.6">
      <c r="B17" s="344" t="s">
        <v>247</v>
      </c>
      <c r="C17" s="345"/>
      <c r="D17" s="345"/>
      <c r="E17" s="346"/>
      <c r="F17" s="130"/>
    </row>
    <row r="18" spans="2:7">
      <c r="B18" s="347"/>
      <c r="C18" s="348"/>
      <c r="D18" s="348"/>
      <c r="E18" s="348"/>
      <c r="F18" s="132"/>
    </row>
    <row r="19" spans="2:7">
      <c r="B19" s="349" t="s">
        <v>63</v>
      </c>
      <c r="C19" s="350"/>
      <c r="D19" s="350"/>
      <c r="E19" s="351"/>
      <c r="F19" s="98"/>
      <c r="G19" t="s">
        <v>342</v>
      </c>
    </row>
    <row r="20" spans="2:7">
      <c r="B20" s="352" t="s">
        <v>256</v>
      </c>
      <c r="C20" s="350"/>
      <c r="D20" s="350"/>
      <c r="E20" s="351"/>
      <c r="F20" s="97"/>
    </row>
    <row r="21" spans="2:7">
      <c r="B21" s="352" t="s">
        <v>257</v>
      </c>
      <c r="C21" s="350"/>
      <c r="D21" s="350"/>
      <c r="E21" s="351"/>
      <c r="F21" s="97"/>
    </row>
    <row r="22" spans="2:7">
      <c r="B22" s="352" t="s">
        <v>258</v>
      </c>
      <c r="C22" s="350"/>
      <c r="D22" s="350"/>
      <c r="E22" s="351"/>
      <c r="F22" s="97"/>
    </row>
    <row r="23" spans="2:7">
      <c r="B23" s="352" t="s">
        <v>259</v>
      </c>
      <c r="C23" s="350"/>
      <c r="D23" s="350"/>
      <c r="E23" s="351"/>
      <c r="F23" s="4"/>
      <c r="G23" t="s">
        <v>347</v>
      </c>
    </row>
    <row r="24" spans="2:7">
      <c r="B24" s="352" t="s">
        <v>260</v>
      </c>
      <c r="C24" s="350"/>
      <c r="D24" s="350"/>
      <c r="E24" s="351"/>
      <c r="F24" s="4"/>
      <c r="G24" t="s">
        <v>348</v>
      </c>
    </row>
    <row r="25" spans="2:7">
      <c r="B25" s="353"/>
      <c r="C25" s="354"/>
      <c r="D25" s="354"/>
      <c r="E25" s="355"/>
      <c r="F25" s="342"/>
    </row>
    <row r="26" spans="2:7">
      <c r="B26" s="356" t="s">
        <v>261</v>
      </c>
      <c r="C26" s="350"/>
      <c r="D26" s="350"/>
      <c r="E26" s="351"/>
      <c r="F26" s="140"/>
    </row>
    <row r="27" spans="2:7">
      <c r="B27" s="347"/>
      <c r="C27" s="350"/>
      <c r="D27" s="350"/>
      <c r="E27" s="351"/>
      <c r="F27" s="134"/>
    </row>
    <row r="28" spans="2:7">
      <c r="B28" s="356" t="s">
        <v>262</v>
      </c>
      <c r="C28" s="350"/>
      <c r="D28" s="350"/>
      <c r="E28" s="351"/>
      <c r="F28" s="96"/>
    </row>
    <row r="29" spans="2:7">
      <c r="B29" s="349"/>
      <c r="C29" s="174"/>
      <c r="D29" s="174"/>
      <c r="E29" s="174"/>
      <c r="F29" s="14"/>
    </row>
    <row r="30" spans="2:7">
      <c r="B30" s="357" t="s">
        <v>248</v>
      </c>
      <c r="C30" s="358"/>
      <c r="D30" s="358"/>
      <c r="E30" s="359"/>
      <c r="F30" s="142"/>
      <c r="G30" s="163" t="s">
        <v>349</v>
      </c>
    </row>
    <row r="31" spans="2:7">
      <c r="B31" s="360"/>
      <c r="C31" s="361"/>
      <c r="D31" s="361"/>
      <c r="E31" s="362"/>
      <c r="F31" s="12"/>
    </row>
    <row r="32" spans="2:7">
      <c r="B32" s="360" t="s">
        <v>249</v>
      </c>
      <c r="C32" s="361"/>
      <c r="D32" s="361"/>
      <c r="E32" s="362"/>
      <c r="F32" s="12"/>
    </row>
    <row r="33" spans="2:6">
      <c r="B33" s="360"/>
      <c r="C33" s="361"/>
      <c r="D33" s="361"/>
      <c r="E33" s="362"/>
      <c r="F33" s="12"/>
    </row>
    <row r="34" spans="2:6">
      <c r="B34" s="363" t="s">
        <v>263</v>
      </c>
      <c r="C34" s="361"/>
      <c r="D34" s="361"/>
      <c r="E34" s="362"/>
      <c r="F34" s="97"/>
    </row>
    <row r="35" spans="2:6">
      <c r="B35" s="364" t="s">
        <v>264</v>
      </c>
      <c r="C35" s="361"/>
      <c r="D35" s="361"/>
      <c r="E35" s="362"/>
      <c r="F35" s="4"/>
    </row>
    <row r="36" spans="2:6">
      <c r="B36" s="364" t="s">
        <v>265</v>
      </c>
      <c r="C36" s="361"/>
      <c r="D36" s="361"/>
      <c r="E36" s="362"/>
      <c r="F36" s="4"/>
    </row>
    <row r="37" spans="2:6">
      <c r="B37" s="365"/>
      <c r="C37" s="366"/>
      <c r="D37" s="366"/>
      <c r="E37" s="367"/>
      <c r="F37" s="343"/>
    </row>
    <row r="38" spans="2:6">
      <c r="B38" s="368" t="s">
        <v>266</v>
      </c>
      <c r="C38" s="235"/>
      <c r="D38" s="235"/>
      <c r="E38" s="235"/>
      <c r="F38" s="141"/>
    </row>
    <row r="39" spans="2:6">
      <c r="B39" s="238"/>
      <c r="C39" s="235"/>
      <c r="D39" s="235"/>
      <c r="E39" s="235"/>
      <c r="F39" s="14"/>
    </row>
    <row r="40" spans="2:6">
      <c r="B40" s="363" t="s">
        <v>295</v>
      </c>
      <c r="C40" s="235"/>
      <c r="D40" s="235"/>
      <c r="E40" s="235"/>
      <c r="F40" s="14"/>
    </row>
    <row r="41" spans="2:6">
      <c r="B41" s="238"/>
      <c r="C41" s="235"/>
      <c r="D41" s="235"/>
      <c r="E41" s="235"/>
      <c r="F41" s="14"/>
    </row>
    <row r="42" spans="2:6">
      <c r="B42" s="369" t="s">
        <v>250</v>
      </c>
      <c r="C42" s="370"/>
      <c r="D42" s="370"/>
      <c r="E42" s="370"/>
      <c r="F42" s="137"/>
    </row>
    <row r="43" spans="2:6">
      <c r="B43" s="371" t="s">
        <v>251</v>
      </c>
      <c r="C43" s="372"/>
      <c r="D43" s="372"/>
      <c r="E43" s="372"/>
      <c r="F43" s="384"/>
    </row>
    <row r="44" spans="2:6">
      <c r="B44" s="373"/>
      <c r="C44" s="374"/>
      <c r="D44" s="374"/>
      <c r="E44" s="374"/>
      <c r="F44" s="14"/>
    </row>
    <row r="45" spans="2:6">
      <c r="B45" s="375" t="s">
        <v>252</v>
      </c>
      <c r="C45" s="374"/>
      <c r="D45" s="374"/>
      <c r="E45" s="374"/>
      <c r="F45" s="14"/>
    </row>
    <row r="46" spans="2:6">
      <c r="B46" s="373"/>
      <c r="C46" s="374"/>
      <c r="D46" s="374"/>
      <c r="E46" s="374"/>
      <c r="F46" s="14"/>
    </row>
    <row r="47" spans="2:6">
      <c r="B47" s="376" t="s">
        <v>253</v>
      </c>
      <c r="C47" s="377"/>
      <c r="D47" s="377"/>
      <c r="E47" s="378"/>
      <c r="F47" s="14"/>
    </row>
    <row r="48" spans="2:6">
      <c r="B48" s="379" t="s">
        <v>267</v>
      </c>
      <c r="C48" s="374"/>
      <c r="D48" s="374"/>
      <c r="E48" s="374"/>
      <c r="F48" s="97"/>
    </row>
    <row r="49" spans="2:7">
      <c r="B49" s="380" t="s">
        <v>268</v>
      </c>
      <c r="C49" s="377"/>
      <c r="D49" s="377"/>
      <c r="E49" s="378"/>
      <c r="F49" s="97"/>
      <c r="G49" t="s">
        <v>350</v>
      </c>
    </row>
    <row r="50" spans="2:7">
      <c r="B50" s="380" t="s">
        <v>269</v>
      </c>
      <c r="C50" s="377"/>
      <c r="D50" s="377"/>
      <c r="E50" s="378"/>
      <c r="F50" s="97"/>
      <c r="G50" s="8"/>
    </row>
    <row r="51" spans="2:7">
      <c r="B51" s="380" t="s">
        <v>270</v>
      </c>
      <c r="C51" s="377"/>
      <c r="D51" s="377"/>
      <c r="E51" s="378"/>
      <c r="F51" s="97"/>
    </row>
    <row r="52" spans="2:7">
      <c r="B52" s="376"/>
      <c r="C52" s="377"/>
      <c r="D52" s="377"/>
      <c r="E52" s="378"/>
      <c r="F52" s="4"/>
    </row>
    <row r="53" spans="2:7">
      <c r="B53" s="381" t="s">
        <v>271</v>
      </c>
      <c r="C53" s="382"/>
      <c r="D53" s="382"/>
      <c r="E53" s="383"/>
      <c r="F53" s="142"/>
    </row>
    <row r="54" spans="2:7">
      <c r="B54" s="2"/>
      <c r="C54" s="1"/>
      <c r="D54" s="1"/>
      <c r="E54" s="6"/>
      <c r="F54" s="4"/>
    </row>
    <row r="55" spans="2:7">
      <c r="B55" s="2"/>
      <c r="C55" s="1"/>
      <c r="D55" s="1"/>
      <c r="E55" s="6"/>
      <c r="F55" s="12"/>
    </row>
    <row r="56" spans="2:7">
      <c r="B56" s="143" t="s">
        <v>343</v>
      </c>
      <c r="C56" s="3"/>
      <c r="D56" s="3"/>
      <c r="E56" s="135"/>
      <c r="F56" s="147"/>
    </row>
    <row r="57" spans="2:7">
      <c r="B57" s="2"/>
      <c r="C57" s="1"/>
      <c r="D57" s="1"/>
      <c r="E57" s="6"/>
      <c r="F57" s="12"/>
    </row>
    <row r="58" spans="2:7">
      <c r="B58" s="131" t="s">
        <v>254</v>
      </c>
      <c r="C58" s="1"/>
      <c r="D58" s="1"/>
      <c r="E58" s="6"/>
      <c r="F58" s="12"/>
    </row>
    <row r="59" spans="2:7">
      <c r="B59" s="133" t="s">
        <v>272</v>
      </c>
      <c r="C59" s="1"/>
      <c r="D59" s="1"/>
      <c r="E59" s="6"/>
      <c r="F59" s="12"/>
    </row>
    <row r="60" spans="2:7">
      <c r="B60" s="133" t="s">
        <v>273</v>
      </c>
      <c r="C60" s="1"/>
      <c r="D60" s="1"/>
      <c r="E60" s="6"/>
      <c r="F60" s="12">
        <v>0</v>
      </c>
    </row>
    <row r="61" spans="2:7">
      <c r="B61" s="133" t="s">
        <v>274</v>
      </c>
      <c r="C61" s="1"/>
      <c r="D61" s="1"/>
      <c r="E61" s="6"/>
      <c r="F61" s="12"/>
    </row>
    <row r="62" spans="2:7">
      <c r="B62" s="2"/>
      <c r="C62" s="1"/>
      <c r="D62" s="1"/>
      <c r="E62" s="6"/>
      <c r="F62" s="12"/>
    </row>
    <row r="63" spans="2:7">
      <c r="B63" s="2"/>
      <c r="C63" s="144" t="s">
        <v>275</v>
      </c>
      <c r="D63" s="1"/>
      <c r="E63" s="6"/>
      <c r="F63" s="134">
        <f>F60</f>
        <v>0</v>
      </c>
    </row>
    <row r="64" spans="2:7">
      <c r="B64" s="2"/>
      <c r="C64" s="1"/>
      <c r="D64" s="1"/>
      <c r="E64" s="6"/>
      <c r="F64" s="12"/>
    </row>
    <row r="65" spans="2:7">
      <c r="B65" s="139" t="s">
        <v>276</v>
      </c>
      <c r="C65" s="1"/>
      <c r="D65" s="1"/>
      <c r="E65" s="6"/>
      <c r="F65" s="140"/>
    </row>
    <row r="66" spans="2:7">
      <c r="B66" s="2"/>
      <c r="C66" s="1"/>
      <c r="D66" s="1"/>
      <c r="E66" s="6"/>
      <c r="F66" s="12"/>
    </row>
    <row r="67" spans="2:7">
      <c r="B67" s="139" t="s">
        <v>277</v>
      </c>
      <c r="C67" s="1"/>
      <c r="D67" s="1"/>
      <c r="E67" s="6"/>
      <c r="F67" s="140"/>
      <c r="G67" t="s">
        <v>351</v>
      </c>
    </row>
    <row r="68" spans="2:7">
      <c r="B68" s="131"/>
      <c r="C68" s="1"/>
      <c r="D68" s="1"/>
      <c r="E68" s="6"/>
      <c r="F68" s="12"/>
    </row>
    <row r="69" spans="2:7">
      <c r="B69" s="7" t="s">
        <v>255</v>
      </c>
      <c r="C69" s="1"/>
      <c r="D69" s="1"/>
      <c r="E69" s="6"/>
      <c r="F69" s="12"/>
    </row>
    <row r="70" spans="2:7">
      <c r="B70" s="2" t="s">
        <v>278</v>
      </c>
      <c r="C70" s="1"/>
      <c r="D70" s="1"/>
      <c r="E70" s="6"/>
      <c r="F70" s="97"/>
    </row>
    <row r="71" spans="2:7">
      <c r="B71" s="133" t="s">
        <v>273</v>
      </c>
      <c r="C71" s="1"/>
      <c r="D71" s="1"/>
      <c r="E71" s="6"/>
      <c r="F71" s="98"/>
    </row>
    <row r="72" spans="2:7">
      <c r="B72" s="133" t="s">
        <v>274</v>
      </c>
      <c r="C72" s="1"/>
      <c r="D72" s="1"/>
      <c r="E72" s="6"/>
      <c r="F72" s="97"/>
    </row>
    <row r="73" spans="2:7">
      <c r="B73" s="2"/>
      <c r="C73" s="1"/>
      <c r="D73" s="1"/>
      <c r="E73" s="6"/>
      <c r="F73" s="4"/>
    </row>
    <row r="74" spans="2:7">
      <c r="B74" s="145" t="s">
        <v>279</v>
      </c>
      <c r="C74" s="10"/>
      <c r="D74" s="10"/>
      <c r="E74" s="138"/>
      <c r="F74" s="146"/>
    </row>
    <row r="77" spans="2:7">
      <c r="B77" t="s">
        <v>345</v>
      </c>
    </row>
    <row r="78" spans="2:7">
      <c r="B78" t="s">
        <v>344</v>
      </c>
      <c r="F78" s="164">
        <f>F67-F74</f>
        <v>0</v>
      </c>
    </row>
    <row r="79" spans="2:7">
      <c r="B79" t="s">
        <v>346</v>
      </c>
    </row>
  </sheetData>
  <phoneticPr fontId="0" type="noConversion"/>
  <printOptions gridLines="1" gridLinesSet="0"/>
  <pageMargins left="0.78740157499999996" right="0.78740157499999996" top="0.984251969" bottom="0.984251969" header="0.4921259845" footer="0.4921259845"/>
  <pageSetup paperSize="9" orientation="portrait" horizontalDpi="4294967293" verticalDpi="0" r:id="rId1"/>
  <headerFooter alignWithMargins="0">
    <oddHeader>&amp;A</oddHeader>
    <oddFooter>Page &amp;P</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6</vt:i4>
      </vt:variant>
      <vt:variant>
        <vt:lpstr>Plages nommées</vt:lpstr>
      </vt:variant>
      <vt:variant>
        <vt:i4>8</vt:i4>
      </vt:variant>
    </vt:vector>
  </HeadingPairs>
  <TitlesOfParts>
    <vt:vector size="14" baseType="lpstr">
      <vt:lpstr>Données</vt:lpstr>
      <vt:lpstr>Trésorerie</vt:lpstr>
      <vt:lpstr>Compte résultat</vt:lpstr>
      <vt:lpstr>Bilan</vt:lpstr>
      <vt:lpstr>ratio</vt:lpstr>
      <vt:lpstr>Tableau flux trésorerie</vt:lpstr>
      <vt:lpstr>capitalinitial</vt:lpstr>
      <vt:lpstr>chargesfixesan1</vt:lpstr>
      <vt:lpstr>prodmensuelle</vt:lpstr>
      <vt:lpstr>tauxintérêtan1</vt:lpstr>
      <vt:lpstr>Bilan!Zone_d_impression</vt:lpstr>
      <vt:lpstr>'Compte résultat'!Zone_d_impression</vt:lpstr>
      <vt:lpstr>Données!Zone_d_impression</vt:lpstr>
      <vt:lpstr>ratio!Zone_d_impression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JAMEN</dc:creator>
  <cp:lastModifiedBy>batiste laloi</cp:lastModifiedBy>
  <cp:lastPrinted>2023-01-20T13:48:45Z</cp:lastPrinted>
  <dcterms:created xsi:type="dcterms:W3CDTF">2002-09-15T09:27:51Z</dcterms:created>
  <dcterms:modified xsi:type="dcterms:W3CDTF">2023-03-03T15:23:12Z</dcterms:modified>
</cp:coreProperties>
</file>