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HG認證專案\2025\TO SGS(再複查)\"/>
    </mc:Choice>
  </mc:AlternateContent>
  <bookViews>
    <workbookView xWindow="-108" yWindow="-108" windowWidth="23256" windowHeight="13176" tabRatio="791" activeTab="10"/>
  </bookViews>
  <sheets>
    <sheet name="組織邊界" sheetId="26" r:id="rId1"/>
    <sheet name="盤查表單" sheetId="27" r:id="rId2"/>
    <sheet name="輔助頁" sheetId="29" state="hidden" r:id="rId3"/>
    <sheet name="盤查結果" sheetId="21" r:id="rId4"/>
    <sheet name="重大性判定原則" sheetId="28" r:id="rId5"/>
    <sheet name="3.燃料與能源相關活動" sheetId="33" r:id="rId6"/>
    <sheet name="4.用水量" sheetId="44" r:id="rId7"/>
    <sheet name="5.營運產生的廢棄物" sheetId="35" r:id="rId8"/>
    <sheet name="6.商務旅行" sheetId="43" state="hidden" r:id="rId9"/>
    <sheet name="13.下游租賃資產" sheetId="41" r:id="rId10"/>
    <sheet name="Summary" sheetId="48" r:id="rId11"/>
    <sheet name="總碳排放量" sheetId="49" r:id="rId12"/>
    <sheet name="Factor Table 1" sheetId="22" r:id="rId13"/>
    <sheet name="Factor Table 2" sheetId="23" r:id="rId14"/>
    <sheet name="表單聯絡資訊及版次說明" sheetId="47" r:id="rId15"/>
    <sheet name="Database" sheetId="42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1007.5">'Factor Table 2'!$D$93:$G$93</definedName>
    <definedName name="_10175">'Factor Table 2'!$D$111:$G$111</definedName>
    <definedName name="_10350">'Factor Table 2'!$D$112:$G$112</definedName>
    <definedName name="_1126.2">'Factor Table 2'!$D$64:$G$64</definedName>
    <definedName name="_1222.9">'Factor Table 2'!$D$65:$G$65</definedName>
    <definedName name="_1258.5">'Factor Table 2'!$D$90:$G$90</definedName>
    <definedName name="_13077">'Factor Table 2'!$D$106:$G$106</definedName>
    <definedName name="_1337.5">'Factor Table 2'!$D$89:$G$89</definedName>
    <definedName name="_1360">'Factor Table 2'!$D$97:$G$97</definedName>
    <definedName name="_1362.5">'Factor Table 2'!$D$78:$G$78</definedName>
    <definedName name="_1415">'Factor Table 2'!$D$69:$G$69</definedName>
    <definedName name="_1419.2">'Factor Table 2'!$D$91:$G$91</definedName>
    <definedName name="_1427.5">'Factor Table 2'!$D$77:$G$77</definedName>
    <definedName name="_1437.2">'Factor Table 2'!$D$81:$G$81</definedName>
    <definedName name="_1442.2">'Factor Table 2'!$D$80:$G$80</definedName>
    <definedName name="_1502.9">'Factor Table 2'!$D$84:$G$84</definedName>
    <definedName name="_1525.5">'Factor Table 2'!$D$76:$G$76</definedName>
    <definedName name="_1602.2">'Factor Table 2'!$D$85:$G$85</definedName>
    <definedName name="_1617.5">'Factor Table 2'!$D$83:$G$83</definedName>
    <definedName name="_1625.6">'Factor Table 2'!$D$86:$G$86</definedName>
    <definedName name="_1635.5">'Factor Table 2'!$D$95:$G$95</definedName>
    <definedName name="_1673">'Factor Table 2'!$D$73:$G$73</definedName>
    <definedName name="_1725">'Factor Table 2'!$D$82:$G$82</definedName>
    <definedName name="_1770">'Factor Table 2'!$D$74:$G$74</definedName>
    <definedName name="_1774">'Factor Table 2'!$D$88:$G$88</definedName>
    <definedName name="_1954.8">'Factor Table 2'!$D$94:$G$94</definedName>
    <definedName name="_1990">'Factor Table 2'!$D$87:$G$87</definedName>
    <definedName name="_2084">'Factor Table 2'!$D$68:$G$68</definedName>
    <definedName name="_2086">'Factor Table 2'!$D$101:$G$101</definedName>
    <definedName name="_2170">'Factor Table 2'!$D$98:$G$98</definedName>
    <definedName name="_2285">'Factor Table 2'!$D$75:$G$75</definedName>
    <definedName name="_2326">'Factor Table 2'!$D$67:$G$67</definedName>
    <definedName name="_2403">'Factor Table 2'!$D$96:$G$96</definedName>
    <definedName name="_2491">'Factor Table 2'!$D$102:$G$102</definedName>
    <definedName name="_2532.3">'Factor Table 2'!$D$100:$G$100</definedName>
    <definedName name="_2575">'Factor Table 2'!$D$99:$G$99</definedName>
    <definedName name="_2743">'Factor Table 2'!$D$79:$G$79</definedName>
    <definedName name="_3260">'Factor Table 2'!$D$71:$G$71</definedName>
    <definedName name="_3300">'Factor Table 2'!$D$104:$G$104</definedName>
    <definedName name="_3682">'Factor Table 2'!$D$70:$G$70</definedName>
    <definedName name="_4042.">'Factor Table 2'!$D$107:$G$107</definedName>
    <definedName name="_4516">'Factor Table 2'!$D$105:$G$105</definedName>
    <definedName name="_4571.3">'Factor Table 2'!$D$72:$G$72</definedName>
    <definedName name="_4668">'Factor Table 2'!$D$113:$G$113</definedName>
    <definedName name="_530">'Factor Table 2'!$D$92:$G$92</definedName>
    <definedName name="_6014.">'Factor Table 2'!$D$103:$G$103</definedName>
    <definedName name="_6891.">'Factor Table 2'!$D$109:$G$109</definedName>
    <definedName name="_8809">'Factor Table 2'!$D$108:$G$108</definedName>
    <definedName name="_898.68">'Factor Table 2'!$D$66:$G$66</definedName>
    <definedName name="_C4F10">'Factor Table 2'!$D$60:$G$60</definedName>
    <definedName name="_C4F6">'Factor Table 2'!$D$116:$G$116</definedName>
    <definedName name="_C4F8O">'Factor Table 2'!$D$118:$G$118</definedName>
    <definedName name="_C5F12">'Factor Table 2'!$D$62:$G$62</definedName>
    <definedName name="_C5F8">'Factor Table 2'!$D$117:$G$117</definedName>
    <definedName name="_C6F14">'Factor Table 2'!$D$63:$G$63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21">#REF!</definedName>
    <definedName name="_DAT13">#REF!</definedName>
    <definedName name="_DAT13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33">#REF!</definedName>
    <definedName name="_DAT24">#REF!</definedName>
    <definedName name="_DAT241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5">#REF!</definedName>
    <definedName name="_DAT56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5" hidden="1">'3.燃料與能源相關活動'!$A$3:$E$23</definedName>
    <definedName name="_xlnm._FilterDatabase" localSheetId="12" hidden="1">'Factor Table 1'!$A$2:$AD$2</definedName>
    <definedName name="_xlnm._FilterDatabase" localSheetId="0" hidden="1">組織邊界!$A$2:$K$110</definedName>
    <definedName name="_xlnm._FilterDatabase" localSheetId="3" hidden="1">盤查結果!#REF!</definedName>
    <definedName name="_R125">'Factor Table 2'!$D$35:$G$35</definedName>
    <definedName name="_R134">'Factor Table 2'!$D$36:$G$36</definedName>
    <definedName name="_R134a">'Factor Table 2'!$D$37:$G$37</definedName>
    <definedName name="_R143">'Factor Table 2'!$D$38:$G$38</definedName>
    <definedName name="_R143a">'Factor Table 2'!$D$39:$G$39</definedName>
    <definedName name="_R152">'Factor Table 2'!$D$40:$G$40</definedName>
    <definedName name="_R152a">'Factor Table 2'!$D$41:$G$41</definedName>
    <definedName name="_R161">'Factor Table 2'!$D$42:$G$42</definedName>
    <definedName name="_R22">'Factor Table 2'!$D$51:$G$51</definedName>
    <definedName name="_R227ea">'Factor Table 2'!$D$43:$G$43</definedName>
    <definedName name="_R23">'Factor Table 2'!$D$32:$G$32</definedName>
    <definedName name="_R236cb">'Factor Table 2'!$D$44:$G$44</definedName>
    <definedName name="_R236ea">'Factor Table 2'!$D$45:$G$45</definedName>
    <definedName name="_R236fa">'Factor Table 2'!$D$46:$G$46</definedName>
    <definedName name="_R245ca">'Factor Table 2'!$D$47:$G$47</definedName>
    <definedName name="_R245fa">'Factor Table 2'!$D$48:$G$48</definedName>
    <definedName name="_R32">'Factor Table 2'!$D$33:$G$33</definedName>
    <definedName name="_R365mfc">'Factor Table 2'!$D$49:$G$49</definedName>
    <definedName name="_R41">'Factor Table 2'!$D$34:$G$34</definedName>
    <definedName name="_R43">'Factor Table 2'!$D$50:$G$50</definedName>
    <definedName name="_SPS1">#REF!</definedName>
    <definedName name="─">'Factor Table 2'!$D$114:$G$114</definedName>
    <definedName name="a">#REF!</definedName>
    <definedName name="aaaaaaaaaaaaaaaaaa">[1]Sheet1!$A$2:$A$267</definedName>
    <definedName name="ABC">#REF!</definedName>
    <definedName name="AD">#REF!</definedName>
    <definedName name="ADAD">#REF!</definedName>
    <definedName name="ADADAD">#REF!</definedName>
    <definedName name="ADADADAD">#REF!</definedName>
    <definedName name="ADADADADAD">#REF!</definedName>
    <definedName name="ADG">#REF!</definedName>
    <definedName name="ADV">#REF!</definedName>
    <definedName name="Africa" localSheetId="10">[2]!表格8[[#All],[Africa]]</definedName>
    <definedName name="Africa">[2]!表格8[[#All],[Africa]]</definedName>
    <definedName name="AGG">#REF!</definedName>
    <definedName name="Americas" localSheetId="10">[2]!表格5[[#All],[Americas]]</definedName>
    <definedName name="Americas">[2]!表格5[[#All],[Americas]]</definedName>
    <definedName name="amt">#REF!</definedName>
    <definedName name="Apr">#REF!</definedName>
    <definedName name="Asia" localSheetId="10">[2]!表格1[[#All],[Asia]]</definedName>
    <definedName name="Asia">[2]!表格1[[#All],[Asia]]</definedName>
    <definedName name="Aug">#REF!</definedName>
    <definedName name="AVD">#REF!</definedName>
    <definedName name="b">#REF!</definedName>
    <definedName name="BWJ">[3]ADP06!$A:$GH</definedName>
    <definedName name="CH4_">'Factor Table 2'!$D$30:$G$30</definedName>
    <definedName name="CO2_">'Factor Table 2'!$D$29:$G$29</definedName>
    <definedName name="CO2perGJ_jet">#REF!</definedName>
    <definedName name="CO2係數" localSheetId="10">[2]!表格2[[#Headers],[CO2係數]]</definedName>
    <definedName name="CO2係數">[2]!表格2[[#Headers],[CO2係數]]</definedName>
    <definedName name="COF2_">'Factor Table 2'!$D$119:$G$119</definedName>
    <definedName name="D">#REF!</definedName>
    <definedName name="D1_Air">#REF!</definedName>
    <definedName name="D1_Air_total">#REF!</definedName>
    <definedName name="D1_Boat">#REF!</definedName>
    <definedName name="D1_Boat_total">#REF!</definedName>
    <definedName name="D1_Rail">#REF!</definedName>
    <definedName name="D1_Rail_total">#REF!</definedName>
    <definedName name="D1_Road">#REF!</definedName>
    <definedName name="D1_Road_total">#REF!</definedName>
    <definedName name="DAT21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'[4]2 Sale'!#REF!</definedName>
    <definedName name="DATA3">#REF!</definedName>
    <definedName name="DATA30">'[4]2 Sale'!#REF!</definedName>
    <definedName name="DATA31">'[4]2 Sale'!#REF!</definedName>
    <definedName name="DATA32">'[4]2 Sale'!#REF!</definedName>
    <definedName name="DATA33">'[4]2 Sale'!#REF!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X">[5]Sheet1!#REF!</definedName>
    <definedName name="DD">#REF!</definedName>
    <definedName name="DDD">#REF!</definedName>
    <definedName name="DDDAA">#REF!</definedName>
    <definedName name="DDDDD">#REF!</definedName>
    <definedName name="DG">#REF!</definedName>
    <definedName name="DGA">#REF!</definedName>
    <definedName name="DirectPart1">#REF!</definedName>
    <definedName name="DSB">[6]PL2003!$E$6:$BN$27</definedName>
    <definedName name="DSBA">[6]PL2003!$E$6:$BN$27</definedName>
    <definedName name="E">#REF!</definedName>
    <definedName name="ESEP06">#REF!</definedName>
    <definedName name="ETT">#REF!</definedName>
    <definedName name="Europe" localSheetId="10">[2]!表格9[[#All],[Europe]]</definedName>
    <definedName name="Europe">[2]!表格9[[#All],[Europe]]</definedName>
    <definedName name="Excel_BuiltIn_Print_Area_17">#REF!</definedName>
    <definedName name="EXPENSE">[7]Expense!$A$6:$Q$46</definedName>
    <definedName name="F2_">'Factor Table 2'!$D$126:$G$126</definedName>
    <definedName name="FC77_">'Factor Table 2'!$D$115:$G$115</definedName>
    <definedName name="FDG">[8]Data!$A$1:$V$65</definedName>
    <definedName name="Feb">#REF!</definedName>
    <definedName name="Format">#REF!</definedName>
    <definedName name="get_dieselgperkm">[9]Reference!$E$196:$J$259</definedName>
    <definedName name="get_gasgperkm">[9]Reference!$E$196:$I$259</definedName>
    <definedName name="GHG">#REF!</definedName>
    <definedName name="Gjperton_jet">#REF!</definedName>
    <definedName name="GSA">#REF!</definedName>
    <definedName name="Hard">#REF!</definedName>
    <definedName name="Header">#REF!</definedName>
    <definedName name="HFC">'[10]附表2-GWP值'!$A$10:$A$58</definedName>
    <definedName name="HKA">#REF!</definedName>
    <definedName name="HKB">#REF!</definedName>
    <definedName name="HKC">#REF!</definedName>
    <definedName name="HKD">#REF!</definedName>
    <definedName name="HKE">#REF!</definedName>
    <definedName name="HKF">#REF!</definedName>
    <definedName name="HKG">#REF!</definedName>
    <definedName name="I">#REF!</definedName>
    <definedName name="In2_Air">#REF!</definedName>
    <definedName name="In2_Air_total">#REF!</definedName>
    <definedName name="In2_Boat">#REF!</definedName>
    <definedName name="In2_Boat_total">#REF!</definedName>
    <definedName name="In2_Rail">#REF!</definedName>
    <definedName name="In2_Rail_total">#REF!</definedName>
    <definedName name="IN2_Road_total">#REF!</definedName>
    <definedName name="INVF">#REF!</definedName>
    <definedName name="INVM">#REF!</definedName>
    <definedName name="IPCC">'Factor Table 2'!$D$28:$G$28</definedName>
    <definedName name="IPCC第二次評估報告_1995">'Factor Table 2'!$D$29:$D$126</definedName>
    <definedName name="IPCC第三次評估報告_2001">'Factor Table 2'!$E$29:$E$126</definedName>
    <definedName name="IPCC第五次評估報告_2013">'Factor Table 2'!$G$29:$G$126</definedName>
    <definedName name="IPCC第四次評估報告_2007">'Factor Table 2'!$F$29:$F$126</definedName>
    <definedName name="jan">#REF!</definedName>
    <definedName name="Jann">#REF!</definedName>
    <definedName name="Jul">#REF!</definedName>
    <definedName name="Jun">#REF!</definedName>
    <definedName name="K">#REF!</definedName>
    <definedName name="KI">#REF!</definedName>
    <definedName name="kmper_nm">#REF!</definedName>
    <definedName name="LAGARD">#REF!</definedName>
    <definedName name="LeadFrameMat">#N/A</definedName>
    <definedName name="LeadframeMaterials">#N/A</definedName>
    <definedName name="line_type">#REF!</definedName>
    <definedName name="mar">#REF!</definedName>
    <definedName name="Margin">#REF!</definedName>
    <definedName name="May">#REF!</definedName>
    <definedName name="msep06">#REF!</definedName>
    <definedName name="N">#REF!</definedName>
    <definedName name="N2O">'Factor Table 2'!$D$31:$G$31</definedName>
    <definedName name="name">#REF!</definedName>
    <definedName name="NF3_">'Factor Table 2'!$D$54:$G$54</definedName>
    <definedName name="NN">#REF!</definedName>
    <definedName name="NNN">#REF!</definedName>
    <definedName name="NOA">#REF!</definedName>
    <definedName name="O">#REF!</definedName>
    <definedName name="Oceania" localSheetId="10">[2]!表格10[[#All],[Oceania]]</definedName>
    <definedName name="Oceania">[2]!表格10[[#All],[Oceania]]</definedName>
    <definedName name="oct">#REF!</definedName>
    <definedName name="OHA">#REF!</definedName>
    <definedName name="OHB">#REF!</definedName>
    <definedName name="OHC">#REF!</definedName>
    <definedName name="OHD">#REF!</definedName>
    <definedName name="OHE">#REF!</definedName>
    <definedName name="P">#REF!</definedName>
    <definedName name="Part_material">#REF!</definedName>
    <definedName name="PFC">'[10]附表2-GWP值'!$A$60:$A$69</definedName>
    <definedName name="PFC116_">'Factor Table 2'!$D$57:$G$57</definedName>
    <definedName name="PFC14_">'Factor Table 2'!$D$56:$G$56</definedName>
    <definedName name="PFC218_">'Factor Table 2'!$D$58:$G$58</definedName>
    <definedName name="PFC318_">'Factor Table 2'!$D$59:$G$59</definedName>
    <definedName name="PlatingMat">#N/A</definedName>
    <definedName name="PlatingMaterials">#N/A</definedName>
    <definedName name="PLIV">#REF!</definedName>
    <definedName name="PLMTL">#REF!</definedName>
    <definedName name="PLQC">#REF!</definedName>
    <definedName name="_xlnm.Print_Area">#REF!</definedName>
    <definedName name="PRINT_AREA_MI">#REF!</definedName>
    <definedName name="_xlnm.Print_Titles" localSheetId="3">盤查結果!$1:$43</definedName>
    <definedName name="_xlnm.Print_Titles">#REF!</definedName>
    <definedName name="Q">#REF!</definedName>
    <definedName name="R_401A">'Factor Table 2'!$D$64:$G$64</definedName>
    <definedName name="R_401B">'Factor Table 2'!$D$65:$G$65</definedName>
    <definedName name="R_401C">'Factor Table 2'!$D$66:$G$66</definedName>
    <definedName name="R_402A">'Factor Table 2'!$D$67:$G$67</definedName>
    <definedName name="R_402B">'Factor Table 2'!$D$68:$G$68</definedName>
    <definedName name="R_403A">'Factor Table 2'!$D$69:$G$69</definedName>
    <definedName name="R_403B">'Factor Table 2'!$D$70:$G$70</definedName>
    <definedName name="R_404A">'Factor Table 2'!$D$71:$G$71</definedName>
    <definedName name="R_405A">'Factor Table 2'!$D$72:$G$72</definedName>
    <definedName name="R_406A">'Factor Table 2'!$D$73:$G$73</definedName>
    <definedName name="R_407A">'Factor Table 2'!$D$74:$G$74</definedName>
    <definedName name="R_407B">'Factor Table 2'!$D$75:$G$75</definedName>
    <definedName name="R_407C">'Factor Table 2'!$D$76:$G$76</definedName>
    <definedName name="R_407D">'Factor Table 2'!$D$77:$G$77</definedName>
    <definedName name="R_407E">'Factor Table 2'!$D$78:$G$78</definedName>
    <definedName name="R_408A">'Factor Table 2'!$D$79:$G$79</definedName>
    <definedName name="R_409A">'Factor Table 2'!$D$80:$G$80</definedName>
    <definedName name="R_409B">'Factor Table 2'!$D$81:$G$81</definedName>
    <definedName name="R_410A">'Factor Table 2'!$D$82:$G$82</definedName>
    <definedName name="R_410B">'Factor Table 2'!$D$83:$G$83</definedName>
    <definedName name="R_411A">'Factor Table 2'!$D$84:$G$84</definedName>
    <definedName name="R_411B">'Factor Table 2'!$D$85:$G$85</definedName>
    <definedName name="R_411C">'Factor Table 2'!$D$86:$G$86</definedName>
    <definedName name="R_412A">'Factor Table 2'!$D$87:$G$87</definedName>
    <definedName name="R_413A">'Factor Table 2'!$D$88:$G$88</definedName>
    <definedName name="R_414A">'Factor Table 2'!$D$89:$G$89</definedName>
    <definedName name="R_414B">'Factor Table 2'!$D$90:$G$90</definedName>
    <definedName name="R_415A">'Factor Table 2'!$D$91:$G$91</definedName>
    <definedName name="R_415B">'Factor Table 2'!$D$92:$G$92</definedName>
    <definedName name="R_416A">'Factor Table 2'!$D$93:$G$93</definedName>
    <definedName name="R_417A">'Factor Table 2'!$D$94:$G$94</definedName>
    <definedName name="R_418A">'Factor Table 2'!$D$95:$G$95</definedName>
    <definedName name="R_419A">'Factor Table 2'!$D$96:$G$96</definedName>
    <definedName name="R_420A">'Factor Table 2'!$D$97:$G$97</definedName>
    <definedName name="R_421A">'Factor Table 2'!$D$98:$G$98</definedName>
    <definedName name="R_421B">'Factor Table 2'!$D$99:$G$99</definedName>
    <definedName name="R_422A">'Factor Table 2'!$D$100:$G$100</definedName>
    <definedName name="R_422B">'Factor Table 2'!$D$101:$G$101</definedName>
    <definedName name="R_422C">'Factor Table 2'!$D$102:$G$102</definedName>
    <definedName name="R_500">'Factor Table 2'!$D$103:$G$103</definedName>
    <definedName name="R_501">'Factor Table 2'!$D$104:$G$104</definedName>
    <definedName name="R_502">'Factor Table 2'!$D$105:$G$105</definedName>
    <definedName name="R_503">'Factor Table 2'!$D$106:$G$106</definedName>
    <definedName name="R_504">'Factor Table 2'!$D$107:$G$107</definedName>
    <definedName name="R_505">'Factor Table 2'!$D$108:$G$108</definedName>
    <definedName name="R_506">'Factor Table 2'!$D$109:$G$109</definedName>
    <definedName name="R_507A">'Factor Table 2'!$D$110:$G$110</definedName>
    <definedName name="R_508A">'Factor Table 2'!$D$111:$G$111</definedName>
    <definedName name="R_508B">'Factor Table 2'!$D$112:$G$112</definedName>
    <definedName name="R_509A">'Factor Table 2'!$D$113:$G$113</definedName>
    <definedName name="R_600A">'Factor Table 2'!$D$114:$G$114</definedName>
    <definedName name="RawData">#REF!</definedName>
    <definedName name="RawHeader">[11]RawHeader1!#REF!</definedName>
    <definedName name="RDA">#REF!</definedName>
    <definedName name="RT">#REF!</definedName>
    <definedName name="SAF">#REF!</definedName>
    <definedName name="SDA">#REF!</definedName>
    <definedName name="SDDFSK">#REF!</definedName>
    <definedName name="SDFDFKL">#REF!</definedName>
    <definedName name="SDJSDDS">#REF!</definedName>
    <definedName name="sep0">#REF!</definedName>
    <definedName name="SF6_">'Factor Table 2'!$D$55:$G$55</definedName>
    <definedName name="SFJSLKFJ">#REF!</definedName>
    <definedName name="STWO">[12]S2002!$B$6:$Q$19</definedName>
    <definedName name="T">#REF!</definedName>
    <definedName name="TEST0">#REF!</definedName>
    <definedName name="TEST1">#REF!</definedName>
    <definedName name="TEST2">#REF!</definedName>
    <definedName name="TEST42">#REF!</definedName>
    <definedName name="TEST43">#REF!</definedName>
    <definedName name="TESTHKEY">#REF!</definedName>
    <definedName name="TESTKEYS">#REF!</definedName>
    <definedName name="TESTVKEY">#REF!</definedName>
    <definedName name="title">'[2]Other Emission Factor'!$B$4:$C$4</definedName>
    <definedName name="TWA">#REF!</definedName>
    <definedName name="U">#REF!</definedName>
    <definedName name="UTYU">#REF!</definedName>
    <definedName name="VDL">#REF!</definedName>
    <definedName name="VMP">#REF!</definedName>
    <definedName name="VMTL">#REF!</definedName>
    <definedName name="VMTLA">#REF!</definedName>
    <definedName name="VMTLB">#REF!</definedName>
    <definedName name="VMTLC">#REF!</definedName>
    <definedName name="VMTLD">#REF!</definedName>
    <definedName name="VMTLE">#REF!</definedName>
    <definedName name="VMTLF">#REF!</definedName>
    <definedName name="vn">#REF!</definedName>
    <definedName name="VOH">#REF!</definedName>
    <definedName name="VPA">#REF!</definedName>
    <definedName name="VPPV">#REF!</definedName>
    <definedName name="VSDL">#REF!</definedName>
    <definedName name="VSMTL">#REF!</definedName>
    <definedName name="VSOH">#REF!</definedName>
    <definedName name="W">#REF!</definedName>
    <definedName name="WGP">#REF!</definedName>
    <definedName name="WJ">#REF!</definedName>
    <definedName name="WPV">#REF!</definedName>
    <definedName name="Y">#REF!</definedName>
    <definedName name="YRTY">#REF!</definedName>
    <definedName name="YTER">#REF!</definedName>
    <definedName name="Z_8E1E2E74_3766_4E93_8B04_737153DFD9D2_.wvu.PrintTitles" localSheetId="3" hidden="1">盤查結果!#REF!</definedName>
    <definedName name="台中縣">[13]表單連結!#REF!</definedName>
    <definedName name="台北縣">[13]表單連結!#REF!</definedName>
    <definedName name="台南縣">[13]表單連結!#REF!</definedName>
    <definedName name="冷媒">[14]冷媒逸散量管理表!$G$3:$G$124</definedName>
    <definedName name="冷媒0">[15]冷媒逸散量管理表!$G$3:$G$129</definedName>
    <definedName name="冷媒1">[16]冷媒逸散量管理表!$G$3:$G$124</definedName>
    <definedName name="亞洲">#REF!</definedName>
    <definedName name="美洲">#REF!</definedName>
    <definedName name="原燃物料">[13]表三!$I$4:$I$194</definedName>
    <definedName name="原燃物料代碼及名稱">[13]表三!#REF!</definedName>
    <definedName name="原燃物料編號_名稱">[13]表三!#REF!</definedName>
    <definedName name="高雄縣">[13]表單連結!#REF!</definedName>
    <definedName name="區域">#REF!</definedName>
    <definedName name="國家" localSheetId="10">[2]!表格13[[#All],[國家/市場]]</definedName>
    <definedName name="國家">[2]!表格13[[#All],[國家/市場]]</definedName>
    <definedName name="國家電網" localSheetId="10">[2]!表格13[[#All],[國家&amp;電網]]</definedName>
    <definedName name="國家電網">[2]!表格13[[#All],[國家&amp;電網]]</definedName>
    <definedName name="強度行業">[17]清單!$A$76:$A$79</definedName>
    <definedName name="排放型式">[17]清單!$A$65:$E$65,[17]清單!$A$66:$B$66,[17]清單!$A$67:$E$67</definedName>
    <definedName name="排放強度產品">#REF!</definedName>
    <definedName name="產品">#REF!</definedName>
    <definedName name="設備">[14]冷媒逸散量管理表!$B$3:$B$124</definedName>
    <definedName name="設備0">[15]冷媒逸散量管理表!$B$3:$B$129</definedName>
    <definedName name="設備1">[16]冷媒逸散量管理表!$B$3:$B$124</definedName>
    <definedName name="逸散量">[14]冷媒逸散量管理表!$K$3:$K$124</definedName>
    <definedName name="逸散量0">[15]冷媒逸散量管理表!$K$3:$K$129</definedName>
    <definedName name="逸散量1">[16]冷媒逸散量管理表!$K$3:$K$124</definedName>
    <definedName name="新竹市">[18]附表三!$A$69</definedName>
    <definedName name="溫室氣體化學式">'Factor Table 2'!$C$29:$C$126</definedName>
    <definedName name="溫室氣體種類" localSheetId="10">'[2]6.GWP'!$B$1:$B$173</definedName>
    <definedName name="溫室氣體種類">'[2]6.GWP'!$B$1:$B$173</definedName>
    <definedName name="資料">'Factor Table 2'!$C$29:$G$126</definedName>
    <definedName name="電力係數" localSheetId="10">[2]!表格13[[#All],[電力係數]]</definedName>
    <definedName name="電力係數">[2]!表格13[[#All],[電力係數]]</definedName>
    <definedName name="電力係數年度" localSheetId="10">[2]!表格13[[#All],[電力係數年度]]</definedName>
    <definedName name="電力係數年度">[2]!表格13[[#All],[電力係數年度]]</definedName>
    <definedName name="電力係數來源" localSheetId="10">[2]!表格13[[#All],[電力係數來源]]</definedName>
    <definedName name="電力係數來源">[2]!表格13[[#All],[電力係數來源]]</definedName>
    <definedName name="電網" localSheetId="10">[2]!表格13[[#All],[電網]]</definedName>
    <definedName name="電網">[2]!表格13[[#All],[電網]]</definedName>
    <definedName name="預設逸散率" localSheetId="10">[2]!表格12[[#All],[冷媒設備Factor in Equation]]</definedName>
    <definedName name="預設逸散率Default">[2]!表格12[[#All],[冷媒設備Factor in Equation]]</definedName>
    <definedName name="嘉義市">[18]附表三!$A$189</definedName>
    <definedName name="對照表">#REF!</definedName>
    <definedName name="對照表1">#REF!</definedName>
    <definedName name="製程">[13]表三!$A$4:$A$194</definedName>
    <definedName name="歐洲">#REF!</definedName>
    <definedName name="縣市">[13]表單連結!#REF!</definedName>
    <definedName name="縣市別">[19]附表三!$E$3:$E$25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3" i="27" l="1"/>
  <c r="L38" i="27" l="1"/>
  <c r="D22" i="48" l="1"/>
  <c r="D21" i="48"/>
  <c r="D20" i="48"/>
  <c r="D18" i="48"/>
  <c r="D19" i="48"/>
  <c r="D17" i="48"/>
  <c r="C48" i="21"/>
  <c r="D24" i="48" s="1"/>
  <c r="D49" i="48" s="1"/>
  <c r="C47" i="21"/>
  <c r="D23" i="48" s="1"/>
  <c r="B2" i="48"/>
  <c r="D32" i="48"/>
  <c r="D31" i="48"/>
  <c r="D29" i="48"/>
  <c r="D27" i="48"/>
  <c r="D26" i="48"/>
  <c r="D2" i="48"/>
  <c r="D3" i="48"/>
  <c r="D33" i="48" l="1"/>
  <c r="Y123" i="27"/>
  <c r="Z123" i="27" s="1"/>
  <c r="Y122" i="27"/>
  <c r="Z122" i="27" s="1"/>
  <c r="Y120" i="27"/>
  <c r="Z120" i="27" s="1"/>
  <c r="Y119" i="27"/>
  <c r="Y118" i="27"/>
  <c r="Y117" i="27"/>
  <c r="Y116" i="27"/>
  <c r="Y115" i="27"/>
  <c r="Y113" i="27"/>
  <c r="Z113" i="27" s="1"/>
  <c r="Y111" i="27"/>
  <c r="Y110" i="27"/>
  <c r="Y109" i="27"/>
  <c r="Y108" i="27"/>
  <c r="Z108" i="27" s="1"/>
  <c r="Y107" i="27"/>
  <c r="D56" i="48" s="1"/>
  <c r="Y106" i="27"/>
  <c r="Y105" i="27"/>
  <c r="Y95" i="27"/>
  <c r="Y102" i="27"/>
  <c r="Y101" i="27"/>
  <c r="Y100" i="27"/>
  <c r="Y99" i="27"/>
  <c r="Y98" i="27"/>
  <c r="Y97" i="27"/>
  <c r="Y96" i="27"/>
  <c r="Y86" i="27"/>
  <c r="Y87" i="27"/>
  <c r="Y85" i="27"/>
  <c r="Y66" i="27"/>
  <c r="Y67" i="27"/>
  <c r="Y68" i="27"/>
  <c r="Y69" i="27"/>
  <c r="Z69" i="27" s="1"/>
  <c r="Y70" i="27"/>
  <c r="Y71" i="27"/>
  <c r="Y72" i="27"/>
  <c r="Y73" i="27"/>
  <c r="Y74" i="27"/>
  <c r="Y75" i="27"/>
  <c r="Y76" i="27"/>
  <c r="Y77" i="27"/>
  <c r="Z77" i="27" s="1"/>
  <c r="Y78" i="27"/>
  <c r="Y79" i="27"/>
  <c r="Y80" i="27"/>
  <c r="Y81" i="27"/>
  <c r="Y82" i="27"/>
  <c r="Y83" i="27"/>
  <c r="Y65" i="27"/>
  <c r="Y58" i="27"/>
  <c r="Z58" i="27" s="1"/>
  <c r="Y59" i="27"/>
  <c r="Z59" i="27" s="1"/>
  <c r="Y60" i="27"/>
  <c r="Z60" i="27" s="1"/>
  <c r="Y61" i="27"/>
  <c r="Z61" i="27" s="1"/>
  <c r="Y62" i="27"/>
  <c r="Z62" i="27" s="1"/>
  <c r="Y63" i="27"/>
  <c r="Z63" i="27" s="1"/>
  <c r="D25" i="48" s="1"/>
  <c r="N187" i="22"/>
  <c r="Z78" i="27" l="1"/>
  <c r="Z95" i="27"/>
  <c r="Z115" i="27"/>
  <c r="Z65" i="27"/>
  <c r="Z70" i="27"/>
  <c r="Z107" i="27"/>
  <c r="N184" i="22"/>
  <c r="D157" i="22" l="1"/>
  <c r="P152" i="22"/>
  <c r="P75" i="22" l="1"/>
  <c r="P76" i="22"/>
  <c r="P77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P102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P127" i="22"/>
  <c r="P128" i="22"/>
  <c r="P129" i="22"/>
  <c r="P130" i="22"/>
  <c r="P131" i="22"/>
  <c r="P132" i="22"/>
  <c r="P133" i="22"/>
  <c r="P134" i="22"/>
  <c r="P135" i="22"/>
  <c r="P136" i="22"/>
  <c r="P137" i="22"/>
  <c r="P138" i="22"/>
  <c r="P139" i="22"/>
  <c r="P140" i="22"/>
  <c r="P141" i="22"/>
  <c r="P142" i="22"/>
  <c r="P143" i="22"/>
  <c r="P144" i="22"/>
  <c r="P145" i="22"/>
  <c r="P146" i="22"/>
  <c r="P147" i="22"/>
  <c r="P148" i="22"/>
  <c r="P149" i="22"/>
  <c r="P150" i="22"/>
  <c r="P151" i="22"/>
  <c r="P153" i="22"/>
  <c r="P154" i="22"/>
  <c r="P155" i="22"/>
  <c r="P156" i="22"/>
  <c r="P157" i="22"/>
  <c r="P158" i="22"/>
  <c r="P159" i="22"/>
  <c r="P160" i="22"/>
  <c r="P161" i="22"/>
  <c r="P162" i="22"/>
  <c r="P163" i="22"/>
  <c r="P164" i="22"/>
  <c r="P165" i="22"/>
  <c r="P166" i="22"/>
  <c r="P167" i="22"/>
  <c r="P168" i="22"/>
  <c r="P169" i="22"/>
  <c r="P170" i="22"/>
  <c r="P171" i="22"/>
  <c r="P172" i="22"/>
  <c r="O172" i="22"/>
  <c r="O171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99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170" i="22"/>
  <c r="O76" i="22"/>
  <c r="O75" i="22"/>
  <c r="R8" i="44" l="1"/>
  <c r="R7" i="44"/>
  <c r="H12" i="35" l="1"/>
  <c r="I12" i="35" s="1"/>
  <c r="H11" i="35"/>
  <c r="I11" i="35" s="1"/>
  <c r="H10" i="35"/>
  <c r="I10" i="35" s="1"/>
  <c r="H9" i="35"/>
  <c r="I9" i="35" s="1"/>
  <c r="H8" i="35"/>
  <c r="I8" i="35" s="1"/>
  <c r="H7" i="35"/>
  <c r="I7" i="35" s="1"/>
  <c r="H6" i="35"/>
  <c r="I6" i="35" s="1"/>
  <c r="O34" i="41" l="1"/>
  <c r="O26" i="41"/>
  <c r="O25" i="41"/>
  <c r="O24" i="41"/>
  <c r="O16" i="41"/>
  <c r="O7" i="41"/>
  <c r="O8" i="41"/>
  <c r="O9" i="41"/>
  <c r="O10" i="41"/>
  <c r="O11" i="41"/>
  <c r="O12" i="41"/>
  <c r="O13" i="41"/>
  <c r="O14" i="41"/>
  <c r="O15" i="41"/>
  <c r="R6" i="44" l="1"/>
  <c r="D98" i="22" l="1"/>
  <c r="L98" i="22"/>
  <c r="M98" i="22"/>
  <c r="N98" i="22"/>
  <c r="D97" i="22"/>
  <c r="L97" i="22"/>
  <c r="M97" i="22"/>
  <c r="N97" i="22"/>
  <c r="D99" i="22"/>
  <c r="L99" i="22"/>
  <c r="M99" i="22"/>
  <c r="N99" i="22"/>
  <c r="B105" i="43" l="1"/>
  <c r="B100" i="43"/>
  <c r="B101" i="43"/>
  <c r="B102" i="43"/>
  <c r="B103" i="43"/>
  <c r="B104" i="43"/>
  <c r="B95" i="43"/>
  <c r="B96" i="43"/>
  <c r="B97" i="43"/>
  <c r="B98" i="43"/>
  <c r="B99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64" i="43"/>
  <c r="B65" i="43"/>
  <c r="B66" i="43"/>
  <c r="B67" i="43"/>
  <c r="B68" i="43"/>
  <c r="B69" i="43"/>
  <c r="B70" i="43"/>
  <c r="B71" i="43"/>
  <c r="B72" i="43"/>
  <c r="B73" i="43"/>
  <c r="B74" i="43"/>
  <c r="B75" i="43"/>
  <c r="B76" i="43"/>
  <c r="B77" i="43"/>
  <c r="B78" i="43"/>
  <c r="B79" i="43"/>
  <c r="B80" i="43"/>
  <c r="B81" i="43"/>
  <c r="B82" i="43"/>
  <c r="B83" i="43"/>
  <c r="B84" i="43"/>
  <c r="B85" i="43"/>
  <c r="B86" i="43"/>
  <c r="B87" i="43"/>
  <c r="B88" i="43"/>
  <c r="B89" i="43"/>
  <c r="B90" i="43"/>
  <c r="B91" i="43"/>
  <c r="B92" i="43"/>
  <c r="B93" i="43"/>
  <c r="B94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5" i="43"/>
  <c r="AC28" i="22" l="1"/>
  <c r="AA28" i="22"/>
  <c r="Y28" i="22"/>
  <c r="R28" i="22"/>
  <c r="P28" i="22"/>
  <c r="N28" i="22"/>
  <c r="L163" i="22" l="1"/>
  <c r="M163" i="22"/>
  <c r="N163" i="22"/>
  <c r="L164" i="22"/>
  <c r="M164" i="22"/>
  <c r="N164" i="22"/>
  <c r="L165" i="22"/>
  <c r="M165" i="22"/>
  <c r="N165" i="22"/>
  <c r="L166" i="22"/>
  <c r="M166" i="22"/>
  <c r="N166" i="22"/>
  <c r="L167" i="22"/>
  <c r="M167" i="22"/>
  <c r="N167" i="22"/>
  <c r="L168" i="22"/>
  <c r="M168" i="22"/>
  <c r="N168" i="22"/>
  <c r="L169" i="22"/>
  <c r="M169" i="22"/>
  <c r="N169" i="22"/>
  <c r="D164" i="22"/>
  <c r="D165" i="22"/>
  <c r="D166" i="22"/>
  <c r="D167" i="22"/>
  <c r="D168" i="22"/>
  <c r="D169" i="22"/>
  <c r="D163" i="22"/>
  <c r="D47" i="21" l="1"/>
  <c r="I60" i="27"/>
  <c r="I61" i="27"/>
  <c r="I59" i="27"/>
  <c r="I58" i="27"/>
  <c r="D10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E163" i="23" l="1"/>
  <c r="E162" i="23"/>
  <c r="E161" i="23"/>
  <c r="I62" i="27"/>
  <c r="R14" i="44" l="1"/>
  <c r="R15" i="44"/>
  <c r="R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34" i="44"/>
  <c r="R35" i="44"/>
  <c r="R36" i="44"/>
  <c r="R37" i="44"/>
  <c r="R38" i="44"/>
  <c r="R39" i="44"/>
  <c r="R40" i="44"/>
  <c r="R41" i="44"/>
  <c r="R42" i="44"/>
  <c r="R43" i="44"/>
  <c r="R44" i="44"/>
  <c r="R45" i="44"/>
  <c r="R46" i="44"/>
  <c r="R47" i="44"/>
  <c r="R13" i="44"/>
  <c r="R12" i="44"/>
  <c r="R11" i="44"/>
  <c r="R10" i="44"/>
  <c r="R9" i="44"/>
  <c r="R5" i="44"/>
  <c r="R48" i="44" l="1"/>
  <c r="T94" i="27" s="1"/>
  <c r="F4" i="21"/>
  <c r="D37" i="48" l="1"/>
  <c r="Y94" i="27"/>
  <c r="AC39" i="27"/>
  <c r="AC40" i="27"/>
  <c r="AC41" i="27"/>
  <c r="AC42" i="27"/>
  <c r="AC43" i="27"/>
  <c r="AC44" i="27"/>
  <c r="AC45" i="27"/>
  <c r="AC46" i="27"/>
  <c r="AC47" i="27"/>
  <c r="AC48" i="27"/>
  <c r="AC49" i="27"/>
  <c r="AC50" i="27"/>
  <c r="AC51" i="27"/>
  <c r="AC52" i="27"/>
  <c r="AC29" i="27"/>
  <c r="AC30" i="27"/>
  <c r="AC31" i="27"/>
  <c r="AC32" i="27"/>
  <c r="AC33" i="27"/>
  <c r="AC34" i="27"/>
  <c r="AC35" i="27"/>
  <c r="AC36" i="27"/>
  <c r="AC37" i="27"/>
  <c r="AC38" i="27"/>
  <c r="AC7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6" i="27"/>
  <c r="Y45" i="27"/>
  <c r="Y46" i="27"/>
  <c r="Y47" i="27"/>
  <c r="Y48" i="27"/>
  <c r="Y49" i="27"/>
  <c r="Y50" i="27"/>
  <c r="Y51" i="27"/>
  <c r="Y52" i="27"/>
  <c r="Y7" i="27"/>
  <c r="Y8" i="27"/>
  <c r="Y9" i="27"/>
  <c r="Y10" i="27"/>
  <c r="Y11" i="27"/>
  <c r="Y12" i="27"/>
  <c r="Y13" i="27"/>
  <c r="Y14" i="27"/>
  <c r="Y15" i="27"/>
  <c r="Y16" i="27"/>
  <c r="Y17" i="27"/>
  <c r="Y18" i="27"/>
  <c r="Y19" i="27"/>
  <c r="Y20" i="27"/>
  <c r="Y21" i="27"/>
  <c r="Y22" i="27"/>
  <c r="Y29" i="27"/>
  <c r="Y30" i="27"/>
  <c r="Y31" i="27"/>
  <c r="Y32" i="27"/>
  <c r="Y33" i="27"/>
  <c r="Y34" i="27"/>
  <c r="Y35" i="27"/>
  <c r="Y36" i="27"/>
  <c r="Y37" i="27"/>
  <c r="Y38" i="27"/>
  <c r="Y39" i="27"/>
  <c r="Y40" i="27"/>
  <c r="Y41" i="27"/>
  <c r="Y42" i="27"/>
  <c r="Y43" i="27"/>
  <c r="Y44" i="27"/>
  <c r="Y6" i="27"/>
  <c r="X38" i="27"/>
  <c r="E21" i="33"/>
  <c r="D21" i="33"/>
  <c r="C21" i="33"/>
  <c r="E5" i="33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4" i="33"/>
  <c r="C19" i="33"/>
  <c r="C20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4" i="33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3" i="42"/>
  <c r="A64" i="42"/>
  <c r="A65" i="42"/>
  <c r="A66" i="42"/>
  <c r="A67" i="42"/>
  <c r="A68" i="42"/>
  <c r="A69" i="42"/>
  <c r="A70" i="42"/>
  <c r="A71" i="42"/>
  <c r="A72" i="42"/>
  <c r="A73" i="42"/>
  <c r="A74" i="42"/>
  <c r="A75" i="42"/>
  <c r="A76" i="42"/>
  <c r="A77" i="42"/>
  <c r="A78" i="42"/>
  <c r="A79" i="42"/>
  <c r="A80" i="42"/>
  <c r="A81" i="42"/>
  <c r="A82" i="42"/>
  <c r="A83" i="42"/>
  <c r="A84" i="42"/>
  <c r="A85" i="42"/>
  <c r="A86" i="42"/>
  <c r="A87" i="42"/>
  <c r="A88" i="42"/>
  <c r="A89" i="42"/>
  <c r="A90" i="42"/>
  <c r="A91" i="42"/>
  <c r="A92" i="42"/>
  <c r="A93" i="42"/>
  <c r="A94" i="42"/>
  <c r="A95" i="42"/>
  <c r="A96" i="42"/>
  <c r="A97" i="42"/>
  <c r="A98" i="42"/>
  <c r="A99" i="42"/>
  <c r="A100" i="42"/>
  <c r="A101" i="42"/>
  <c r="A102" i="42"/>
  <c r="A103" i="42"/>
  <c r="A104" i="42"/>
  <c r="A105" i="42"/>
  <c r="A106" i="42"/>
  <c r="A107" i="42"/>
  <c r="A108" i="42"/>
  <c r="A109" i="42"/>
  <c r="A110" i="42"/>
  <c r="A111" i="42"/>
  <c r="A112" i="42"/>
  <c r="A113" i="42"/>
  <c r="A114" i="42"/>
  <c r="A115" i="42"/>
  <c r="A116" i="42"/>
  <c r="A117" i="42"/>
  <c r="A118" i="42"/>
  <c r="A119" i="42"/>
  <c r="A120" i="42"/>
  <c r="A121" i="42"/>
  <c r="A122" i="42"/>
  <c r="A123" i="42"/>
  <c r="A124" i="42"/>
  <c r="A125" i="42"/>
  <c r="A126" i="42"/>
  <c r="A127" i="42"/>
  <c r="A128" i="42"/>
  <c r="A129" i="42"/>
  <c r="A130" i="42"/>
  <c r="A131" i="42"/>
  <c r="A132" i="42"/>
  <c r="A133" i="42"/>
  <c r="A134" i="42"/>
  <c r="A135" i="42"/>
  <c r="A136" i="42"/>
  <c r="A137" i="42"/>
  <c r="A138" i="42"/>
  <c r="A139" i="42"/>
  <c r="A140" i="42"/>
  <c r="A141" i="42"/>
  <c r="A142" i="42"/>
  <c r="A143" i="42"/>
  <c r="A144" i="42"/>
  <c r="A145" i="42"/>
  <c r="A146" i="42"/>
  <c r="A147" i="42"/>
  <c r="A148" i="42"/>
  <c r="A149" i="42"/>
  <c r="A150" i="42"/>
  <c r="A151" i="42"/>
  <c r="A152" i="42"/>
  <c r="A153" i="42"/>
  <c r="A154" i="42"/>
  <c r="A155" i="42"/>
  <c r="A156" i="42"/>
  <c r="A157" i="42"/>
  <c r="A158" i="42"/>
  <c r="A159" i="42"/>
  <c r="A160" i="42"/>
  <c r="A161" i="42"/>
  <c r="A162" i="42"/>
  <c r="A163" i="42"/>
  <c r="A164" i="42"/>
  <c r="A165" i="42"/>
  <c r="A166" i="42"/>
  <c r="A167" i="42"/>
  <c r="A168" i="42"/>
  <c r="A169" i="42"/>
  <c r="A170" i="42"/>
  <c r="A171" i="42"/>
  <c r="A172" i="42"/>
  <c r="A173" i="42"/>
  <c r="A174" i="42"/>
  <c r="A175" i="42"/>
  <c r="A176" i="42"/>
  <c r="A177" i="42"/>
  <c r="A178" i="42"/>
  <c r="A179" i="42"/>
  <c r="A180" i="42"/>
  <c r="A181" i="42"/>
  <c r="A182" i="42"/>
  <c r="A183" i="42"/>
  <c r="A184" i="42"/>
  <c r="A185" i="42"/>
  <c r="A186" i="42"/>
  <c r="A187" i="42"/>
  <c r="A188" i="42"/>
  <c r="A189" i="42"/>
  <c r="A190" i="42"/>
  <c r="A191" i="42"/>
  <c r="A192" i="42"/>
  <c r="A193" i="42"/>
  <c r="A194" i="42"/>
  <c r="A195" i="42"/>
  <c r="A196" i="42"/>
  <c r="A197" i="42"/>
  <c r="A198" i="42"/>
  <c r="A199" i="42"/>
  <c r="A200" i="42"/>
  <c r="A201" i="42"/>
  <c r="A202" i="42"/>
  <c r="A203" i="42"/>
  <c r="A204" i="42"/>
  <c r="A205" i="42"/>
  <c r="A206" i="42"/>
  <c r="A207" i="42"/>
  <c r="A208" i="42"/>
  <c r="A209" i="42"/>
  <c r="A210" i="42"/>
  <c r="A211" i="42"/>
  <c r="A212" i="42"/>
  <c r="A213" i="42"/>
  <c r="A214" i="42"/>
  <c r="A215" i="42"/>
  <c r="A216" i="42"/>
  <c r="A217" i="42"/>
  <c r="A218" i="42"/>
  <c r="A219" i="42"/>
  <c r="A220" i="42"/>
  <c r="A221" i="42"/>
  <c r="A222" i="42"/>
  <c r="A223" i="42"/>
  <c r="A224" i="42"/>
  <c r="A225" i="42"/>
  <c r="A226" i="42"/>
  <c r="A227" i="42"/>
  <c r="A228" i="42"/>
  <c r="A229" i="42"/>
  <c r="A230" i="42"/>
  <c r="A231" i="42"/>
  <c r="A232" i="42"/>
  <c r="A233" i="42"/>
  <c r="A234" i="42"/>
  <c r="A235" i="42"/>
  <c r="A236" i="42"/>
  <c r="A237" i="42"/>
  <c r="A238" i="42"/>
  <c r="A239" i="42"/>
  <c r="A240" i="42"/>
  <c r="A241" i="42"/>
  <c r="A242" i="42"/>
  <c r="A243" i="42"/>
  <c r="A244" i="42"/>
  <c r="A245" i="42"/>
  <c r="A246" i="42"/>
  <c r="A247" i="42"/>
  <c r="A248" i="42"/>
  <c r="A249" i="42"/>
  <c r="A250" i="42"/>
  <c r="A251" i="42"/>
  <c r="A252" i="42"/>
  <c r="A253" i="42"/>
  <c r="A254" i="42"/>
  <c r="A255" i="42"/>
  <c r="A256" i="42"/>
  <c r="A257" i="42"/>
  <c r="A258" i="42"/>
  <c r="A259" i="42"/>
  <c r="A260" i="42"/>
  <c r="A261" i="42"/>
  <c r="A262" i="42"/>
  <c r="A263" i="42"/>
  <c r="A264" i="42"/>
  <c r="A265" i="42"/>
  <c r="A266" i="42"/>
  <c r="A267" i="42"/>
  <c r="A268" i="42"/>
  <c r="A269" i="42"/>
  <c r="A270" i="42"/>
  <c r="A271" i="42"/>
  <c r="A272" i="42"/>
  <c r="A273" i="42"/>
  <c r="A274" i="42"/>
  <c r="A275" i="42"/>
  <c r="A276" i="42"/>
  <c r="A277" i="42"/>
  <c r="A278" i="42"/>
  <c r="A279" i="42"/>
  <c r="A280" i="42"/>
  <c r="A281" i="42"/>
  <c r="A282" i="42"/>
  <c r="A283" i="42"/>
  <c r="A284" i="42"/>
  <c r="A285" i="42"/>
  <c r="A286" i="42"/>
  <c r="A287" i="42"/>
  <c r="A288" i="42"/>
  <c r="A289" i="42"/>
  <c r="A290" i="42"/>
  <c r="A291" i="42"/>
  <c r="A292" i="42"/>
  <c r="A293" i="42"/>
  <c r="A294" i="42"/>
  <c r="A295" i="42"/>
  <c r="A296" i="42"/>
  <c r="A297" i="42"/>
  <c r="A298" i="42"/>
  <c r="A299" i="42"/>
  <c r="A300" i="42"/>
  <c r="A301" i="42"/>
  <c r="A302" i="42"/>
  <c r="A303" i="42"/>
  <c r="A304" i="42"/>
  <c r="A305" i="42"/>
  <c r="A306" i="42"/>
  <c r="A307" i="42"/>
  <c r="A308" i="42"/>
  <c r="A309" i="42"/>
  <c r="A310" i="42"/>
  <c r="A311" i="42"/>
  <c r="A312" i="42"/>
  <c r="A313" i="42"/>
  <c r="A314" i="42"/>
  <c r="A315" i="42"/>
  <c r="A316" i="42"/>
  <c r="A317" i="42"/>
  <c r="A318" i="42"/>
  <c r="A319" i="42"/>
  <c r="A320" i="42"/>
  <c r="A321" i="42"/>
  <c r="A322" i="42"/>
  <c r="A323" i="42"/>
  <c r="A324" i="42"/>
  <c r="A325" i="42"/>
  <c r="A326" i="42"/>
  <c r="A327" i="42"/>
  <c r="A328" i="42"/>
  <c r="A329" i="42"/>
  <c r="A330" i="42"/>
  <c r="A331" i="42"/>
  <c r="A332" i="42"/>
  <c r="A333" i="42"/>
  <c r="A334" i="42"/>
  <c r="A335" i="42"/>
  <c r="A336" i="42"/>
  <c r="A337" i="42"/>
  <c r="A338" i="42"/>
  <c r="A339" i="42"/>
  <c r="A340" i="42"/>
  <c r="A341" i="42"/>
  <c r="A342" i="42"/>
  <c r="A343" i="42"/>
  <c r="A344" i="42"/>
  <c r="A345" i="42"/>
  <c r="A346" i="42"/>
  <c r="A347" i="42"/>
  <c r="A348" i="42"/>
  <c r="A349" i="42"/>
  <c r="A350" i="42"/>
  <c r="A351" i="42"/>
  <c r="A352" i="42"/>
  <c r="A353" i="42"/>
  <c r="A354" i="42"/>
  <c r="A355" i="42"/>
  <c r="A356" i="42"/>
  <c r="A357" i="42"/>
  <c r="A358" i="42"/>
  <c r="A359" i="42"/>
  <c r="A360" i="42"/>
  <c r="A361" i="42"/>
  <c r="A362" i="42"/>
  <c r="A363" i="42"/>
  <c r="A364" i="42"/>
  <c r="A365" i="42"/>
  <c r="A366" i="42"/>
  <c r="A367" i="42"/>
  <c r="A368" i="42"/>
  <c r="A369" i="42"/>
  <c r="A370" i="42"/>
  <c r="A371" i="42"/>
  <c r="A372" i="42"/>
  <c r="A373" i="42"/>
  <c r="A374" i="42"/>
  <c r="A375" i="42"/>
  <c r="A376" i="42"/>
  <c r="A377" i="42"/>
  <c r="A378" i="42"/>
  <c r="A379" i="42"/>
  <c r="A380" i="42"/>
  <c r="A381" i="42"/>
  <c r="A382" i="42"/>
  <c r="A383" i="42"/>
  <c r="A384" i="42"/>
  <c r="A385" i="42"/>
  <c r="A386" i="42"/>
  <c r="A387" i="42"/>
  <c r="A388" i="42"/>
  <c r="A389" i="42"/>
  <c r="A390" i="42"/>
  <c r="A391" i="42"/>
  <c r="A392" i="42"/>
  <c r="A393" i="42"/>
  <c r="A394" i="42"/>
  <c r="A395" i="42"/>
  <c r="A396" i="42"/>
  <c r="A397" i="42"/>
  <c r="A398" i="42"/>
  <c r="A399" i="42"/>
  <c r="A400" i="42"/>
  <c r="A401" i="42"/>
  <c r="A402" i="42"/>
  <c r="A403" i="42"/>
  <c r="A404" i="42"/>
  <c r="A405" i="42"/>
  <c r="A406" i="42"/>
  <c r="A407" i="42"/>
  <c r="A408" i="42"/>
  <c r="A409" i="42"/>
  <c r="A410" i="42"/>
  <c r="A411" i="42"/>
  <c r="A412" i="42"/>
  <c r="A413" i="42"/>
  <c r="A414" i="42"/>
  <c r="A415" i="42"/>
  <c r="A416" i="42"/>
  <c r="A417" i="42"/>
  <c r="A418" i="42"/>
  <c r="A419" i="42"/>
  <c r="A420" i="42"/>
  <c r="A421" i="42"/>
  <c r="A422" i="42"/>
  <c r="A423" i="42"/>
  <c r="A424" i="42"/>
  <c r="A425" i="42"/>
  <c r="A426" i="42"/>
  <c r="A427" i="42"/>
  <c r="A428" i="42"/>
  <c r="A429" i="42"/>
  <c r="A430" i="42"/>
  <c r="A431" i="42"/>
  <c r="A432" i="42"/>
  <c r="A433" i="42"/>
  <c r="A434" i="42"/>
  <c r="A435" i="42"/>
  <c r="A436" i="42"/>
  <c r="A437" i="42"/>
  <c r="A438" i="42"/>
  <c r="A439" i="42"/>
  <c r="A440" i="42"/>
  <c r="A441" i="42"/>
  <c r="A442" i="42"/>
  <c r="A443" i="42"/>
  <c r="A444" i="42"/>
  <c r="A445" i="42"/>
  <c r="A446" i="42"/>
  <c r="A447" i="42"/>
  <c r="A448" i="42"/>
  <c r="A449" i="42"/>
  <c r="A450" i="42"/>
  <c r="A451" i="42"/>
  <c r="A452" i="42"/>
  <c r="A453" i="42"/>
  <c r="A454" i="42"/>
  <c r="A455" i="42"/>
  <c r="A456" i="42"/>
  <c r="A457" i="42"/>
  <c r="A458" i="42"/>
  <c r="A459" i="42"/>
  <c r="A460" i="42"/>
  <c r="A461" i="42"/>
  <c r="A462" i="42"/>
  <c r="A463" i="42"/>
  <c r="A464" i="42"/>
  <c r="A465" i="42"/>
  <c r="A466" i="42"/>
  <c r="A467" i="42"/>
  <c r="A468" i="42"/>
  <c r="A469" i="42"/>
  <c r="A470" i="42"/>
  <c r="A471" i="42"/>
  <c r="A472" i="42"/>
  <c r="A473" i="42"/>
  <c r="A474" i="42"/>
  <c r="A475" i="42"/>
  <c r="A476" i="42"/>
  <c r="A477" i="42"/>
  <c r="A478" i="42"/>
  <c r="A479" i="42"/>
  <c r="A480" i="42"/>
  <c r="A481" i="42"/>
  <c r="A482" i="42"/>
  <c r="A483" i="42"/>
  <c r="A484" i="42"/>
  <c r="A485" i="42"/>
  <c r="A486" i="42"/>
  <c r="A487" i="42"/>
  <c r="A488" i="42"/>
  <c r="A489" i="42"/>
  <c r="A490" i="42"/>
  <c r="A491" i="42"/>
  <c r="A492" i="42"/>
  <c r="A493" i="42"/>
  <c r="A494" i="42"/>
  <c r="A495" i="42"/>
  <c r="A496" i="42"/>
  <c r="A497" i="42"/>
  <c r="A498" i="42"/>
  <c r="A499" i="42"/>
  <c r="A500" i="42"/>
  <c r="A501" i="42"/>
  <c r="A502" i="42"/>
  <c r="A503" i="42"/>
  <c r="A504" i="42"/>
  <c r="A505" i="42"/>
  <c r="A506" i="42"/>
  <c r="A507" i="42"/>
  <c r="A508" i="42"/>
  <c r="A509" i="42"/>
  <c r="A510" i="42"/>
  <c r="A511" i="42"/>
  <c r="A512" i="42"/>
  <c r="A513" i="42"/>
  <c r="A514" i="42"/>
  <c r="A515" i="42"/>
  <c r="A516" i="42"/>
  <c r="A517" i="42"/>
  <c r="A518" i="42"/>
  <c r="A519" i="42"/>
  <c r="A520" i="42"/>
  <c r="A521" i="42"/>
  <c r="A522" i="42"/>
  <c r="A523" i="42"/>
  <c r="A524" i="42"/>
  <c r="A525" i="42"/>
  <c r="A526" i="42"/>
  <c r="A527" i="42"/>
  <c r="A528" i="42"/>
  <c r="A529" i="42"/>
  <c r="A530" i="42"/>
  <c r="A531" i="42"/>
  <c r="A532" i="42"/>
  <c r="A533" i="42"/>
  <c r="A534" i="42"/>
  <c r="A535" i="42"/>
  <c r="A536" i="42"/>
  <c r="A537" i="42"/>
  <c r="A538" i="42"/>
  <c r="A539" i="42"/>
  <c r="A540" i="42"/>
  <c r="A541" i="42"/>
  <c r="A542" i="42"/>
  <c r="A543" i="42"/>
  <c r="A544" i="42"/>
  <c r="A545" i="42"/>
  <c r="A546" i="42"/>
  <c r="A547" i="42"/>
  <c r="A548" i="42"/>
  <c r="A549" i="42"/>
  <c r="A550" i="42"/>
  <c r="A551" i="42"/>
  <c r="A552" i="42"/>
  <c r="A553" i="42"/>
  <c r="A554" i="42"/>
  <c r="A555" i="42"/>
  <c r="A556" i="42"/>
  <c r="A557" i="42"/>
  <c r="A558" i="42"/>
  <c r="A559" i="42"/>
  <c r="A560" i="42"/>
  <c r="A561" i="42"/>
  <c r="A562" i="42"/>
  <c r="A563" i="42"/>
  <c r="A564" i="42"/>
  <c r="A565" i="42"/>
  <c r="A566" i="42"/>
  <c r="A567" i="42"/>
  <c r="A568" i="42"/>
  <c r="A569" i="42"/>
  <c r="A570" i="42"/>
  <c r="A571" i="42"/>
  <c r="A572" i="42"/>
  <c r="A573" i="42"/>
  <c r="A574" i="42"/>
  <c r="A575" i="42"/>
  <c r="A576" i="42"/>
  <c r="A577" i="42"/>
  <c r="A578" i="42"/>
  <c r="A579" i="42"/>
  <c r="A580" i="42"/>
  <c r="A581" i="42"/>
  <c r="A582" i="42"/>
  <c r="A583" i="42"/>
  <c r="A584" i="42"/>
  <c r="A585" i="42"/>
  <c r="A586" i="42"/>
  <c r="A587" i="42"/>
  <c r="A588" i="42"/>
  <c r="A589" i="42"/>
  <c r="A590" i="42"/>
  <c r="A591" i="42"/>
  <c r="A592" i="42"/>
  <c r="A593" i="42"/>
  <c r="A594" i="42"/>
  <c r="A595" i="42"/>
  <c r="A596" i="42"/>
  <c r="A597" i="42"/>
  <c r="A598" i="42"/>
  <c r="A599" i="42"/>
  <c r="A600" i="42"/>
  <c r="A601" i="42"/>
  <c r="A602" i="42"/>
  <c r="A603" i="42"/>
  <c r="A604" i="42"/>
  <c r="A605" i="42"/>
  <c r="A606" i="42"/>
  <c r="A607" i="42"/>
  <c r="A608" i="42"/>
  <c r="A609" i="42"/>
  <c r="A610" i="42"/>
  <c r="A611" i="42"/>
  <c r="A612" i="42"/>
  <c r="A613" i="42"/>
  <c r="A614" i="42"/>
  <c r="A615" i="42"/>
  <c r="A616" i="42"/>
  <c r="A617" i="42"/>
  <c r="A618" i="42"/>
  <c r="A619" i="42"/>
  <c r="A620" i="42"/>
  <c r="A621" i="42"/>
  <c r="A622" i="42"/>
  <c r="A623" i="42"/>
  <c r="A624" i="42"/>
  <c r="A625" i="42"/>
  <c r="A626" i="42"/>
  <c r="A627" i="42"/>
  <c r="A628" i="42"/>
  <c r="A629" i="42"/>
  <c r="A630" i="42"/>
  <c r="A631" i="42"/>
  <c r="A632" i="42"/>
  <c r="A633" i="42"/>
  <c r="A634" i="42"/>
  <c r="A635" i="42"/>
  <c r="A636" i="42"/>
  <c r="A637" i="42"/>
  <c r="A638" i="42"/>
  <c r="A639" i="42"/>
  <c r="A640" i="42"/>
  <c r="A641" i="42"/>
  <c r="A642" i="42"/>
  <c r="A643" i="42"/>
  <c r="A644" i="42"/>
  <c r="A645" i="42"/>
  <c r="A646" i="42"/>
  <c r="A647" i="42"/>
  <c r="A648" i="42"/>
  <c r="A649" i="42"/>
  <c r="A650" i="42"/>
  <c r="A651" i="42"/>
  <c r="A652" i="42"/>
  <c r="A653" i="42"/>
  <c r="A654" i="42"/>
  <c r="A655" i="42"/>
  <c r="A656" i="42"/>
  <c r="A657" i="42"/>
  <c r="A658" i="42"/>
  <c r="A659" i="42"/>
  <c r="A660" i="42"/>
  <c r="A661" i="42"/>
  <c r="A662" i="42"/>
  <c r="A663" i="42"/>
  <c r="A664" i="42"/>
  <c r="A665" i="42"/>
  <c r="A666" i="42"/>
  <c r="A667" i="42"/>
  <c r="A668" i="42"/>
  <c r="A669" i="42"/>
  <c r="A670" i="42"/>
  <c r="A671" i="42"/>
  <c r="A672" i="42"/>
  <c r="A673" i="42"/>
  <c r="A674" i="42"/>
  <c r="A675" i="42"/>
  <c r="A676" i="42"/>
  <c r="A677" i="42"/>
  <c r="A678" i="42"/>
  <c r="A679" i="42"/>
  <c r="A680" i="42"/>
  <c r="A681" i="42"/>
  <c r="A682" i="42"/>
  <c r="A683" i="42"/>
  <c r="A684" i="42"/>
  <c r="A685" i="42"/>
  <c r="A686" i="42"/>
  <c r="A687" i="42"/>
  <c r="A688" i="42"/>
  <c r="A689" i="42"/>
  <c r="A690" i="42"/>
  <c r="A691" i="42"/>
  <c r="A692" i="42"/>
  <c r="A693" i="42"/>
  <c r="A694" i="42"/>
  <c r="A695" i="42"/>
  <c r="A696" i="42"/>
  <c r="A697" i="42"/>
  <c r="A698" i="42"/>
  <c r="A699" i="42"/>
  <c r="A700" i="42"/>
  <c r="A701" i="42"/>
  <c r="A702" i="42"/>
  <c r="A703" i="42"/>
  <c r="A704" i="42"/>
  <c r="A705" i="42"/>
  <c r="A706" i="42"/>
  <c r="A707" i="42"/>
  <c r="A708" i="42"/>
  <c r="A709" i="42"/>
  <c r="A710" i="42"/>
  <c r="A711" i="42"/>
  <c r="A712" i="42"/>
  <c r="A713" i="42"/>
  <c r="A714" i="42"/>
  <c r="A715" i="42"/>
  <c r="A716" i="42"/>
  <c r="A717" i="42"/>
  <c r="A718" i="42"/>
  <c r="A719" i="42"/>
  <c r="A720" i="42"/>
  <c r="A721" i="42"/>
  <c r="A722" i="42"/>
  <c r="A723" i="42"/>
  <c r="A724" i="42"/>
  <c r="A725" i="42"/>
  <c r="A726" i="42"/>
  <c r="A727" i="42"/>
  <c r="A728" i="42"/>
  <c r="A729" i="42"/>
  <c r="A730" i="42"/>
  <c r="A731" i="42"/>
  <c r="A732" i="42"/>
  <c r="A733" i="42"/>
  <c r="A734" i="42"/>
  <c r="A735" i="42"/>
  <c r="A736" i="42"/>
  <c r="A737" i="42"/>
  <c r="A738" i="42"/>
  <c r="A739" i="42"/>
  <c r="A740" i="42"/>
  <c r="A741" i="42"/>
  <c r="A742" i="42"/>
  <c r="A743" i="42"/>
  <c r="A744" i="42"/>
  <c r="A745" i="42"/>
  <c r="A746" i="42"/>
  <c r="A747" i="42"/>
  <c r="A748" i="42"/>
  <c r="A749" i="42"/>
  <c r="A750" i="42"/>
  <c r="A751" i="42"/>
  <c r="A752" i="42"/>
  <c r="A753" i="42"/>
  <c r="A754" i="42"/>
  <c r="A755" i="42"/>
  <c r="A756" i="42"/>
  <c r="A757" i="42"/>
  <c r="A758" i="42"/>
  <c r="A759" i="42"/>
  <c r="A760" i="42"/>
  <c r="A761" i="42"/>
  <c r="A762" i="42"/>
  <c r="A763" i="42"/>
  <c r="A764" i="42"/>
  <c r="A765" i="42"/>
  <c r="A766" i="42"/>
  <c r="A767" i="42"/>
  <c r="A768" i="42"/>
  <c r="A769" i="42"/>
  <c r="A770" i="42"/>
  <c r="A771" i="42"/>
  <c r="A772" i="42"/>
  <c r="A773" i="42"/>
  <c r="A774" i="42"/>
  <c r="A775" i="42"/>
  <c r="A776" i="42"/>
  <c r="A777" i="42"/>
  <c r="A778" i="42"/>
  <c r="A779" i="42"/>
  <c r="A780" i="42"/>
  <c r="A781" i="42"/>
  <c r="A782" i="42"/>
  <c r="A783" i="42"/>
  <c r="A784" i="42"/>
  <c r="A785" i="42"/>
  <c r="A786" i="42"/>
  <c r="A787" i="42"/>
  <c r="A788" i="42"/>
  <c r="A789" i="42"/>
  <c r="A790" i="42"/>
  <c r="A791" i="42"/>
  <c r="A792" i="42"/>
  <c r="A793" i="42"/>
  <c r="A794" i="42"/>
  <c r="A795" i="42"/>
  <c r="A796" i="42"/>
  <c r="A797" i="42"/>
  <c r="A798" i="42"/>
  <c r="A799" i="42"/>
  <c r="A800" i="42"/>
  <c r="A801" i="42"/>
  <c r="A802" i="42"/>
  <c r="A803" i="42"/>
  <c r="A804" i="42"/>
  <c r="A805" i="42"/>
  <c r="A806" i="42"/>
  <c r="A807" i="42"/>
  <c r="A808" i="42"/>
  <c r="A809" i="42"/>
  <c r="A810" i="42"/>
  <c r="A811" i="42"/>
  <c r="A812" i="42"/>
  <c r="A813" i="42"/>
  <c r="A814" i="42"/>
  <c r="A815" i="42"/>
  <c r="A816" i="42"/>
  <c r="A817" i="42"/>
  <c r="A818" i="42"/>
  <c r="A819" i="42"/>
  <c r="A820" i="42"/>
  <c r="A821" i="42"/>
  <c r="A822" i="42"/>
  <c r="A823" i="42"/>
  <c r="A824" i="42"/>
  <c r="A825" i="42"/>
  <c r="A826" i="42"/>
  <c r="A827" i="42"/>
  <c r="A828" i="42"/>
  <c r="A829" i="42"/>
  <c r="A830" i="42"/>
  <c r="A831" i="42"/>
  <c r="A832" i="42"/>
  <c r="A833" i="42"/>
  <c r="A834" i="42"/>
  <c r="A835" i="42"/>
  <c r="A836" i="42"/>
  <c r="A837" i="42"/>
  <c r="A838" i="42"/>
  <c r="A839" i="42"/>
  <c r="A840" i="42"/>
  <c r="A841" i="42"/>
  <c r="A842" i="42"/>
  <c r="A843" i="42"/>
  <c r="A844" i="42"/>
  <c r="A845" i="42"/>
  <c r="A846" i="42"/>
  <c r="A847" i="42"/>
  <c r="A848" i="42"/>
  <c r="A849" i="42"/>
  <c r="A850" i="42"/>
  <c r="A851" i="42"/>
  <c r="A852" i="42"/>
  <c r="A853" i="42"/>
  <c r="A854" i="42"/>
  <c r="A855" i="42"/>
  <c r="A856" i="42"/>
  <c r="A857" i="42"/>
  <c r="A858" i="42"/>
  <c r="A859" i="42"/>
  <c r="A860" i="42"/>
  <c r="A861" i="42"/>
  <c r="A862" i="42"/>
  <c r="A863" i="42"/>
  <c r="A864" i="42"/>
  <c r="A865" i="42"/>
  <c r="A866" i="42"/>
  <c r="A867" i="42"/>
  <c r="A868" i="42"/>
  <c r="A869" i="42"/>
  <c r="A870" i="42"/>
  <c r="A871" i="42"/>
  <c r="A872" i="42"/>
  <c r="A873" i="42"/>
  <c r="A874" i="42"/>
  <c r="A875" i="42"/>
  <c r="A876" i="42"/>
  <c r="A877" i="42"/>
  <c r="A878" i="42"/>
  <c r="A879" i="42"/>
  <c r="A880" i="42"/>
  <c r="A881" i="42"/>
  <c r="A882" i="42"/>
  <c r="A883" i="42"/>
  <c r="A884" i="42"/>
  <c r="A885" i="42"/>
  <c r="A886" i="42"/>
  <c r="A887" i="42"/>
  <c r="A888" i="42"/>
  <c r="A889" i="42"/>
  <c r="A890" i="42"/>
  <c r="A891" i="42"/>
  <c r="A892" i="42"/>
  <c r="A893" i="42"/>
  <c r="A894" i="42"/>
  <c r="A895" i="42"/>
  <c r="A896" i="42"/>
  <c r="A897" i="42"/>
  <c r="A898" i="42"/>
  <c r="A899" i="42"/>
  <c r="A900" i="42"/>
  <c r="A901" i="42"/>
  <c r="A902" i="42"/>
  <c r="A903" i="42"/>
  <c r="A904" i="42"/>
  <c r="A905" i="42"/>
  <c r="A906" i="42"/>
  <c r="A907" i="42"/>
  <c r="A908" i="42"/>
  <c r="A909" i="42"/>
  <c r="A910" i="42"/>
  <c r="A911" i="42"/>
  <c r="A912" i="42"/>
  <c r="A913" i="42"/>
  <c r="A914" i="42"/>
  <c r="A915" i="42"/>
  <c r="A916" i="42"/>
  <c r="A917" i="42"/>
  <c r="A918" i="42"/>
  <c r="A919" i="42"/>
  <c r="A920" i="42"/>
  <c r="A921" i="42"/>
  <c r="A922" i="42"/>
  <c r="A923" i="42"/>
  <c r="A924" i="42"/>
  <c r="A925" i="42"/>
  <c r="A926" i="42"/>
  <c r="A927" i="42"/>
  <c r="A928" i="42"/>
  <c r="A929" i="42"/>
  <c r="A930" i="42"/>
  <c r="A931" i="42"/>
  <c r="A932" i="42"/>
  <c r="A933" i="42"/>
  <c r="A934" i="42"/>
  <c r="A935" i="42"/>
  <c r="A936" i="42"/>
  <c r="A937" i="42"/>
  <c r="A938" i="42"/>
  <c r="A939" i="42"/>
  <c r="A940" i="42"/>
  <c r="A941" i="42"/>
  <c r="A942" i="42"/>
  <c r="A943" i="42"/>
  <c r="A944" i="42"/>
  <c r="A945" i="42"/>
  <c r="A946" i="42"/>
  <c r="A947" i="42"/>
  <c r="A948" i="42"/>
  <c r="A949" i="42"/>
  <c r="A950" i="42"/>
  <c r="A951" i="42"/>
  <c r="A952" i="42"/>
  <c r="A953" i="42"/>
  <c r="A954" i="42"/>
  <c r="A955" i="42"/>
  <c r="A956" i="42"/>
  <c r="A957" i="42"/>
  <c r="A958" i="42"/>
  <c r="A959" i="42"/>
  <c r="A960" i="42"/>
  <c r="A961" i="42"/>
  <c r="A962" i="42"/>
  <c r="A963" i="42"/>
  <c r="A964" i="42"/>
  <c r="A965" i="42"/>
  <c r="A966" i="42"/>
  <c r="A967" i="42"/>
  <c r="A968" i="42"/>
  <c r="A969" i="42"/>
  <c r="A970" i="42"/>
  <c r="A971" i="42"/>
  <c r="A972" i="42"/>
  <c r="A973" i="42"/>
  <c r="A974" i="42"/>
  <c r="A975" i="42"/>
  <c r="A976" i="42"/>
  <c r="A977" i="42"/>
  <c r="A978" i="42"/>
  <c r="A979" i="42"/>
  <c r="A980" i="42"/>
  <c r="A981" i="42"/>
  <c r="A982" i="42"/>
  <c r="A983" i="42"/>
  <c r="A984" i="42"/>
  <c r="A985" i="42"/>
  <c r="A986" i="42"/>
  <c r="A987" i="42"/>
  <c r="A988" i="42"/>
  <c r="A989" i="42"/>
  <c r="A990" i="42"/>
  <c r="A991" i="42"/>
  <c r="A992" i="42"/>
  <c r="A993" i="42"/>
  <c r="A994" i="42"/>
  <c r="A995" i="42"/>
  <c r="A996" i="42"/>
  <c r="A997" i="42"/>
  <c r="A998" i="42"/>
  <c r="A999" i="42"/>
  <c r="A1000" i="42"/>
  <c r="A1001" i="42"/>
  <c r="A1002" i="42"/>
  <c r="A1003" i="42"/>
  <c r="A1004" i="42"/>
  <c r="A1005" i="42"/>
  <c r="A1006" i="42"/>
  <c r="A1007" i="42"/>
  <c r="A1008" i="42"/>
  <c r="A1009" i="42"/>
  <c r="A1010" i="42"/>
  <c r="A1011" i="42"/>
  <c r="A1012" i="42"/>
  <c r="A1013" i="42"/>
  <c r="A1014" i="42"/>
  <c r="A1015" i="42"/>
  <c r="A1016" i="42"/>
  <c r="A1017" i="42"/>
  <c r="A1018" i="42"/>
  <c r="A1019" i="42"/>
  <c r="A1020" i="42"/>
  <c r="A1021" i="42"/>
  <c r="A1022" i="42"/>
  <c r="A1023" i="42"/>
  <c r="A1024" i="42"/>
  <c r="A1025" i="42"/>
  <c r="A1026" i="42"/>
  <c r="A1027" i="42"/>
  <c r="A1028" i="42"/>
  <c r="A1029" i="42"/>
  <c r="A1030" i="42"/>
  <c r="A1031" i="42"/>
  <c r="A1032" i="42"/>
  <c r="A1033" i="42"/>
  <c r="A1034" i="42"/>
  <c r="A1035" i="42"/>
  <c r="A1036" i="42"/>
  <c r="A1037" i="42"/>
  <c r="A1038" i="42"/>
  <c r="A1039" i="42"/>
  <c r="A1040" i="42"/>
  <c r="A1041" i="42"/>
  <c r="A1042" i="42"/>
  <c r="A1043" i="42"/>
  <c r="A1044" i="42"/>
  <c r="A1045" i="42"/>
  <c r="A1046" i="42"/>
  <c r="A1047" i="42"/>
  <c r="A1048" i="42"/>
  <c r="A1049" i="42"/>
  <c r="A1050" i="42"/>
  <c r="A1051" i="42"/>
  <c r="A1052" i="42"/>
  <c r="A1053" i="42"/>
  <c r="A1054" i="42"/>
  <c r="A1055" i="42"/>
  <c r="A1056" i="42"/>
  <c r="A1057" i="42"/>
  <c r="A1058" i="42"/>
  <c r="A1059" i="42"/>
  <c r="A1060" i="42"/>
  <c r="A1061" i="42"/>
  <c r="A1062" i="42"/>
  <c r="A1063" i="42"/>
  <c r="A1064" i="42"/>
  <c r="A1065" i="42"/>
  <c r="A1066" i="42"/>
  <c r="A1067" i="42"/>
  <c r="A1068" i="42"/>
  <c r="A1069" i="42"/>
  <c r="A1070" i="42"/>
  <c r="A1071" i="42"/>
  <c r="A1072" i="42"/>
  <c r="A1073" i="42"/>
  <c r="A1074" i="42"/>
  <c r="A1075" i="42"/>
  <c r="A1076" i="42"/>
  <c r="A1077" i="42"/>
  <c r="A1078" i="42"/>
  <c r="A1079" i="42"/>
  <c r="A1080" i="42"/>
  <c r="A1081" i="42"/>
  <c r="A1082" i="42"/>
  <c r="A1083" i="42"/>
  <c r="A1084" i="42"/>
  <c r="A1085" i="42"/>
  <c r="A1086" i="42"/>
  <c r="A1087" i="42"/>
  <c r="A1088" i="42"/>
  <c r="A1089" i="42"/>
  <c r="A1090" i="42"/>
  <c r="A1091" i="42"/>
  <c r="A1092" i="42"/>
  <c r="A1093" i="42"/>
  <c r="A1094" i="42"/>
  <c r="A1095" i="42"/>
  <c r="A1096" i="42"/>
  <c r="A1097" i="42"/>
  <c r="A1098" i="42"/>
  <c r="A1099" i="42"/>
  <c r="A1100" i="42"/>
  <c r="A1101" i="42"/>
  <c r="A1102" i="42"/>
  <c r="A1103" i="42"/>
  <c r="A1104" i="42"/>
  <c r="A1105" i="42"/>
  <c r="A1106" i="42"/>
  <c r="A1107" i="42"/>
  <c r="A1108" i="42"/>
  <c r="A1109" i="42"/>
  <c r="A1110" i="42"/>
  <c r="A1111" i="42"/>
  <c r="A1112" i="42"/>
  <c r="A1113" i="42"/>
  <c r="A1114" i="42"/>
  <c r="A1115" i="42"/>
  <c r="A1116" i="42"/>
  <c r="A1117" i="42"/>
  <c r="A1118" i="42"/>
  <c r="A1119" i="42"/>
  <c r="A1120" i="42"/>
  <c r="A1121" i="42"/>
  <c r="A1122" i="42"/>
  <c r="A1123" i="42"/>
  <c r="A1124" i="42"/>
  <c r="A1125" i="42"/>
  <c r="A1126" i="42"/>
  <c r="A1127" i="42"/>
  <c r="A1128" i="42"/>
  <c r="A1129" i="42"/>
  <c r="A1130" i="42"/>
  <c r="A1131" i="42"/>
  <c r="A1132" i="42"/>
  <c r="A1133" i="42"/>
  <c r="A1134" i="42"/>
  <c r="A1135" i="42"/>
  <c r="A1136" i="42"/>
  <c r="A1137" i="42"/>
  <c r="A1138" i="42"/>
  <c r="A1139" i="42"/>
  <c r="A1140" i="42"/>
  <c r="A1141" i="42"/>
  <c r="A1142" i="42"/>
  <c r="A1143" i="42"/>
  <c r="A1144" i="42"/>
  <c r="A1145" i="42"/>
  <c r="A1146" i="42"/>
  <c r="A1147" i="42"/>
  <c r="A1148" i="42"/>
  <c r="A1149" i="42"/>
  <c r="A1150" i="42"/>
  <c r="A1151" i="42"/>
  <c r="A1152" i="42"/>
  <c r="A1153" i="42"/>
  <c r="A1154" i="42"/>
  <c r="A1155" i="42"/>
  <c r="A1156" i="42"/>
  <c r="A1157" i="42"/>
  <c r="A1158" i="42"/>
  <c r="A1159" i="42"/>
  <c r="A1160" i="42"/>
  <c r="A1161" i="42"/>
  <c r="A1162" i="42"/>
  <c r="A1163" i="42"/>
  <c r="A1164" i="42"/>
  <c r="A1165" i="42"/>
  <c r="A1166" i="42"/>
  <c r="A1167" i="42"/>
  <c r="A1168" i="42"/>
  <c r="A1169" i="42"/>
  <c r="A1170" i="42"/>
  <c r="A1171" i="42"/>
  <c r="A1172" i="42"/>
  <c r="A1173" i="42"/>
  <c r="A1174" i="42"/>
  <c r="A1175" i="42"/>
  <c r="A1176" i="42"/>
  <c r="A1177" i="42"/>
  <c r="A1178" i="42"/>
  <c r="A1179" i="42"/>
  <c r="A1180" i="42"/>
  <c r="A1181" i="42"/>
  <c r="A1182" i="42"/>
  <c r="A1183" i="42"/>
  <c r="A1184" i="42"/>
  <c r="A1185" i="42"/>
  <c r="A1186" i="42"/>
  <c r="A1187" i="42"/>
  <c r="A1188" i="42"/>
  <c r="A1189" i="42"/>
  <c r="A1190" i="42"/>
  <c r="A1191" i="42"/>
  <c r="A1192" i="42"/>
  <c r="A1193" i="42"/>
  <c r="A1194" i="42"/>
  <c r="A1195" i="42"/>
  <c r="A1196" i="42"/>
  <c r="A1197" i="42"/>
  <c r="A1198" i="42"/>
  <c r="A1199" i="42"/>
  <c r="A1200" i="42"/>
  <c r="A1201" i="42"/>
  <c r="A1202" i="42"/>
  <c r="A1203" i="42"/>
  <c r="A1204" i="42"/>
  <c r="A1205" i="42"/>
  <c r="A1206" i="42"/>
  <c r="A1207" i="42"/>
  <c r="A1208" i="42"/>
  <c r="A1209" i="42"/>
  <c r="A1210" i="42"/>
  <c r="A1211" i="42"/>
  <c r="A1212" i="42"/>
  <c r="A1213" i="42"/>
  <c r="A1214" i="42"/>
  <c r="A1215" i="42"/>
  <c r="A1216" i="42"/>
  <c r="A1217" i="42"/>
  <c r="A1218" i="42"/>
  <c r="A1219" i="42"/>
  <c r="A1220" i="42"/>
  <c r="A1221" i="42"/>
  <c r="A1222" i="42"/>
  <c r="A1223" i="42"/>
  <c r="A1224" i="42"/>
  <c r="A1225" i="42"/>
  <c r="A1226" i="42"/>
  <c r="A1227" i="42"/>
  <c r="A1228" i="42"/>
  <c r="A1229" i="42"/>
  <c r="A1230" i="42"/>
  <c r="A1231" i="42"/>
  <c r="A1232" i="42"/>
  <c r="A1233" i="42"/>
  <c r="A1234" i="42"/>
  <c r="A1235" i="42"/>
  <c r="A1236" i="42"/>
  <c r="A1237" i="42"/>
  <c r="A1238" i="42"/>
  <c r="A1239" i="42"/>
  <c r="A1240" i="42"/>
  <c r="A1241" i="42"/>
  <c r="A1242" i="42"/>
  <c r="A1243" i="42"/>
  <c r="A1244" i="42"/>
  <c r="A1245" i="42"/>
  <c r="A1246" i="42"/>
  <c r="A1247" i="42"/>
  <c r="A1248" i="42"/>
  <c r="A1249" i="42"/>
  <c r="A1250" i="42"/>
  <c r="A1251" i="42"/>
  <c r="A1252" i="42"/>
  <c r="A1253" i="42"/>
  <c r="A1254" i="42"/>
  <c r="A1255" i="42"/>
  <c r="A1256" i="42"/>
  <c r="A1257" i="42"/>
  <c r="A1258" i="42"/>
  <c r="A1259" i="42"/>
  <c r="A1260" i="42"/>
  <c r="A1261" i="42"/>
  <c r="A1262" i="42"/>
  <c r="A1263" i="42"/>
  <c r="A1264" i="42"/>
  <c r="A1265" i="42"/>
  <c r="A1266" i="42"/>
  <c r="A1267" i="42"/>
  <c r="A1268" i="42"/>
  <c r="A1269" i="42"/>
  <c r="A1270" i="42"/>
  <c r="A1271" i="42"/>
  <c r="A1272" i="42"/>
  <c r="A1273" i="42"/>
  <c r="A1274" i="42"/>
  <c r="A1275" i="42"/>
  <c r="A1276" i="42"/>
  <c r="A1277" i="42"/>
  <c r="A1278" i="42"/>
  <c r="A1279" i="42"/>
  <c r="A1280" i="42"/>
  <c r="A1281" i="42"/>
  <c r="A1282" i="42"/>
  <c r="A1283" i="42"/>
  <c r="A1284" i="42"/>
  <c r="A1285" i="42"/>
  <c r="A1286" i="42"/>
  <c r="A1287" i="42"/>
  <c r="A1288" i="42"/>
  <c r="A1289" i="42"/>
  <c r="A1290" i="42"/>
  <c r="A1291" i="42"/>
  <c r="A1292" i="42"/>
  <c r="A1293" i="42"/>
  <c r="A1294" i="42"/>
  <c r="A1295" i="42"/>
  <c r="A1296" i="42"/>
  <c r="A1297" i="42"/>
  <c r="A1298" i="42"/>
  <c r="A1299" i="42"/>
  <c r="A1300" i="42"/>
  <c r="A1301" i="42"/>
  <c r="A1302" i="42"/>
  <c r="A1303" i="42"/>
  <c r="A1304" i="42"/>
  <c r="A1305" i="42"/>
  <c r="A1306" i="42"/>
  <c r="A1307" i="42"/>
  <c r="A1308" i="42"/>
  <c r="A1309" i="42"/>
  <c r="A1310" i="42"/>
  <c r="A1311" i="42"/>
  <c r="A1312" i="42"/>
  <c r="A1313" i="42"/>
  <c r="A1314" i="42"/>
  <c r="A1315" i="42"/>
  <c r="A1316" i="42"/>
  <c r="A1317" i="42"/>
  <c r="A1318" i="42"/>
  <c r="A1319" i="42"/>
  <c r="A1320" i="42"/>
  <c r="A1321" i="42"/>
  <c r="A1322" i="42"/>
  <c r="A1323" i="42"/>
  <c r="A1324" i="42"/>
  <c r="A1325" i="42"/>
  <c r="A1326" i="42"/>
  <c r="A1327" i="42"/>
  <c r="A1328" i="42"/>
  <c r="A1329" i="42"/>
  <c r="A1330" i="42"/>
  <c r="A1331" i="42"/>
  <c r="A1332" i="42"/>
  <c r="A1333" i="42"/>
  <c r="A1334" i="42"/>
  <c r="A1335" i="42"/>
  <c r="A1336" i="42"/>
  <c r="A1337" i="42"/>
  <c r="A1338" i="42"/>
  <c r="A1339" i="42"/>
  <c r="A1340" i="42"/>
  <c r="A1341" i="42"/>
  <c r="A1342" i="42"/>
  <c r="A1343" i="42"/>
  <c r="A1344" i="42"/>
  <c r="A1345" i="42"/>
  <c r="A1346" i="42"/>
  <c r="A1347" i="42"/>
  <c r="A1348" i="42"/>
  <c r="A1349" i="42"/>
  <c r="A1350" i="42"/>
  <c r="A1351" i="42"/>
  <c r="A1352" i="42"/>
  <c r="A1353" i="42"/>
  <c r="A1354" i="42"/>
  <c r="A1355" i="42"/>
  <c r="A1356" i="42"/>
  <c r="A1357" i="42"/>
  <c r="A1358" i="42"/>
  <c r="A1359" i="42"/>
  <c r="A1360" i="42"/>
  <c r="A1361" i="42"/>
  <c r="A1362" i="42"/>
  <c r="A1363" i="42"/>
  <c r="A1364" i="42"/>
  <c r="A1365" i="42"/>
  <c r="A1366" i="42"/>
  <c r="A1367" i="42"/>
  <c r="A1368" i="42"/>
  <c r="A1369" i="42"/>
  <c r="A1370" i="42"/>
  <c r="A1371" i="42"/>
  <c r="A1372" i="42"/>
  <c r="A1373" i="42"/>
  <c r="A1374" i="42"/>
  <c r="A1375" i="42"/>
  <c r="A1376" i="42"/>
  <c r="A1377" i="42"/>
  <c r="A1378" i="42"/>
  <c r="A1379" i="42"/>
  <c r="A1380" i="42"/>
  <c r="A1381" i="42"/>
  <c r="A1382" i="42"/>
  <c r="A1383" i="42"/>
  <c r="A1384" i="42"/>
  <c r="A1385" i="42"/>
  <c r="A1386" i="42"/>
  <c r="A1387" i="42"/>
  <c r="A1388" i="42"/>
  <c r="A1389" i="42"/>
  <c r="A1390" i="42"/>
  <c r="A1391" i="42"/>
  <c r="A1392" i="42"/>
  <c r="A1393" i="42"/>
  <c r="A1394" i="42"/>
  <c r="A1395" i="42"/>
  <c r="A1396" i="42"/>
  <c r="A1397" i="42"/>
  <c r="A1398" i="42"/>
  <c r="A1399" i="42"/>
  <c r="A1400" i="42"/>
  <c r="A1401" i="42"/>
  <c r="A1402" i="42"/>
  <c r="A1403" i="42"/>
  <c r="A1404" i="42"/>
  <c r="A1405" i="42"/>
  <c r="A1406" i="42"/>
  <c r="A1407" i="42"/>
  <c r="A1408" i="42"/>
  <c r="A1409" i="42"/>
  <c r="A1410" i="42"/>
  <c r="A1411" i="42"/>
  <c r="A1412" i="42"/>
  <c r="A1413" i="42"/>
  <c r="A1414" i="42"/>
  <c r="A1415" i="42"/>
  <c r="A1416" i="42"/>
  <c r="A1417" i="42"/>
  <c r="A1418" i="42"/>
  <c r="A1419" i="42"/>
  <c r="A1420" i="42"/>
  <c r="A1421" i="42"/>
  <c r="A1422" i="42"/>
  <c r="A1423" i="42"/>
  <c r="A1424" i="42"/>
  <c r="A1425" i="42"/>
  <c r="A1426" i="42"/>
  <c r="A1427" i="42"/>
  <c r="A1428" i="42"/>
  <c r="A1429" i="42"/>
  <c r="A1430" i="42"/>
  <c r="A1431" i="42"/>
  <c r="A1432" i="42"/>
  <c r="A1433" i="42"/>
  <c r="A1434" i="42"/>
  <c r="A1435" i="42"/>
  <c r="A1436" i="42"/>
  <c r="A1437" i="42"/>
  <c r="A1438" i="42"/>
  <c r="A1439" i="42"/>
  <c r="A1440" i="42"/>
  <c r="A1441" i="42"/>
  <c r="A1442" i="42"/>
  <c r="A1443" i="42"/>
  <c r="A1444" i="42"/>
  <c r="A1445" i="42"/>
  <c r="A1446" i="42"/>
  <c r="A1447" i="42"/>
  <c r="A1448" i="42"/>
  <c r="A1449" i="42"/>
  <c r="A1450" i="42"/>
  <c r="A1451" i="42"/>
  <c r="A1452" i="42"/>
  <c r="A1453" i="42"/>
  <c r="A1454" i="42"/>
  <c r="A1455" i="42"/>
  <c r="A1456" i="42"/>
  <c r="A1457" i="42"/>
  <c r="A1458" i="42"/>
  <c r="A1459" i="42"/>
  <c r="A1460" i="42"/>
  <c r="A1461" i="42"/>
  <c r="A1462" i="42"/>
  <c r="A1463" i="42"/>
  <c r="A1464" i="42"/>
  <c r="A1465" i="42"/>
  <c r="A1466" i="42"/>
  <c r="A1467" i="42"/>
  <c r="A1468" i="42"/>
  <c r="A1469" i="42"/>
  <c r="A1470" i="42"/>
  <c r="A1471" i="42"/>
  <c r="A1472" i="42"/>
  <c r="A1473" i="42"/>
  <c r="A1474" i="42"/>
  <c r="A1475" i="42"/>
  <c r="A1476" i="42"/>
  <c r="A1477" i="42"/>
  <c r="A1478" i="42"/>
  <c r="A1479" i="42"/>
  <c r="A1480" i="42"/>
  <c r="A1481" i="42"/>
  <c r="A1482" i="42"/>
  <c r="A1483" i="42"/>
  <c r="A1484" i="42"/>
  <c r="A1485" i="42"/>
  <c r="A1486" i="42"/>
  <c r="A1487" i="42"/>
  <c r="A1488" i="42"/>
  <c r="A1489" i="42"/>
  <c r="A1490" i="42"/>
  <c r="A1491" i="42"/>
  <c r="A1492" i="42"/>
  <c r="A1493" i="42"/>
  <c r="A1494" i="42"/>
  <c r="A1495" i="42"/>
  <c r="A1496" i="42"/>
  <c r="A1497" i="42"/>
  <c r="A1498" i="42"/>
  <c r="A1499" i="42"/>
  <c r="A1500" i="42"/>
  <c r="A1501" i="42"/>
  <c r="A1502" i="42"/>
  <c r="A1503" i="42"/>
  <c r="A1504" i="42"/>
  <c r="A1505" i="42"/>
  <c r="A1506" i="42"/>
  <c r="A1507" i="42"/>
  <c r="A1508" i="42"/>
  <c r="A1509" i="42"/>
  <c r="A1510" i="42"/>
  <c r="A1511" i="42"/>
  <c r="A1512" i="42"/>
  <c r="A1513" i="42"/>
  <c r="A1514" i="42"/>
  <c r="A1515" i="42"/>
  <c r="A1516" i="42"/>
  <c r="A1517" i="42"/>
  <c r="A1518" i="42"/>
  <c r="A1519" i="42"/>
  <c r="A1520" i="42"/>
  <c r="A1521" i="42"/>
  <c r="A1522" i="42"/>
  <c r="A1523" i="42"/>
  <c r="A1524" i="42"/>
  <c r="A1525" i="42"/>
  <c r="A1526" i="42"/>
  <c r="A1527" i="42"/>
  <c r="A1528" i="42"/>
  <c r="A1529" i="42"/>
  <c r="A1530" i="42"/>
  <c r="A1531" i="42"/>
  <c r="A1532" i="42"/>
  <c r="A1533" i="42"/>
  <c r="A1534" i="42"/>
  <c r="A1535" i="42"/>
  <c r="A1536" i="42"/>
  <c r="A1537" i="42"/>
  <c r="A1538" i="42"/>
  <c r="A1539" i="42"/>
  <c r="A1540" i="42"/>
  <c r="A1541" i="42"/>
  <c r="A1542" i="42"/>
  <c r="A1543" i="42"/>
  <c r="A1544" i="42"/>
  <c r="A1545" i="42"/>
  <c r="A1546" i="42"/>
  <c r="A1547" i="42"/>
  <c r="A1548" i="42"/>
  <c r="A1549" i="42"/>
  <c r="A1550" i="42"/>
  <c r="A1551" i="42"/>
  <c r="A1552" i="42"/>
  <c r="A1553" i="42"/>
  <c r="A1554" i="42"/>
  <c r="A1555" i="42"/>
  <c r="A1556" i="42"/>
  <c r="A1557" i="42"/>
  <c r="A1558" i="42"/>
  <c r="A1559" i="42"/>
  <c r="A1560" i="42"/>
  <c r="A1561" i="42"/>
  <c r="A1562" i="42"/>
  <c r="A1563" i="42"/>
  <c r="A1564" i="42"/>
  <c r="A1565" i="42"/>
  <c r="A1566" i="42"/>
  <c r="A1567" i="42"/>
  <c r="A1568" i="42"/>
  <c r="A1569" i="42"/>
  <c r="A1570" i="42"/>
  <c r="A1571" i="42"/>
  <c r="A1572" i="42"/>
  <c r="A1573" i="42"/>
  <c r="A1574" i="42"/>
  <c r="A1575" i="42"/>
  <c r="A1576" i="42"/>
  <c r="A1577" i="42"/>
  <c r="A1578" i="42"/>
  <c r="A1579" i="42"/>
  <c r="A1580" i="42"/>
  <c r="A1581" i="42"/>
  <c r="A1582" i="42"/>
  <c r="A1583" i="42"/>
  <c r="A1584" i="42"/>
  <c r="A1585" i="42"/>
  <c r="A1586" i="42"/>
  <c r="A1587" i="42"/>
  <c r="A1588" i="42"/>
  <c r="A1589" i="42"/>
  <c r="A1590" i="42"/>
  <c r="A1591" i="42"/>
  <c r="A1592" i="42"/>
  <c r="A1593" i="42"/>
  <c r="A1594" i="42"/>
  <c r="A1595" i="42"/>
  <c r="A1596" i="42"/>
  <c r="A1597" i="42"/>
  <c r="A1598" i="42"/>
  <c r="A1599" i="42"/>
  <c r="A1600" i="42"/>
  <c r="A1601" i="42"/>
  <c r="A1602" i="42"/>
  <c r="A1603" i="42"/>
  <c r="A1604" i="42"/>
  <c r="A1605" i="42"/>
  <c r="A1606" i="42"/>
  <c r="A1607" i="42"/>
  <c r="A1608" i="42"/>
  <c r="A1609" i="42"/>
  <c r="A1610" i="42"/>
  <c r="A1611" i="42"/>
  <c r="A1612" i="42"/>
  <c r="A1613" i="42"/>
  <c r="A1614" i="42"/>
  <c r="A1615" i="42"/>
  <c r="A1616" i="42"/>
  <c r="A1617" i="42"/>
  <c r="A1618" i="42"/>
  <c r="A1619" i="42"/>
  <c r="A1620" i="42"/>
  <c r="A1621" i="42"/>
  <c r="A1622" i="42"/>
  <c r="A1623" i="42"/>
  <c r="A1624" i="42"/>
  <c r="A1625" i="42"/>
  <c r="A1626" i="42"/>
  <c r="A1627" i="42"/>
  <c r="A1628" i="42"/>
  <c r="A1629" i="42"/>
  <c r="A1630" i="42"/>
  <c r="A1631" i="42"/>
  <c r="A1632" i="42"/>
  <c r="A1633" i="42"/>
  <c r="A1634" i="42"/>
  <c r="A1635" i="42"/>
  <c r="A1636" i="42"/>
  <c r="A1637" i="42"/>
  <c r="A1638" i="42"/>
  <c r="A1639" i="42"/>
  <c r="A1640" i="42"/>
  <c r="A1641" i="42"/>
  <c r="A1642" i="42"/>
  <c r="A1643" i="42"/>
  <c r="A1644" i="42"/>
  <c r="A1645" i="42"/>
  <c r="A1646" i="42"/>
  <c r="A1647" i="42"/>
  <c r="A1648" i="42"/>
  <c r="A1649" i="42"/>
  <c r="A1650" i="42"/>
  <c r="A1651" i="42"/>
  <c r="A1652" i="42"/>
  <c r="A1653" i="42"/>
  <c r="A1654" i="42"/>
  <c r="A1655" i="42"/>
  <c r="A1656" i="42"/>
  <c r="A1657" i="42"/>
  <c r="A1658" i="42"/>
  <c r="A1659" i="42"/>
  <c r="A1660" i="42"/>
  <c r="A1661" i="42"/>
  <c r="A1662" i="42"/>
  <c r="A1663" i="42"/>
  <c r="A1664" i="42"/>
  <c r="A1665" i="42"/>
  <c r="A1666" i="42"/>
  <c r="A1667" i="42"/>
  <c r="A1668" i="42"/>
  <c r="A1669" i="42"/>
  <c r="A1670" i="42"/>
  <c r="A1671" i="42"/>
  <c r="A1672" i="42"/>
  <c r="A1673" i="42"/>
  <c r="A1674" i="42"/>
  <c r="A1675" i="42"/>
  <c r="A1676" i="42"/>
  <c r="A1677" i="42"/>
  <c r="A1678" i="42"/>
  <c r="A1679" i="42"/>
  <c r="A1680" i="42"/>
  <c r="A1681" i="42"/>
  <c r="A1682" i="42"/>
  <c r="A1683" i="42"/>
  <c r="A1684" i="42"/>
  <c r="A1685" i="42"/>
  <c r="A1686" i="42"/>
  <c r="A1687" i="42"/>
  <c r="A1688" i="42"/>
  <c r="A1689" i="42"/>
  <c r="A1690" i="42"/>
  <c r="A1691" i="42"/>
  <c r="A1692" i="42"/>
  <c r="A1693" i="42"/>
  <c r="A1694" i="42"/>
  <c r="A1695" i="42"/>
  <c r="A1696" i="42"/>
  <c r="A1697" i="42"/>
  <c r="A1698" i="42"/>
  <c r="A1699" i="42"/>
  <c r="A1700" i="42"/>
  <c r="A1701" i="42"/>
  <c r="A1702" i="42"/>
  <c r="A1703" i="42"/>
  <c r="A1704" i="42"/>
  <c r="A1705" i="42"/>
  <c r="A1706" i="42"/>
  <c r="A1707" i="42"/>
  <c r="A1708" i="42"/>
  <c r="A1709" i="42"/>
  <c r="A1710" i="42"/>
  <c r="A1711" i="42"/>
  <c r="A1712" i="42"/>
  <c r="A1713" i="42"/>
  <c r="A1714" i="42"/>
  <c r="A1715" i="42"/>
  <c r="A1716" i="42"/>
  <c r="A1717" i="42"/>
  <c r="A1718" i="42"/>
  <c r="A1719" i="42"/>
  <c r="A1720" i="42"/>
  <c r="A1721" i="42"/>
  <c r="A1722" i="42"/>
  <c r="A1723" i="42"/>
  <c r="A1724" i="42"/>
  <c r="A1725" i="42"/>
  <c r="A1726" i="42"/>
  <c r="A1727" i="42"/>
  <c r="A1728" i="42"/>
  <c r="A1729" i="42"/>
  <c r="A1730" i="42"/>
  <c r="A1731" i="42"/>
  <c r="A1732" i="42"/>
  <c r="A1733" i="42"/>
  <c r="A1734" i="42"/>
  <c r="A1735" i="42"/>
  <c r="A1736" i="42"/>
  <c r="A1737" i="42"/>
  <c r="A1738" i="42"/>
  <c r="A1739" i="42"/>
  <c r="A1740" i="42"/>
  <c r="A1741" i="42"/>
  <c r="A1742" i="42"/>
  <c r="A1743" i="42"/>
  <c r="A1744" i="42"/>
  <c r="A1745" i="42"/>
  <c r="A1746" i="42"/>
  <c r="A1747" i="42"/>
  <c r="A1748" i="42"/>
  <c r="A1749" i="42"/>
  <c r="A1750" i="42"/>
  <c r="A1751" i="42"/>
  <c r="A1752" i="42"/>
  <c r="A1753" i="42"/>
  <c r="A1754" i="42"/>
  <c r="A1755" i="42"/>
  <c r="A1756" i="42"/>
  <c r="A1757" i="42"/>
  <c r="A1758" i="42"/>
  <c r="A1759" i="42"/>
  <c r="A1760" i="42"/>
  <c r="A1761" i="42"/>
  <c r="A1762" i="42"/>
  <c r="A1763" i="42"/>
  <c r="A1764" i="42"/>
  <c r="A1765" i="42"/>
  <c r="A1766" i="42"/>
  <c r="A1767" i="42"/>
  <c r="A1768" i="42"/>
  <c r="A1769" i="42"/>
  <c r="A1770" i="42"/>
  <c r="A1771" i="42"/>
  <c r="A1772" i="42"/>
  <c r="A1773" i="42"/>
  <c r="A1774" i="42"/>
  <c r="A1775" i="42"/>
  <c r="A1776" i="42"/>
  <c r="A1777" i="42"/>
  <c r="A1778" i="42"/>
  <c r="A1779" i="42"/>
  <c r="A1780" i="42"/>
  <c r="A1781" i="42"/>
  <c r="A1782" i="42"/>
  <c r="A1783" i="42"/>
  <c r="A1784" i="42"/>
  <c r="A1785" i="42"/>
  <c r="A1786" i="42"/>
  <c r="A1787" i="42"/>
  <c r="A1788" i="42"/>
  <c r="A1789" i="42"/>
  <c r="A1790" i="42"/>
  <c r="A1791" i="42"/>
  <c r="A1792" i="42"/>
  <c r="A1793" i="42"/>
  <c r="A1794" i="42"/>
  <c r="A1795" i="42"/>
  <c r="A1796" i="42"/>
  <c r="A1797" i="42"/>
  <c r="A1798" i="42"/>
  <c r="A1799" i="42"/>
  <c r="A1800" i="42"/>
  <c r="A1801" i="42"/>
  <c r="A1802" i="42"/>
  <c r="A1803" i="42"/>
  <c r="A1804" i="42"/>
  <c r="A1805" i="42"/>
  <c r="A1806" i="42"/>
  <c r="A1807" i="42"/>
  <c r="A1808" i="42"/>
  <c r="A1809" i="42"/>
  <c r="A1810" i="42"/>
  <c r="A1811" i="42"/>
  <c r="A1812" i="42"/>
  <c r="A1813" i="42"/>
  <c r="A1814" i="42"/>
  <c r="A1815" i="42"/>
  <c r="A1816" i="42"/>
  <c r="A1817" i="42"/>
  <c r="A1818" i="42"/>
  <c r="A1819" i="42"/>
  <c r="A1820" i="42"/>
  <c r="A1821" i="42"/>
  <c r="A1822" i="42"/>
  <c r="A1823" i="42"/>
  <c r="A1824" i="42"/>
  <c r="A1825" i="42"/>
  <c r="A1826" i="42"/>
  <c r="A1827" i="42"/>
  <c r="A1828" i="42"/>
  <c r="A1829" i="42"/>
  <c r="A1830" i="42"/>
  <c r="A1831" i="42"/>
  <c r="A1832" i="42"/>
  <c r="A1833" i="42"/>
  <c r="A1834" i="42"/>
  <c r="A1835" i="42"/>
  <c r="A1836" i="42"/>
  <c r="A1837" i="42"/>
  <c r="A1838" i="42"/>
  <c r="A1839" i="42"/>
  <c r="A1840" i="42"/>
  <c r="A1841" i="42"/>
  <c r="A1842" i="42"/>
  <c r="A1843" i="42"/>
  <c r="A1844" i="42"/>
  <c r="A1845" i="42"/>
  <c r="A1846" i="42"/>
  <c r="A1847" i="42"/>
  <c r="A1848" i="42"/>
  <c r="A1849" i="42"/>
  <c r="A1850" i="42"/>
  <c r="A1851" i="42"/>
  <c r="A1852" i="42"/>
  <c r="A1853" i="42"/>
  <c r="A1854" i="42"/>
  <c r="A1855" i="42"/>
  <c r="A1856" i="42"/>
  <c r="A1857" i="42"/>
  <c r="A1858" i="42"/>
  <c r="A1859" i="42"/>
  <c r="A1860" i="42"/>
  <c r="A1861" i="42"/>
  <c r="A1862" i="42"/>
  <c r="A1863" i="42"/>
  <c r="A1864" i="42"/>
  <c r="A1865" i="42"/>
  <c r="A1866" i="42"/>
  <c r="A1867" i="42"/>
  <c r="A1868" i="42"/>
  <c r="A1869" i="42"/>
  <c r="A1870" i="42"/>
  <c r="A1871" i="42"/>
  <c r="A1872" i="42"/>
  <c r="A1873" i="42"/>
  <c r="A1874" i="42"/>
  <c r="A1875" i="42"/>
  <c r="A1876" i="42"/>
  <c r="A1877" i="42"/>
  <c r="A1878" i="42"/>
  <c r="A1879" i="42"/>
  <c r="A1880" i="42"/>
  <c r="A1881" i="42"/>
  <c r="A1882" i="42"/>
  <c r="A1883" i="42"/>
  <c r="A1884" i="42"/>
  <c r="A1885" i="42"/>
  <c r="A1886" i="42"/>
  <c r="A1887" i="42"/>
  <c r="A1888" i="42"/>
  <c r="A1889" i="42"/>
  <c r="A1890" i="42"/>
  <c r="A1891" i="42"/>
  <c r="A1892" i="42"/>
  <c r="A1893" i="42"/>
  <c r="A1894" i="42"/>
  <c r="A1895" i="42"/>
  <c r="A1896" i="42"/>
  <c r="A1897" i="42"/>
  <c r="A1898" i="42"/>
  <c r="A1899" i="42"/>
  <c r="A1900" i="42"/>
  <c r="A1901" i="42"/>
  <c r="A1902" i="42"/>
  <c r="A1903" i="42"/>
  <c r="A1904" i="42"/>
  <c r="A1905" i="42"/>
  <c r="A1906" i="42"/>
  <c r="A1907" i="42"/>
  <c r="A1908" i="42"/>
  <c r="A1909" i="42"/>
  <c r="A1910" i="42"/>
  <c r="A1911" i="42"/>
  <c r="A1912" i="42"/>
  <c r="A1913" i="42"/>
  <c r="A1914" i="42"/>
  <c r="A1915" i="42"/>
  <c r="A1916" i="42"/>
  <c r="A1917" i="42"/>
  <c r="A1918" i="42"/>
  <c r="A1919" i="42"/>
  <c r="A1920" i="42"/>
  <c r="A1921" i="42"/>
  <c r="A1922" i="42"/>
  <c r="A1923" i="42"/>
  <c r="A1924" i="42"/>
  <c r="A1925" i="42"/>
  <c r="A1926" i="42"/>
  <c r="A1927" i="42"/>
  <c r="A1928" i="42"/>
  <c r="A1929" i="42"/>
  <c r="A1930" i="42"/>
  <c r="A1931" i="42"/>
  <c r="A1932" i="42"/>
  <c r="A1933" i="42"/>
  <c r="A1934" i="42"/>
  <c r="A1935" i="42"/>
  <c r="A1936" i="42"/>
  <c r="A1937" i="42"/>
  <c r="A1938" i="42"/>
  <c r="A1939" i="42"/>
  <c r="A1940" i="42"/>
  <c r="A1941" i="42"/>
  <c r="A1942" i="42"/>
  <c r="A1943" i="42"/>
  <c r="A1944" i="42"/>
  <c r="A1945" i="42"/>
  <c r="A1946" i="42"/>
  <c r="A1947" i="42"/>
  <c r="A1948" i="42"/>
  <c r="A1949" i="42"/>
  <c r="A1950" i="42"/>
  <c r="A1951" i="42"/>
  <c r="A1952" i="42"/>
  <c r="A1953" i="42"/>
  <c r="A1954" i="42"/>
  <c r="A1955" i="42"/>
  <c r="A1956" i="42"/>
  <c r="A1957" i="42"/>
  <c r="A1958" i="42"/>
  <c r="A1959" i="42"/>
  <c r="A1960" i="42"/>
  <c r="A1961" i="42"/>
  <c r="A1962" i="42"/>
  <c r="A1963" i="42"/>
  <c r="A1964" i="42"/>
  <c r="A1965" i="42"/>
  <c r="A1966" i="42"/>
  <c r="A1967" i="42"/>
  <c r="A1968" i="42"/>
  <c r="A1969" i="42"/>
  <c r="A1970" i="42"/>
  <c r="A1971" i="42"/>
  <c r="A1972" i="42"/>
  <c r="A1973" i="42"/>
  <c r="A1974" i="42"/>
  <c r="A1975" i="42"/>
  <c r="A1976" i="42"/>
  <c r="A1977" i="42"/>
  <c r="A1978" i="42"/>
  <c r="A1979" i="42"/>
  <c r="A1980" i="42"/>
  <c r="A1981" i="42"/>
  <c r="A1982" i="42"/>
  <c r="A1983" i="42"/>
  <c r="A1984" i="42"/>
  <c r="A1985" i="42"/>
  <c r="A1986" i="42"/>
  <c r="A1987" i="42"/>
  <c r="A1988" i="42"/>
  <c r="A1989" i="42"/>
  <c r="A1990" i="42"/>
  <c r="A1991" i="42"/>
  <c r="A1992" i="42"/>
  <c r="A1993" i="42"/>
  <c r="A1994" i="42"/>
  <c r="A1995" i="42"/>
  <c r="A1996" i="42"/>
  <c r="A1997" i="42"/>
  <c r="A1998" i="42"/>
  <c r="A1999" i="42"/>
  <c r="A2000" i="42"/>
  <c r="A2001" i="42"/>
  <c r="A2002" i="42"/>
  <c r="A2003" i="42"/>
  <c r="A2004" i="42"/>
  <c r="A2005" i="42"/>
  <c r="A2006" i="42"/>
  <c r="A2007" i="42"/>
  <c r="A2008" i="42"/>
  <c r="A2009" i="42"/>
  <c r="A2010" i="42"/>
  <c r="A2011" i="42"/>
  <c r="A2012" i="42"/>
  <c r="A2013" i="42"/>
  <c r="A2014" i="42"/>
  <c r="A2015" i="42"/>
  <c r="A2016" i="42"/>
  <c r="A2017" i="42"/>
  <c r="A2018" i="42"/>
  <c r="A2019" i="42"/>
  <c r="A2020" i="42"/>
  <c r="A2021" i="42"/>
  <c r="A2022" i="42"/>
  <c r="A2023" i="42"/>
  <c r="A2024" i="42"/>
  <c r="A2025" i="42"/>
  <c r="A2026" i="42"/>
  <c r="A2027" i="42"/>
  <c r="A2028" i="42"/>
  <c r="A2029" i="42"/>
  <c r="A2030" i="42"/>
  <c r="A2031" i="42"/>
  <c r="A2032" i="42"/>
  <c r="A2033" i="42"/>
  <c r="A2034" i="42"/>
  <c r="A2035" i="42"/>
  <c r="A2036" i="42"/>
  <c r="A2037" i="42"/>
  <c r="A2038" i="42"/>
  <c r="A2039" i="42"/>
  <c r="A2040" i="42"/>
  <c r="A2041" i="42"/>
  <c r="A2042" i="42"/>
  <c r="A2043" i="42"/>
  <c r="A2044" i="42"/>
  <c r="A2045" i="42"/>
  <c r="A2046" i="42"/>
  <c r="A2047" i="42"/>
  <c r="A2048" i="42"/>
  <c r="A2049" i="42"/>
  <c r="A2050" i="42"/>
  <c r="A2051" i="42"/>
  <c r="A2052" i="42"/>
  <c r="A2053" i="42"/>
  <c r="A2054" i="42"/>
  <c r="A2055" i="42"/>
  <c r="A2056" i="42"/>
  <c r="A2057" i="42"/>
  <c r="A2058" i="42"/>
  <c r="A2059" i="42"/>
  <c r="A2060" i="42"/>
  <c r="A2061" i="42"/>
  <c r="A2062" i="42"/>
  <c r="A2063" i="42"/>
  <c r="A2064" i="42"/>
  <c r="A2065" i="42"/>
  <c r="A2066" i="42"/>
  <c r="A2067" i="42"/>
  <c r="A2068" i="42"/>
  <c r="A2069" i="42"/>
  <c r="A2070" i="42"/>
  <c r="A2071" i="42"/>
  <c r="A2072" i="42"/>
  <c r="A2073" i="42"/>
  <c r="A2074" i="42"/>
  <c r="A2075" i="42"/>
  <c r="A2076" i="42"/>
  <c r="A2077" i="42"/>
  <c r="A2078" i="42"/>
  <c r="A2079" i="42"/>
  <c r="A2080" i="42"/>
  <c r="A2081" i="42"/>
  <c r="A2082" i="42"/>
  <c r="A2083" i="42"/>
  <c r="A2084" i="42"/>
  <c r="A2085" i="42"/>
  <c r="A2086" i="42"/>
  <c r="A2087" i="42"/>
  <c r="A2088" i="42"/>
  <c r="A2089" i="42"/>
  <c r="A2090" i="42"/>
  <c r="A2091" i="42"/>
  <c r="A2092" i="42"/>
  <c r="A2093" i="42"/>
  <c r="A2094" i="42"/>
  <c r="A2095" i="42"/>
  <c r="A2096" i="42"/>
  <c r="A2097" i="42"/>
  <c r="A2098" i="42"/>
  <c r="A2099" i="42"/>
  <c r="A2100" i="42"/>
  <c r="A2101" i="42"/>
  <c r="A2102" i="42"/>
  <c r="A2103" i="42"/>
  <c r="A2104" i="42"/>
  <c r="A2105" i="42"/>
  <c r="A2106" i="42"/>
  <c r="A2107" i="42"/>
  <c r="A2108" i="42"/>
  <c r="A2109" i="42"/>
  <c r="A2110" i="42"/>
  <c r="A2111" i="42"/>
  <c r="A2112" i="42"/>
  <c r="A2113" i="42"/>
  <c r="A2114" i="42"/>
  <c r="A2115" i="42"/>
  <c r="A2116" i="42"/>
  <c r="A2117" i="42"/>
  <c r="A2118" i="42"/>
  <c r="A2119" i="42"/>
  <c r="A2120" i="42"/>
  <c r="A2121" i="42"/>
  <c r="A2122" i="42"/>
  <c r="A2123" i="42"/>
  <c r="A2124" i="42"/>
  <c r="A2125" i="42"/>
  <c r="A2126" i="42"/>
  <c r="A2127" i="42"/>
  <c r="A2128" i="42"/>
  <c r="A2129" i="42"/>
  <c r="A2130" i="42"/>
  <c r="A2131" i="42"/>
  <c r="A2132" i="42"/>
  <c r="A2133" i="42"/>
  <c r="A2134" i="42"/>
  <c r="A2135" i="42"/>
  <c r="A2136" i="42"/>
  <c r="A2137" i="42"/>
  <c r="A2138" i="42"/>
  <c r="A2139" i="42"/>
  <c r="A2140" i="42"/>
  <c r="A2141" i="42"/>
  <c r="A2142" i="42"/>
  <c r="A2143" i="42"/>
  <c r="A2144" i="42"/>
  <c r="A2145" i="42"/>
  <c r="A2146" i="42"/>
  <c r="A2147" i="42"/>
  <c r="A2148" i="42"/>
  <c r="A2149" i="42"/>
  <c r="A2150" i="42"/>
  <c r="A2151" i="42"/>
  <c r="A2152" i="42"/>
  <c r="A2153" i="42"/>
  <c r="A2154" i="42"/>
  <c r="A2155" i="42"/>
  <c r="A2156" i="42"/>
  <c r="A2157" i="42"/>
  <c r="A2158" i="42"/>
  <c r="A2159" i="42"/>
  <c r="A2160" i="42"/>
  <c r="A2161" i="42"/>
  <c r="A2162" i="42"/>
  <c r="A2163" i="42"/>
  <c r="A2164" i="42"/>
  <c r="A2165" i="42"/>
  <c r="A2166" i="42"/>
  <c r="A2167" i="42"/>
  <c r="A2168" i="42"/>
  <c r="A2169" i="42"/>
  <c r="A2170" i="42"/>
  <c r="A2171" i="42"/>
  <c r="A2172" i="42"/>
  <c r="A2173" i="42"/>
  <c r="A2174" i="42"/>
  <c r="A2175" i="42"/>
  <c r="A2176" i="42"/>
  <c r="A2177" i="42"/>
  <c r="A2178" i="42"/>
  <c r="A2179" i="42"/>
  <c r="A2180" i="42"/>
  <c r="A2181" i="42"/>
  <c r="A2182" i="42"/>
  <c r="A2183" i="42"/>
  <c r="A2184" i="42"/>
  <c r="A2185" i="42"/>
  <c r="A2186" i="42"/>
  <c r="A2187" i="42"/>
  <c r="A2188" i="42"/>
  <c r="A2189" i="42"/>
  <c r="A2190" i="42"/>
  <c r="A2191" i="42"/>
  <c r="A2192" i="42"/>
  <c r="A2193" i="42"/>
  <c r="A2194" i="42"/>
  <c r="A2195" i="42"/>
  <c r="A2196" i="42"/>
  <c r="A2197" i="42"/>
  <c r="A2198" i="42"/>
  <c r="A2199" i="42"/>
  <c r="A2200" i="42"/>
  <c r="A2201" i="42"/>
  <c r="A2202" i="42"/>
  <c r="A2203" i="42"/>
  <c r="A2204" i="42"/>
  <c r="A2205" i="42"/>
  <c r="A2206" i="42"/>
  <c r="A2207" i="42"/>
  <c r="A2208" i="42"/>
  <c r="A2209" i="42"/>
  <c r="A2210" i="42"/>
  <c r="A2211" i="42"/>
  <c r="A2212" i="42"/>
  <c r="A2213" i="42"/>
  <c r="A2214" i="42"/>
  <c r="A2215" i="42"/>
  <c r="A2216" i="42"/>
  <c r="A2217" i="42"/>
  <c r="A2218" i="42"/>
  <c r="A2219" i="42"/>
  <c r="A2220" i="42"/>
  <c r="A2221" i="42"/>
  <c r="A2222" i="42"/>
  <c r="A2223" i="42"/>
  <c r="A2224" i="42"/>
  <c r="A2225" i="42"/>
  <c r="A2226" i="42"/>
  <c r="A2227" i="42"/>
  <c r="A2228" i="42"/>
  <c r="A2229" i="42"/>
  <c r="A2230" i="42"/>
  <c r="A2231" i="42"/>
  <c r="A2232" i="42"/>
  <c r="A2233" i="42"/>
  <c r="A2234" i="42"/>
  <c r="A2235" i="42"/>
  <c r="A2236" i="42"/>
  <c r="A2237" i="42"/>
  <c r="A2238" i="42"/>
  <c r="A2239" i="42"/>
  <c r="A2240" i="42"/>
  <c r="A2241" i="42"/>
  <c r="A2242" i="42"/>
  <c r="A2243" i="42"/>
  <c r="A2244" i="42"/>
  <c r="A2245" i="42"/>
  <c r="A2246" i="42"/>
  <c r="A2247" i="42"/>
  <c r="A2248" i="42"/>
  <c r="A2249" i="42"/>
  <c r="A2250" i="42"/>
  <c r="A2251" i="42"/>
  <c r="A2252" i="42"/>
  <c r="A2253" i="42"/>
  <c r="A2254" i="42"/>
  <c r="A2255" i="42"/>
  <c r="A2256" i="42"/>
  <c r="A2257" i="42"/>
  <c r="A2258" i="42"/>
  <c r="A2259" i="42"/>
  <c r="A2260" i="42"/>
  <c r="A2261" i="42"/>
  <c r="A2262" i="42"/>
  <c r="A2263" i="42"/>
  <c r="A2264" i="42"/>
  <c r="A2265" i="42"/>
  <c r="A2266" i="42"/>
  <c r="A2267" i="42"/>
  <c r="A2268" i="42"/>
  <c r="A2269" i="42"/>
  <c r="A2270" i="42"/>
  <c r="A2271" i="42"/>
  <c r="A2272" i="42"/>
  <c r="A2273" i="42"/>
  <c r="A2274" i="42"/>
  <c r="A2275" i="42"/>
  <c r="A2276" i="42"/>
  <c r="A2277" i="42"/>
  <c r="A2278" i="42"/>
  <c r="A2279" i="42"/>
  <c r="A2280" i="42"/>
  <c r="A2281" i="42"/>
  <c r="A2282" i="42"/>
  <c r="A2283" i="42"/>
  <c r="A2284" i="42"/>
  <c r="A2285" i="42"/>
  <c r="A2286" i="42"/>
  <c r="A2287" i="42"/>
  <c r="A2288" i="42"/>
  <c r="A2289" i="42"/>
  <c r="A2290" i="42"/>
  <c r="A2291" i="42"/>
  <c r="A2292" i="42"/>
  <c r="A2293" i="42"/>
  <c r="A2294" i="42"/>
  <c r="A2295" i="42"/>
  <c r="A2296" i="42"/>
  <c r="A2297" i="42"/>
  <c r="A2298" i="42"/>
  <c r="A2299" i="42"/>
  <c r="A2300" i="42"/>
  <c r="A2301" i="42"/>
  <c r="A2302" i="42"/>
  <c r="A2303" i="42"/>
  <c r="A2304" i="42"/>
  <c r="A2305" i="42"/>
  <c r="A2306" i="42"/>
  <c r="A2307" i="42"/>
  <c r="A2308" i="42"/>
  <c r="A2309" i="42"/>
  <c r="A2310" i="42"/>
  <c r="A2311" i="42"/>
  <c r="A2312" i="42"/>
  <c r="A2313" i="42"/>
  <c r="A2314" i="42"/>
  <c r="A2315" i="42"/>
  <c r="A2316" i="42"/>
  <c r="A2317" i="42"/>
  <c r="A2318" i="42"/>
  <c r="A2319" i="42"/>
  <c r="A2320" i="42"/>
  <c r="A2321" i="42"/>
  <c r="A2322" i="42"/>
  <c r="A2323" i="42"/>
  <c r="A2324" i="42"/>
  <c r="A2325" i="42"/>
  <c r="A2326" i="42"/>
  <c r="A2327" i="42"/>
  <c r="A2328" i="42"/>
  <c r="A2329" i="42"/>
  <c r="A2330" i="42"/>
  <c r="A2331" i="42"/>
  <c r="A2332" i="42"/>
  <c r="A2333" i="42"/>
  <c r="A2334" i="42"/>
  <c r="A2335" i="42"/>
  <c r="A2336" i="42"/>
  <c r="A2337" i="42"/>
  <c r="A2338" i="42"/>
  <c r="A2339" i="42"/>
  <c r="A2340" i="42"/>
  <c r="A2341" i="42"/>
  <c r="A2342" i="42"/>
  <c r="A2343" i="42"/>
  <c r="A2344" i="42"/>
  <c r="A2345" i="42"/>
  <c r="A2346" i="42"/>
  <c r="A2347" i="42"/>
  <c r="A2348" i="42"/>
  <c r="A2349" i="42"/>
  <c r="A2350" i="42"/>
  <c r="A2351" i="42"/>
  <c r="A2352" i="42"/>
  <c r="A2353" i="42"/>
  <c r="A2354" i="42"/>
  <c r="A2355" i="42"/>
  <c r="A2356" i="42"/>
  <c r="A2357" i="42"/>
  <c r="A2358" i="42"/>
  <c r="A2359" i="42"/>
  <c r="A2360" i="42"/>
  <c r="A2361" i="42"/>
  <c r="A2362" i="42"/>
  <c r="A2363" i="42"/>
  <c r="A2364" i="42"/>
  <c r="A2365" i="42"/>
  <c r="A2366" i="42"/>
  <c r="A2367" i="42"/>
  <c r="A2368" i="42"/>
  <c r="A2369" i="42"/>
  <c r="A2370" i="42"/>
  <c r="A2371" i="42"/>
  <c r="A2372" i="42"/>
  <c r="A2373" i="42"/>
  <c r="A2374" i="42"/>
  <c r="A2375" i="42"/>
  <c r="A2376" i="42"/>
  <c r="A2377" i="42"/>
  <c r="A2378" i="42"/>
  <c r="A2379" i="42"/>
  <c r="A2380" i="42"/>
  <c r="A2381" i="42"/>
  <c r="A2382" i="42"/>
  <c r="A2383" i="42"/>
  <c r="A2384" i="42"/>
  <c r="A2385" i="42"/>
  <c r="A2386" i="42"/>
  <c r="A2387" i="42"/>
  <c r="A2388" i="42"/>
  <c r="A2389" i="42"/>
  <c r="A2390" i="42"/>
  <c r="A2391" i="42"/>
  <c r="A2392" i="42"/>
  <c r="A2393" i="42"/>
  <c r="A2394" i="42"/>
  <c r="A2395" i="42"/>
  <c r="A2396" i="42"/>
  <c r="A2397" i="42"/>
  <c r="A2398" i="42"/>
  <c r="A2399" i="42"/>
  <c r="A2400" i="42"/>
  <c r="A2401" i="42"/>
  <c r="A2402" i="42"/>
  <c r="A2403" i="42"/>
  <c r="A2404" i="42"/>
  <c r="A2405" i="42"/>
  <c r="A2406" i="42"/>
  <c r="A2407" i="42"/>
  <c r="A2408" i="42"/>
  <c r="A2409" i="42"/>
  <c r="A2410" i="42"/>
  <c r="A2411" i="42"/>
  <c r="A2412" i="42"/>
  <c r="A2413" i="42"/>
  <c r="A2414" i="42"/>
  <c r="A2415" i="42"/>
  <c r="A2416" i="42"/>
  <c r="A2417" i="42"/>
  <c r="A2418" i="42"/>
  <c r="A2419" i="42"/>
  <c r="A2420" i="42"/>
  <c r="A2421" i="42"/>
  <c r="A2422" i="42"/>
  <c r="A2423" i="42"/>
  <c r="A2424" i="42"/>
  <c r="A2425" i="42"/>
  <c r="A2426" i="42"/>
  <c r="A2427" i="42"/>
  <c r="A2428" i="42"/>
  <c r="A2429" i="42"/>
  <c r="A2430" i="42"/>
  <c r="A2431" i="42"/>
  <c r="A2432" i="42"/>
  <c r="A2433" i="42"/>
  <c r="A2434" i="42"/>
  <c r="A2435" i="42"/>
  <c r="A2436" i="42"/>
  <c r="A2437" i="42"/>
  <c r="A2438" i="42"/>
  <c r="A2439" i="42"/>
  <c r="A2440" i="42"/>
  <c r="A2441" i="42"/>
  <c r="A2442" i="42"/>
  <c r="A2443" i="42"/>
  <c r="A2444" i="42"/>
  <c r="A2445" i="42"/>
  <c r="A2446" i="42"/>
  <c r="A2447" i="42"/>
  <c r="A2448" i="42"/>
  <c r="A2449" i="42"/>
  <c r="A2450" i="42"/>
  <c r="A2451" i="42"/>
  <c r="A2452" i="42"/>
  <c r="A2453" i="42"/>
  <c r="A2454" i="42"/>
  <c r="A2455" i="42"/>
  <c r="A2456" i="42"/>
  <c r="A2457" i="42"/>
  <c r="A2458" i="42"/>
  <c r="A2459" i="42"/>
  <c r="A2460" i="42"/>
  <c r="A2461" i="42"/>
  <c r="A2462" i="42"/>
  <c r="A2463" i="42"/>
  <c r="A2464" i="42"/>
  <c r="A2465" i="42"/>
  <c r="A2466" i="42"/>
  <c r="A2467" i="42"/>
  <c r="A2468" i="42"/>
  <c r="A2469" i="42"/>
  <c r="A2470" i="42"/>
  <c r="A2471" i="42"/>
  <c r="A2472" i="42"/>
  <c r="A2473" i="42"/>
  <c r="A2474" i="42"/>
  <c r="A2475" i="42"/>
  <c r="A2476" i="42"/>
  <c r="A2477" i="42"/>
  <c r="A2478" i="42"/>
  <c r="A2479" i="42"/>
  <c r="A2480" i="42"/>
  <c r="A2481" i="42"/>
  <c r="A2482" i="42"/>
  <c r="A2483" i="42"/>
  <c r="A2484" i="42"/>
  <c r="A2485" i="42"/>
  <c r="A2486" i="42"/>
  <c r="A2487" i="42"/>
  <c r="A2488" i="42"/>
  <c r="A2489" i="42"/>
  <c r="A2490" i="42"/>
  <c r="A2491" i="42"/>
  <c r="A2492" i="42"/>
  <c r="A2493" i="42"/>
  <c r="A2494" i="42"/>
  <c r="A2495" i="42"/>
  <c r="A2496" i="42"/>
  <c r="A2497" i="42"/>
  <c r="A2498" i="42"/>
  <c r="A2499" i="42"/>
  <c r="A2500" i="42"/>
  <c r="A2501" i="42"/>
  <c r="A2502" i="42"/>
  <c r="A2503" i="42"/>
  <c r="A2504" i="42"/>
  <c r="A2505" i="42"/>
  <c r="A2506" i="42"/>
  <c r="A2507" i="42"/>
  <c r="A2508" i="42"/>
  <c r="A2509" i="42"/>
  <c r="A2510" i="42"/>
  <c r="A2511" i="42"/>
  <c r="A2512" i="42"/>
  <c r="A2513" i="42"/>
  <c r="A2514" i="42"/>
  <c r="A2515" i="42"/>
  <c r="A2516" i="42"/>
  <c r="A2517" i="42"/>
  <c r="A2518" i="42"/>
  <c r="A2519" i="42"/>
  <c r="A2520" i="42"/>
  <c r="A2521" i="42"/>
  <c r="A2522" i="42"/>
  <c r="A2523" i="42"/>
  <c r="A2524" i="42"/>
  <c r="A2525" i="42"/>
  <c r="A2526" i="42"/>
  <c r="A2527" i="42"/>
  <c r="A2528" i="42"/>
  <c r="A2529" i="42"/>
  <c r="A2530" i="42"/>
  <c r="A2531" i="42"/>
  <c r="A2532" i="42"/>
  <c r="A2533" i="42"/>
  <c r="A2534" i="42"/>
  <c r="A2535" i="42"/>
  <c r="A2536" i="42"/>
  <c r="A2537" i="42"/>
  <c r="A2538" i="42"/>
  <c r="A2539" i="42"/>
  <c r="A2540" i="42"/>
  <c r="A2541" i="42"/>
  <c r="A2542" i="42"/>
  <c r="A2543" i="42"/>
  <c r="A2544" i="42"/>
  <c r="A2545" i="42"/>
  <c r="A2546" i="42"/>
  <c r="A2547" i="42"/>
  <c r="A2548" i="42"/>
  <c r="A2549" i="42"/>
  <c r="A2550" i="42"/>
  <c r="A2551" i="42"/>
  <c r="A2552" i="42"/>
  <c r="A2553" i="42"/>
  <c r="A2554" i="42"/>
  <c r="A2555" i="42"/>
  <c r="A2556" i="42"/>
  <c r="A2557" i="42"/>
  <c r="A2558" i="42"/>
  <c r="A2559" i="42"/>
  <c r="A2560" i="42"/>
  <c r="A2561" i="42"/>
  <c r="A2562" i="42"/>
  <c r="A2563" i="42"/>
  <c r="A2564" i="42"/>
  <c r="A2565" i="42"/>
  <c r="A2566" i="42"/>
  <c r="A2567" i="42"/>
  <c r="A2568" i="42"/>
  <c r="A2569" i="42"/>
  <c r="A2570" i="42"/>
  <c r="A2571" i="42"/>
  <c r="A2572" i="42"/>
  <c r="A2573" i="42"/>
  <c r="A2574" i="42"/>
  <c r="A2575" i="42"/>
  <c r="A2576" i="42"/>
  <c r="A2577" i="42"/>
  <c r="A2578" i="42"/>
  <c r="A2579" i="42"/>
  <c r="A2580" i="42"/>
  <c r="A2581" i="42"/>
  <c r="A2582" i="42"/>
  <c r="A2583" i="42"/>
  <c r="A2584" i="42"/>
  <c r="A2585" i="42"/>
  <c r="A2586" i="42"/>
  <c r="A2587" i="42"/>
  <c r="A2588" i="42"/>
  <c r="A2589" i="42"/>
  <c r="A2590" i="42"/>
  <c r="A2591" i="42"/>
  <c r="A2592" i="42"/>
  <c r="A2593" i="42"/>
  <c r="A2594" i="42"/>
  <c r="A2595" i="42"/>
  <c r="A2596" i="42"/>
  <c r="A2597" i="42"/>
  <c r="A2598" i="42"/>
  <c r="A2599" i="42"/>
  <c r="A2600" i="42"/>
  <c r="A2601" i="42"/>
  <c r="A2602" i="42"/>
  <c r="A2603" i="42"/>
  <c r="A2604" i="42"/>
  <c r="A2605" i="42"/>
  <c r="A2606" i="42"/>
  <c r="A2607" i="42"/>
  <c r="A2608" i="42"/>
  <c r="A2609" i="42"/>
  <c r="A2610" i="42"/>
  <c r="A2611" i="42"/>
  <c r="A2612" i="42"/>
  <c r="A2613" i="42"/>
  <c r="A2614" i="42"/>
  <c r="A2615" i="42"/>
  <c r="A2616" i="42"/>
  <c r="A2617" i="42"/>
  <c r="A2618" i="42"/>
  <c r="A2619" i="42"/>
  <c r="A2620" i="42"/>
  <c r="A2621" i="42"/>
  <c r="A2622" i="42"/>
  <c r="A2623" i="42"/>
  <c r="A2624" i="42"/>
  <c r="A2625" i="42"/>
  <c r="A2626" i="42"/>
  <c r="A2627" i="42"/>
  <c r="A2628" i="42"/>
  <c r="A2629" i="42"/>
  <c r="A2630" i="42"/>
  <c r="A2631" i="42"/>
  <c r="A2632" i="42"/>
  <c r="A2633" i="42"/>
  <c r="A2634" i="42"/>
  <c r="A2635" i="42"/>
  <c r="A2636" i="42"/>
  <c r="A2637" i="42"/>
  <c r="A2638" i="42"/>
  <c r="A2641" i="42"/>
  <c r="A2642" i="42"/>
  <c r="A2643" i="42"/>
  <c r="A2644" i="42"/>
  <c r="A2645" i="42"/>
  <c r="A2646" i="42"/>
  <c r="A2649" i="42"/>
  <c r="A2650" i="42"/>
  <c r="A2651" i="42"/>
  <c r="A2652" i="42"/>
  <c r="A2653" i="42"/>
  <c r="A2654" i="42"/>
  <c r="A2655" i="42"/>
  <c r="A2656" i="42"/>
  <c r="A2657" i="42"/>
  <c r="A2658" i="42"/>
  <c r="A2659" i="42"/>
  <c r="A2660" i="42"/>
  <c r="A2661" i="42"/>
  <c r="A2662" i="42"/>
  <c r="A2663" i="42"/>
  <c r="A2664" i="42"/>
  <c r="A2665" i="42"/>
  <c r="A2666" i="42"/>
  <c r="A2667" i="42"/>
  <c r="A2668" i="42"/>
  <c r="A2669" i="42"/>
  <c r="A2670" i="42"/>
  <c r="A2671" i="42"/>
  <c r="A2672" i="42"/>
  <c r="A2673" i="42"/>
  <c r="A2674" i="42"/>
  <c r="A2675" i="42"/>
  <c r="A2676" i="42"/>
  <c r="A2677" i="42"/>
  <c r="A2678" i="42"/>
  <c r="A2679" i="42"/>
  <c r="A2680" i="42"/>
  <c r="A2681" i="42"/>
  <c r="A2682" i="42"/>
  <c r="A2683" i="42"/>
  <c r="A2684" i="42"/>
  <c r="A2685" i="42"/>
  <c r="A2686" i="42"/>
  <c r="A2687" i="42"/>
  <c r="A2688" i="42"/>
  <c r="A2689" i="42"/>
  <c r="A2690" i="42"/>
  <c r="A2691" i="42"/>
  <c r="A2692" i="42"/>
  <c r="A2693" i="42"/>
  <c r="A2694" i="42"/>
  <c r="A2695" i="42"/>
  <c r="A2696" i="42"/>
  <c r="A2697" i="42"/>
  <c r="A2698" i="42"/>
  <c r="A2699" i="42"/>
  <c r="A2700" i="42"/>
  <c r="A2701" i="42"/>
  <c r="A2702" i="42"/>
  <c r="A2703" i="42"/>
  <c r="A2704" i="42"/>
  <c r="A2705" i="42"/>
  <c r="A2706" i="42"/>
  <c r="A2707" i="42"/>
  <c r="A2708" i="42"/>
  <c r="A2709" i="42"/>
  <c r="A2710" i="42"/>
  <c r="A2711" i="42"/>
  <c r="A2712" i="42"/>
  <c r="A2713" i="42"/>
  <c r="A2714" i="42"/>
  <c r="A2715" i="42"/>
  <c r="A2716" i="42"/>
  <c r="A2717" i="42"/>
  <c r="A2718" i="42"/>
  <c r="A2719" i="42"/>
  <c r="A2720" i="42"/>
  <c r="A2721" i="42"/>
  <c r="A2722" i="42"/>
  <c r="A2723" i="42"/>
  <c r="A2724" i="42"/>
  <c r="A2725" i="42"/>
  <c r="A2726" i="42"/>
  <c r="A2727" i="42"/>
  <c r="A2728" i="42"/>
  <c r="A2729" i="42"/>
  <c r="A2730" i="42"/>
  <c r="A2731" i="42"/>
  <c r="A2732" i="42"/>
  <c r="A2733" i="42"/>
  <c r="A2734" i="42"/>
  <c r="A2735" i="42"/>
  <c r="A2736" i="42"/>
  <c r="A2737" i="42"/>
  <c r="A2738" i="42"/>
  <c r="A2739" i="42"/>
  <c r="A2740" i="42"/>
  <c r="A2741" i="42"/>
  <c r="A2742" i="42"/>
  <c r="A2743" i="42"/>
  <c r="A2744" i="42"/>
  <c r="A2745" i="42"/>
  <c r="A2746" i="42"/>
  <c r="A2747" i="42"/>
  <c r="A2748" i="42"/>
  <c r="A2749" i="42"/>
  <c r="A2750" i="42"/>
  <c r="A2751" i="42"/>
  <c r="A2752" i="42"/>
  <c r="A2753" i="42"/>
  <c r="A2754" i="42"/>
  <c r="A2755" i="42"/>
  <c r="A2756" i="42"/>
  <c r="A2757" i="42"/>
  <c r="A2758" i="42"/>
  <c r="A2759" i="42"/>
  <c r="A2760" i="42"/>
  <c r="A2761" i="42"/>
  <c r="A2762" i="42"/>
  <c r="A2763" i="42"/>
  <c r="A2764" i="42"/>
  <c r="A2765" i="42"/>
  <c r="A2766" i="42"/>
  <c r="A2767" i="42"/>
  <c r="A2768" i="42"/>
  <c r="A2769" i="42"/>
  <c r="A2770" i="42"/>
  <c r="A2771" i="42"/>
  <c r="A2772" i="42"/>
  <c r="A2773" i="42"/>
  <c r="A2774" i="42"/>
  <c r="A2775" i="42"/>
  <c r="A2776" i="42"/>
  <c r="A2777" i="42"/>
  <c r="A2778" i="42"/>
  <c r="A2779" i="42"/>
  <c r="A2780" i="42"/>
  <c r="A2781" i="42"/>
  <c r="A2782" i="42"/>
  <c r="A2783" i="42"/>
  <c r="A2784" i="42"/>
  <c r="A2785" i="42"/>
  <c r="A2786" i="42"/>
  <c r="A2787" i="42"/>
  <c r="A2788" i="42"/>
  <c r="A2789" i="42"/>
  <c r="A2790" i="42"/>
  <c r="A2791" i="42"/>
  <c r="A2792" i="42"/>
  <c r="A2793" i="42"/>
  <c r="A2794" i="42"/>
  <c r="A2795" i="42"/>
  <c r="A2796" i="42"/>
  <c r="A2797" i="42"/>
  <c r="A2798" i="42"/>
  <c r="A2799" i="42"/>
  <c r="A2800" i="42"/>
  <c r="A2801" i="42"/>
  <c r="A2802" i="42"/>
  <c r="A2803" i="42"/>
  <c r="A2804" i="42"/>
  <c r="A2805" i="42"/>
  <c r="A2806" i="42"/>
  <c r="A2807" i="42"/>
  <c r="A2808" i="42"/>
  <c r="A2809" i="42"/>
  <c r="A2810" i="42"/>
  <c r="A2811" i="42"/>
  <c r="A2812" i="42"/>
  <c r="A2813" i="42"/>
  <c r="A2814" i="42"/>
  <c r="A2815" i="42"/>
  <c r="A2816" i="42"/>
  <c r="A2817" i="42"/>
  <c r="A2818" i="42"/>
  <c r="A2819" i="42"/>
  <c r="A2820" i="42"/>
  <c r="A2821" i="42"/>
  <c r="A2822" i="42"/>
  <c r="A2823" i="42"/>
  <c r="A2824" i="42"/>
  <c r="A2825" i="42"/>
  <c r="A2826" i="42"/>
  <c r="A2827" i="42"/>
  <c r="A2828" i="42"/>
  <c r="A2829" i="42"/>
  <c r="A2830" i="42"/>
  <c r="A2831" i="42"/>
  <c r="A2832" i="42"/>
  <c r="A2833" i="42"/>
  <c r="A2834" i="42"/>
  <c r="A2835" i="42"/>
  <c r="A2836" i="42"/>
  <c r="A2837" i="42"/>
  <c r="A2838" i="42"/>
  <c r="A2839" i="42"/>
  <c r="A2840" i="42"/>
  <c r="A2841" i="42"/>
  <c r="A2842" i="42"/>
  <c r="A2843" i="42"/>
  <c r="A2844" i="42"/>
  <c r="A2845" i="42"/>
  <c r="A2846" i="42"/>
  <c r="A2847" i="42"/>
  <c r="A2848" i="42"/>
  <c r="A2849" i="42"/>
  <c r="A2850" i="42"/>
  <c r="A2851" i="42"/>
  <c r="A2852" i="42"/>
  <c r="A2853" i="42"/>
  <c r="A2854" i="42"/>
  <c r="A2855" i="42"/>
  <c r="A2856" i="42"/>
  <c r="A2857" i="42"/>
  <c r="A2858" i="42"/>
  <c r="A2859" i="42"/>
  <c r="A2860" i="42"/>
  <c r="A2861" i="42"/>
  <c r="A2862" i="42"/>
  <c r="A2863" i="42"/>
  <c r="A2864" i="42"/>
  <c r="A2865" i="42"/>
  <c r="A2866" i="42"/>
  <c r="A2867" i="42"/>
  <c r="A2868" i="42"/>
  <c r="A2869" i="42"/>
  <c r="A2870" i="42"/>
  <c r="A2871" i="42"/>
  <c r="A2872" i="42"/>
  <c r="A2873" i="42"/>
  <c r="A2874" i="42"/>
  <c r="A2875" i="42"/>
  <c r="A2876" i="42"/>
  <c r="A2877" i="42"/>
  <c r="A2878" i="42"/>
  <c r="A2879" i="42"/>
  <c r="A2880" i="42"/>
  <c r="A2881" i="42"/>
  <c r="A2882" i="42"/>
  <c r="A2883" i="42"/>
  <c r="A2884" i="42"/>
  <c r="A2885" i="42"/>
  <c r="A2886" i="42"/>
  <c r="A2887" i="42"/>
  <c r="A2888" i="42"/>
  <c r="A2889" i="42"/>
  <c r="A2890" i="42"/>
  <c r="A2891" i="42"/>
  <c r="A2892" i="42"/>
  <c r="A2893" i="42"/>
  <c r="A2894" i="42"/>
  <c r="A2895" i="42"/>
  <c r="A2896" i="42"/>
  <c r="A2897" i="42"/>
  <c r="A2898" i="42"/>
  <c r="A2899" i="42"/>
  <c r="A2900" i="42"/>
  <c r="A2901" i="42"/>
  <c r="A2902" i="42"/>
  <c r="A2903" i="42"/>
  <c r="A2904" i="42"/>
  <c r="A2905" i="42"/>
  <c r="A2906" i="42"/>
  <c r="A2907" i="42"/>
  <c r="A2908" i="42"/>
  <c r="A2909" i="42"/>
  <c r="A2910" i="42"/>
  <c r="A2911" i="42"/>
  <c r="A2912" i="42"/>
  <c r="A2913" i="42"/>
  <c r="A2914" i="42"/>
  <c r="A2915" i="42"/>
  <c r="A2916" i="42"/>
  <c r="A2917" i="42"/>
  <c r="A2918" i="42"/>
  <c r="A2919" i="42"/>
  <c r="A2920" i="42"/>
  <c r="A2921" i="42"/>
  <c r="A2922" i="42"/>
  <c r="A2923" i="42"/>
  <c r="A2924" i="42"/>
  <c r="A2925" i="42"/>
  <c r="A2926" i="42"/>
  <c r="A2927" i="42"/>
  <c r="A2928" i="42"/>
  <c r="A2929" i="42"/>
  <c r="A2930" i="42"/>
  <c r="A2931" i="42"/>
  <c r="A2932" i="42"/>
  <c r="A2933" i="42"/>
  <c r="A2934" i="42"/>
  <c r="A2935" i="42"/>
  <c r="A2936" i="42"/>
  <c r="A2937" i="42"/>
  <c r="A2938" i="42"/>
  <c r="A2939" i="42"/>
  <c r="A2940" i="42"/>
  <c r="A2941" i="42"/>
  <c r="A2942" i="42"/>
  <c r="A2943" i="42"/>
  <c r="A2944" i="42"/>
  <c r="A2945" i="42"/>
  <c r="A2946" i="42"/>
  <c r="A2947" i="42"/>
  <c r="A2948" i="42"/>
  <c r="A2949" i="42"/>
  <c r="A2950" i="42"/>
  <c r="A2951" i="42"/>
  <c r="A2952" i="42"/>
  <c r="A2953" i="42"/>
  <c r="A2954" i="42"/>
  <c r="A2955" i="42"/>
  <c r="A2956" i="42"/>
  <c r="A2957" i="42"/>
  <c r="A2958" i="42"/>
  <c r="A2959" i="42"/>
  <c r="A2960" i="42"/>
  <c r="A2961" i="42"/>
  <c r="A2962" i="42"/>
  <c r="A2963" i="42"/>
  <c r="A2964" i="42"/>
  <c r="A2965" i="42"/>
  <c r="A2966" i="42"/>
  <c r="A2967" i="42"/>
  <c r="A2968" i="42"/>
  <c r="A2969" i="42"/>
  <c r="A2970" i="42"/>
  <c r="A2971" i="42"/>
  <c r="A2972" i="42"/>
  <c r="A2973" i="42"/>
  <c r="A2974" i="42"/>
  <c r="A2975" i="42"/>
  <c r="A2976" i="42"/>
  <c r="A2977" i="42"/>
  <c r="A2978" i="42"/>
  <c r="A2979" i="42"/>
  <c r="A2980" i="42"/>
  <c r="A2981" i="42"/>
  <c r="A2982" i="42"/>
  <c r="A2983" i="42"/>
  <c r="A2984" i="42"/>
  <c r="A2985" i="42"/>
  <c r="A2986" i="42"/>
  <c r="A2987" i="42"/>
  <c r="A2988" i="42"/>
  <c r="A2989" i="42"/>
  <c r="A2990" i="42"/>
  <c r="A2991" i="42"/>
  <c r="A2992" i="42"/>
  <c r="A2993" i="42"/>
  <c r="A2994" i="42"/>
  <c r="A2995" i="42"/>
  <c r="A2996" i="42"/>
  <c r="A2997" i="42"/>
  <c r="A2998" i="42"/>
  <c r="A2999" i="42"/>
  <c r="A3000" i="42"/>
  <c r="A3001" i="42"/>
  <c r="A3002" i="42"/>
  <c r="A3003" i="42"/>
  <c r="A3004" i="42"/>
  <c r="A3005" i="42"/>
  <c r="A3006" i="42"/>
  <c r="A3007" i="42"/>
  <c r="A3008" i="42"/>
  <c r="A3009" i="42"/>
  <c r="A3010" i="42"/>
  <c r="A3011" i="42"/>
  <c r="A3012" i="42"/>
  <c r="A3013" i="42"/>
  <c r="A3014" i="42"/>
  <c r="A3015" i="42"/>
  <c r="A3016" i="42"/>
  <c r="A3017" i="42"/>
  <c r="A3018" i="42"/>
  <c r="A3019" i="42"/>
  <c r="A3020" i="42"/>
  <c r="A3021" i="42"/>
  <c r="A3022" i="42"/>
  <c r="A3023" i="42"/>
  <c r="A3024" i="42"/>
  <c r="A3025" i="42"/>
  <c r="A3026" i="42"/>
  <c r="A3027" i="42"/>
  <c r="A3028" i="42"/>
  <c r="A3029" i="42"/>
  <c r="A3030" i="42"/>
  <c r="A3031" i="42"/>
  <c r="A3032" i="42"/>
  <c r="A3033" i="42"/>
  <c r="A3034" i="42"/>
  <c r="A3035" i="42"/>
  <c r="A3036" i="42"/>
  <c r="A3037" i="42"/>
  <c r="A3038" i="42"/>
  <c r="A3039" i="42"/>
  <c r="A3040" i="42"/>
  <c r="A3041" i="42"/>
  <c r="A3042" i="42"/>
  <c r="A3043" i="42"/>
  <c r="A3044" i="42"/>
  <c r="A3045" i="42"/>
  <c r="A3046" i="42"/>
  <c r="A3047" i="42"/>
  <c r="A3048" i="42"/>
  <c r="A3049" i="42"/>
  <c r="A3050" i="42"/>
  <c r="A3051" i="42"/>
  <c r="A3052" i="42"/>
  <c r="A3053" i="42"/>
  <c r="A3054" i="42"/>
  <c r="A3055" i="42"/>
  <c r="A3056" i="42"/>
  <c r="A3057" i="42"/>
  <c r="A3058" i="42"/>
  <c r="A3059" i="42"/>
  <c r="A3060" i="42"/>
  <c r="A3061" i="42"/>
  <c r="A3062" i="42"/>
  <c r="A3063" i="42"/>
  <c r="A3064" i="42"/>
  <c r="A3065" i="42"/>
  <c r="A3066" i="42"/>
  <c r="A3067" i="42"/>
  <c r="A3068" i="42"/>
  <c r="A3069" i="42"/>
  <c r="A3070" i="42"/>
  <c r="A3071" i="42"/>
  <c r="A3072" i="42"/>
  <c r="A3073" i="42"/>
  <c r="A3074" i="42"/>
  <c r="A3075" i="42"/>
  <c r="A3076" i="42"/>
  <c r="A3077" i="42"/>
  <c r="A3078" i="42"/>
  <c r="A3079" i="42"/>
  <c r="A3080" i="42"/>
  <c r="A3081" i="42"/>
  <c r="A3082" i="42"/>
  <c r="A3083" i="42"/>
  <c r="A3084" i="42"/>
  <c r="A3085" i="42"/>
  <c r="A3086" i="42"/>
  <c r="A3087" i="42"/>
  <c r="A3088" i="42"/>
  <c r="A3089" i="42"/>
  <c r="A3090" i="42"/>
  <c r="A3091" i="42"/>
  <c r="A3092" i="42"/>
  <c r="A3093" i="42"/>
  <c r="A3094" i="42"/>
  <c r="A3095" i="42"/>
  <c r="A3096" i="42"/>
  <c r="A3097" i="42"/>
  <c r="A3098" i="42"/>
  <c r="A3099" i="42"/>
  <c r="A3100" i="42"/>
  <c r="A3101" i="42"/>
  <c r="A3102" i="42"/>
  <c r="A3103" i="42"/>
  <c r="A3104" i="42"/>
  <c r="A3105" i="42"/>
  <c r="A3106" i="42"/>
  <c r="A3107" i="42"/>
  <c r="A3108" i="42"/>
  <c r="A3109" i="42"/>
  <c r="A3110" i="42"/>
  <c r="A3111" i="42"/>
  <c r="A3112" i="42"/>
  <c r="A3113" i="42"/>
  <c r="A3114" i="42"/>
  <c r="A3115" i="42"/>
  <c r="A3116" i="42"/>
  <c r="A3117" i="42"/>
  <c r="A3118" i="42"/>
  <c r="A3119" i="42"/>
  <c r="A3120" i="42"/>
  <c r="A3121" i="42"/>
  <c r="A3122" i="42"/>
  <c r="A3123" i="42"/>
  <c r="A3124" i="42"/>
  <c r="A3125" i="42"/>
  <c r="A3126" i="42"/>
  <c r="A3127" i="42"/>
  <c r="A3128" i="42"/>
  <c r="A3129" i="42"/>
  <c r="A3130" i="42"/>
  <c r="A3131" i="42"/>
  <c r="A3132" i="42"/>
  <c r="A3133" i="42"/>
  <c r="A3134" i="42"/>
  <c r="A3135" i="42"/>
  <c r="A3136" i="42"/>
  <c r="A3137" i="42"/>
  <c r="A3138" i="42"/>
  <c r="A3139" i="42"/>
  <c r="A3140" i="42"/>
  <c r="A3141" i="42"/>
  <c r="A3142" i="42"/>
  <c r="A3143" i="42"/>
  <c r="A3144" i="42"/>
  <c r="A3145" i="42"/>
  <c r="A3146" i="42"/>
  <c r="A3147" i="42"/>
  <c r="A3148" i="42"/>
  <c r="A3149" i="42"/>
  <c r="A3150" i="42"/>
  <c r="A3151" i="42"/>
  <c r="A3152" i="42"/>
  <c r="A3153" i="42"/>
  <c r="A3154" i="42"/>
  <c r="A3155" i="42"/>
  <c r="A3156" i="42"/>
  <c r="A3157" i="42"/>
  <c r="A3158" i="42"/>
  <c r="A3159" i="42"/>
  <c r="A3160" i="42"/>
  <c r="A3161" i="42"/>
  <c r="A3162" i="42"/>
  <c r="A3163" i="42"/>
  <c r="A3164" i="42"/>
  <c r="A3165" i="42"/>
  <c r="A3166" i="42"/>
  <c r="A3167" i="42"/>
  <c r="A3168" i="42"/>
  <c r="A3169" i="42"/>
  <c r="A3170" i="42"/>
  <c r="A3171" i="42"/>
  <c r="A3172" i="42"/>
  <c r="A3173" i="42"/>
  <c r="A3174" i="42"/>
  <c r="A3175" i="42"/>
  <c r="A3176" i="42"/>
  <c r="A3177" i="42"/>
  <c r="A3178" i="42"/>
  <c r="A3179" i="42"/>
  <c r="A3180" i="42"/>
  <c r="A3181" i="42"/>
  <c r="A3182" i="42"/>
  <c r="A3183" i="42"/>
  <c r="A3184" i="42"/>
  <c r="A3185" i="42"/>
  <c r="A3186" i="42"/>
  <c r="A3187" i="42"/>
  <c r="A3188" i="42"/>
  <c r="A3189" i="42"/>
  <c r="A3190" i="42"/>
  <c r="A3191" i="42"/>
  <c r="A3192" i="42"/>
  <c r="A3193" i="42"/>
  <c r="A3194" i="42"/>
  <c r="A3195" i="42"/>
  <c r="A3196" i="42"/>
  <c r="A3197" i="42"/>
  <c r="A3198" i="42"/>
  <c r="A3199" i="42"/>
  <c r="A3200" i="42"/>
  <c r="A3201" i="42"/>
  <c r="A3202" i="42"/>
  <c r="A3203" i="42"/>
  <c r="A3204" i="42"/>
  <c r="A3205" i="42"/>
  <c r="A3206" i="42"/>
  <c r="A3207" i="42"/>
  <c r="A3208" i="42"/>
  <c r="A3209" i="42"/>
  <c r="A3210" i="42"/>
  <c r="A3211" i="42"/>
  <c r="A3212" i="42"/>
  <c r="A3213" i="42"/>
  <c r="A3214" i="42"/>
  <c r="A3215" i="42"/>
  <c r="A3216" i="42"/>
  <c r="A3217" i="42"/>
  <c r="A3218" i="42"/>
  <c r="A3219" i="42"/>
  <c r="A3220" i="42"/>
  <c r="A3221" i="42"/>
  <c r="A3222" i="42"/>
  <c r="A3223" i="42"/>
  <c r="A3224" i="42"/>
  <c r="A3225" i="42"/>
  <c r="A3226" i="42"/>
  <c r="A3227" i="42"/>
  <c r="A3228" i="42"/>
  <c r="A3229" i="42"/>
  <c r="A3230" i="42"/>
  <c r="A3231" i="42"/>
  <c r="A3232" i="42"/>
  <c r="A3233" i="42"/>
  <c r="A3234" i="42"/>
  <c r="A3235" i="42"/>
  <c r="A3236" i="42"/>
  <c r="A3237" i="42"/>
  <c r="A3238" i="42"/>
  <c r="A3239" i="42"/>
  <c r="A3240" i="42"/>
  <c r="A3241" i="42"/>
  <c r="A3242" i="42"/>
  <c r="A3243" i="42"/>
  <c r="A3244" i="42"/>
  <c r="A3245" i="42"/>
  <c r="A3246" i="42"/>
  <c r="A3247" i="42"/>
  <c r="A3248" i="42"/>
  <c r="A3249" i="42"/>
  <c r="A3250" i="42"/>
  <c r="A3251" i="42"/>
  <c r="A3252" i="42"/>
  <c r="A3253" i="42"/>
  <c r="A3254" i="42"/>
  <c r="A3255" i="42"/>
  <c r="A3256" i="42"/>
  <c r="A3257" i="42"/>
  <c r="A3258" i="42"/>
  <c r="A3259" i="42"/>
  <c r="A3260" i="42"/>
  <c r="A3261" i="42"/>
  <c r="A3262" i="42"/>
  <c r="A3263" i="42"/>
  <c r="A3264" i="42"/>
  <c r="A3265" i="42"/>
  <c r="A3266" i="42"/>
  <c r="A3267" i="42"/>
  <c r="A3268" i="42"/>
  <c r="A3269" i="42"/>
  <c r="A3270" i="42"/>
  <c r="A3271" i="42"/>
  <c r="A3272" i="42"/>
  <c r="A3273" i="42"/>
  <c r="A3274" i="42"/>
  <c r="A3275" i="42"/>
  <c r="A3276" i="42"/>
  <c r="A3277" i="42"/>
  <c r="A3278" i="42"/>
  <c r="A3279" i="42"/>
  <c r="A3280" i="42"/>
  <c r="A3281" i="42"/>
  <c r="A3282" i="42"/>
  <c r="A3283" i="42"/>
  <c r="A3284" i="42"/>
  <c r="A3285" i="42"/>
  <c r="A3286" i="42"/>
  <c r="A3287" i="42"/>
  <c r="A3288" i="42"/>
  <c r="A3289" i="42"/>
  <c r="A3290" i="42"/>
  <c r="A3291" i="42"/>
  <c r="A3292" i="42"/>
  <c r="A3293" i="42"/>
  <c r="A3294" i="42"/>
  <c r="A3295" i="42"/>
  <c r="A3296" i="42"/>
  <c r="A3297" i="42"/>
  <c r="A3298" i="42"/>
  <c r="A3299" i="42"/>
  <c r="A3300" i="42"/>
  <c r="A2" i="42"/>
  <c r="G2648" i="42"/>
  <c r="F2648" i="42"/>
  <c r="D2648" i="42"/>
  <c r="C2648" i="42"/>
  <c r="B2648" i="42"/>
  <c r="G2647" i="42"/>
  <c r="F2647" i="42"/>
  <c r="D2647" i="42"/>
  <c r="C2647" i="42"/>
  <c r="B2647" i="42"/>
  <c r="G2640" i="42"/>
  <c r="F2640" i="42"/>
  <c r="D2640" i="42"/>
  <c r="C2640" i="42"/>
  <c r="B2640" i="42"/>
  <c r="G2639" i="42"/>
  <c r="F2639" i="42"/>
  <c r="D2639" i="42"/>
  <c r="C2639" i="42"/>
  <c r="B2639" i="42"/>
  <c r="H2578" i="42" s="1"/>
  <c r="I2578" i="42" s="1"/>
  <c r="G2634" i="42"/>
  <c r="F2634" i="42"/>
  <c r="E2634" i="42"/>
  <c r="D2634" i="42"/>
  <c r="G2633" i="42"/>
  <c r="F2633" i="42"/>
  <c r="E2633" i="42"/>
  <c r="D2633" i="42"/>
  <c r="H2615" i="42"/>
  <c r="I2615" i="42" s="1"/>
  <c r="H2606" i="42"/>
  <c r="I2606" i="42" s="1"/>
  <c r="H2595" i="42"/>
  <c r="I2595" i="42" s="1"/>
  <c r="H2594" i="42"/>
  <c r="I2594" i="42" s="1"/>
  <c r="H2587" i="42"/>
  <c r="I2587" i="42" s="1"/>
  <c r="H2577" i="42"/>
  <c r="I2577" i="42" s="1"/>
  <c r="H2572" i="42"/>
  <c r="I2572" i="42" s="1"/>
  <c r="H2571" i="42"/>
  <c r="I2571" i="42" s="1"/>
  <c r="H2563" i="42"/>
  <c r="I2563" i="42" s="1"/>
  <c r="H2562" i="42"/>
  <c r="I2562" i="42" s="1"/>
  <c r="H2555" i="42"/>
  <c r="I2555" i="42" s="1"/>
  <c r="H2554" i="42"/>
  <c r="I2554" i="42" s="1"/>
  <c r="H2546" i="42"/>
  <c r="I2546" i="42" s="1"/>
  <c r="H2545" i="42"/>
  <c r="I2545" i="42" s="1"/>
  <c r="H2540" i="42"/>
  <c r="I2540" i="42" s="1"/>
  <c r="H2539" i="42"/>
  <c r="I2539" i="42" s="1"/>
  <c r="H2531" i="42"/>
  <c r="I2531" i="42" s="1"/>
  <c r="H2530" i="42"/>
  <c r="I2530" i="42" s="1"/>
  <c r="H2523" i="42"/>
  <c r="I2523" i="42" s="1"/>
  <c r="H2516" i="42"/>
  <c r="I2516" i="42" s="1"/>
  <c r="H2514" i="42"/>
  <c r="I2514" i="42" s="1"/>
  <c r="H2510" i="42"/>
  <c r="I2510" i="42" s="1"/>
  <c r="H2508" i="42"/>
  <c r="I2508" i="42" s="1"/>
  <c r="H2500" i="42"/>
  <c r="I2500" i="42" s="1"/>
  <c r="H2499" i="42"/>
  <c r="I2499" i="42" s="1"/>
  <c r="H2497" i="42"/>
  <c r="I2497" i="42" s="1"/>
  <c r="H2496" i="42"/>
  <c r="I2496" i="42" s="1"/>
  <c r="H2490" i="42"/>
  <c r="I2490" i="42" s="1"/>
  <c r="H2489" i="42"/>
  <c r="I2489" i="42" s="1"/>
  <c r="H2486" i="42"/>
  <c r="I2486" i="42" s="1"/>
  <c r="H2485" i="42"/>
  <c r="I2485" i="42" s="1"/>
  <c r="H2481" i="42"/>
  <c r="I2481" i="42" s="1"/>
  <c r="H2480" i="42"/>
  <c r="I2480" i="42" s="1"/>
  <c r="H2477" i="42"/>
  <c r="I2477" i="42" s="1"/>
  <c r="H2476" i="42"/>
  <c r="I2476" i="42" s="1"/>
  <c r="H2472" i="42"/>
  <c r="I2472" i="42" s="1"/>
  <c r="H2471" i="42"/>
  <c r="I2471" i="42" s="1"/>
  <c r="H2468" i="42"/>
  <c r="I2468" i="42" s="1"/>
  <c r="H2467" i="42"/>
  <c r="I2467" i="42" s="1"/>
  <c r="H2463" i="42"/>
  <c r="I2463" i="42" s="1"/>
  <c r="H2462" i="42"/>
  <c r="I2462" i="42" s="1"/>
  <c r="H2459" i="42"/>
  <c r="I2459" i="42" s="1"/>
  <c r="H2458" i="42"/>
  <c r="I2458" i="42" s="1"/>
  <c r="H2454" i="42"/>
  <c r="I2454" i="42" s="1"/>
  <c r="H2453" i="42"/>
  <c r="I2453" i="42" s="1"/>
  <c r="H2451" i="42"/>
  <c r="I2451" i="42" s="1"/>
  <c r="H2447" i="42"/>
  <c r="I2447" i="42" s="1"/>
  <c r="H2446" i="42"/>
  <c r="I2446" i="42" s="1"/>
  <c r="H2444" i="42"/>
  <c r="I2444" i="42" s="1"/>
  <c r="H2443" i="42"/>
  <c r="I2443" i="42" s="1"/>
  <c r="H2439" i="42"/>
  <c r="I2439" i="42" s="1"/>
  <c r="H2438" i="42"/>
  <c r="I2438" i="42" s="1"/>
  <c r="H2436" i="42"/>
  <c r="I2436" i="42" s="1"/>
  <c r="H2435" i="42"/>
  <c r="I2435" i="42" s="1"/>
  <c r="H2431" i="42"/>
  <c r="I2431" i="42" s="1"/>
  <c r="H2430" i="42"/>
  <c r="I2430" i="42" s="1"/>
  <c r="H2428" i="42"/>
  <c r="I2428" i="42" s="1"/>
  <c r="H2427" i="42"/>
  <c r="I2427" i="42" s="1"/>
  <c r="H2423" i="42"/>
  <c r="I2423" i="42" s="1"/>
  <c r="H2422" i="42"/>
  <c r="I2422" i="42" s="1"/>
  <c r="H2420" i="42"/>
  <c r="I2420" i="42" s="1"/>
  <c r="H2419" i="42"/>
  <c r="I2419" i="42" s="1"/>
  <c r="H2415" i="42"/>
  <c r="I2415" i="42" s="1"/>
  <c r="H2414" i="42"/>
  <c r="I2414" i="42" s="1"/>
  <c r="H2412" i="42"/>
  <c r="I2412" i="42" s="1"/>
  <c r="H2411" i="42"/>
  <c r="I2411" i="42" s="1"/>
  <c r="H2407" i="42"/>
  <c r="I2407" i="42" s="1"/>
  <c r="H2405" i="42"/>
  <c r="I2405" i="42" s="1"/>
  <c r="H2404" i="42"/>
  <c r="I2404" i="42" s="1"/>
  <c r="H2400" i="42"/>
  <c r="I2400" i="42" s="1"/>
  <c r="H2399" i="42"/>
  <c r="I2399" i="42" s="1"/>
  <c r="H2397" i="42"/>
  <c r="I2397" i="42" s="1"/>
  <c r="H2396" i="42"/>
  <c r="I2396" i="42" s="1"/>
  <c r="H2392" i="42"/>
  <c r="I2392" i="42" s="1"/>
  <c r="H2391" i="42"/>
  <c r="I2391" i="42" s="1"/>
  <c r="H2389" i="42"/>
  <c r="I2389" i="42" s="1"/>
  <c r="H2385" i="42"/>
  <c r="I2385" i="42" s="1"/>
  <c r="H2384" i="42"/>
  <c r="I2384" i="42" s="1"/>
  <c r="H2382" i="42"/>
  <c r="I2382" i="42" s="1"/>
  <c r="H2381" i="42"/>
  <c r="I2381" i="42" s="1"/>
  <c r="H2377" i="42"/>
  <c r="I2377" i="42" s="1"/>
  <c r="H2376" i="42"/>
  <c r="I2376" i="42" s="1"/>
  <c r="H2374" i="42"/>
  <c r="I2374" i="42" s="1"/>
  <c r="H2373" i="42"/>
  <c r="I2373" i="42" s="1"/>
  <c r="H2370" i="42"/>
  <c r="I2370" i="42" s="1"/>
  <c r="H2369" i="42"/>
  <c r="I2369" i="42" s="1"/>
  <c r="H2368" i="42"/>
  <c r="I2368" i="42" s="1"/>
  <c r="H2366" i="42"/>
  <c r="I2366" i="42" s="1"/>
  <c r="H2363" i="42"/>
  <c r="I2363" i="42" s="1"/>
  <c r="H2362" i="42"/>
  <c r="I2362" i="42" s="1"/>
  <c r="H2361" i="42"/>
  <c r="I2361" i="42" s="1"/>
  <c r="H2359" i="42"/>
  <c r="I2359" i="42" s="1"/>
  <c r="H2358" i="42"/>
  <c r="I2358" i="42" s="1"/>
  <c r="H2355" i="42"/>
  <c r="I2355" i="42" s="1"/>
  <c r="H2354" i="42"/>
  <c r="I2354" i="42" s="1"/>
  <c r="H2353" i="42"/>
  <c r="I2353" i="42" s="1"/>
  <c r="H2351" i="42"/>
  <c r="I2351" i="42" s="1"/>
  <c r="H2348" i="42"/>
  <c r="I2348" i="42" s="1"/>
  <c r="H2347" i="42"/>
  <c r="I2347" i="42" s="1"/>
  <c r="H2346" i="42"/>
  <c r="I2346" i="42" s="1"/>
  <c r="H2345" i="42"/>
  <c r="I2345" i="42" s="1"/>
  <c r="H2344" i="42"/>
  <c r="I2344" i="42" s="1"/>
  <c r="H2343" i="42"/>
  <c r="I2343" i="42" s="1"/>
  <c r="H2342" i="42"/>
  <c r="I2342" i="42" s="1"/>
  <c r="H2341" i="42"/>
  <c r="I2341" i="42" s="1"/>
  <c r="H2340" i="42"/>
  <c r="I2340" i="42" s="1"/>
  <c r="H2339" i="42"/>
  <c r="I2339" i="42" s="1"/>
  <c r="H2338" i="42"/>
  <c r="I2338" i="42" s="1"/>
  <c r="H2337" i="42"/>
  <c r="I2337" i="42" s="1"/>
  <c r="H2336" i="42"/>
  <c r="I2336" i="42" s="1"/>
  <c r="H2335" i="42"/>
  <c r="I2335" i="42" s="1"/>
  <c r="H2334" i="42"/>
  <c r="I2334" i="42" s="1"/>
  <c r="H2333" i="42"/>
  <c r="I2333" i="42" s="1"/>
  <c r="H2332" i="42"/>
  <c r="I2332" i="42" s="1"/>
  <c r="H2331" i="42"/>
  <c r="I2331" i="42" s="1"/>
  <c r="H2330" i="42"/>
  <c r="I2330" i="42" s="1"/>
  <c r="H2329" i="42"/>
  <c r="I2329" i="42" s="1"/>
  <c r="H2328" i="42"/>
  <c r="I2328" i="42" s="1"/>
  <c r="H2327" i="42"/>
  <c r="I2327" i="42" s="1"/>
  <c r="H2326" i="42"/>
  <c r="I2326" i="42" s="1"/>
  <c r="H2325" i="42"/>
  <c r="I2325" i="42" s="1"/>
  <c r="H2324" i="42"/>
  <c r="I2324" i="42" s="1"/>
  <c r="H2323" i="42"/>
  <c r="I2323" i="42" s="1"/>
  <c r="H2322" i="42"/>
  <c r="I2322" i="42" s="1"/>
  <c r="H2321" i="42"/>
  <c r="I2321" i="42" s="1"/>
  <c r="H2320" i="42"/>
  <c r="I2320" i="42" s="1"/>
  <c r="H2319" i="42"/>
  <c r="I2319" i="42" s="1"/>
  <c r="H2318" i="42"/>
  <c r="I2318" i="42" s="1"/>
  <c r="H2317" i="42"/>
  <c r="I2317" i="42" s="1"/>
  <c r="H2316" i="42"/>
  <c r="I2316" i="42" s="1"/>
  <c r="H2315" i="42"/>
  <c r="I2315" i="42" s="1"/>
  <c r="H2314" i="42"/>
  <c r="I2314" i="42" s="1"/>
  <c r="H2313" i="42"/>
  <c r="I2313" i="42" s="1"/>
  <c r="H2312" i="42"/>
  <c r="I2312" i="42" s="1"/>
  <c r="H2311" i="42"/>
  <c r="I2311" i="42" s="1"/>
  <c r="H2310" i="42"/>
  <c r="I2310" i="42" s="1"/>
  <c r="H2309" i="42"/>
  <c r="I2309" i="42" s="1"/>
  <c r="H2308" i="42"/>
  <c r="I2308" i="42" s="1"/>
  <c r="H2307" i="42"/>
  <c r="I2307" i="42" s="1"/>
  <c r="H2306" i="42"/>
  <c r="I2306" i="42" s="1"/>
  <c r="H2305" i="42"/>
  <c r="I2305" i="42" s="1"/>
  <c r="H2304" i="42"/>
  <c r="I2304" i="42" s="1"/>
  <c r="H2303" i="42"/>
  <c r="I2303" i="42" s="1"/>
  <c r="H2302" i="42"/>
  <c r="I2302" i="42" s="1"/>
  <c r="H2301" i="42"/>
  <c r="I2301" i="42" s="1"/>
  <c r="H2300" i="42"/>
  <c r="I2300" i="42" s="1"/>
  <c r="H2299" i="42"/>
  <c r="I2299" i="42" s="1"/>
  <c r="H2298" i="42"/>
  <c r="I2298" i="42" s="1"/>
  <c r="H2297" i="42"/>
  <c r="I2297" i="42" s="1"/>
  <c r="H2296" i="42"/>
  <c r="I2296" i="42" s="1"/>
  <c r="H2295" i="42"/>
  <c r="I2295" i="42" s="1"/>
  <c r="H2294" i="42"/>
  <c r="I2294" i="42" s="1"/>
  <c r="H2293" i="42"/>
  <c r="I2293" i="42" s="1"/>
  <c r="H2292" i="42"/>
  <c r="I2292" i="42" s="1"/>
  <c r="H2291" i="42"/>
  <c r="I2291" i="42" s="1"/>
  <c r="H2290" i="42"/>
  <c r="I2290" i="42" s="1"/>
  <c r="H2289" i="42"/>
  <c r="I2289" i="42" s="1"/>
  <c r="H2288" i="42"/>
  <c r="I2288" i="42" s="1"/>
  <c r="H2287" i="42"/>
  <c r="I2287" i="42" s="1"/>
  <c r="H2286" i="42"/>
  <c r="I2286" i="42" s="1"/>
  <c r="H2285" i="42"/>
  <c r="I2285" i="42" s="1"/>
  <c r="H2284" i="42"/>
  <c r="I2284" i="42" s="1"/>
  <c r="H2283" i="42"/>
  <c r="I2283" i="42" s="1"/>
  <c r="H2282" i="42"/>
  <c r="I2282" i="42" s="1"/>
  <c r="H2281" i="42"/>
  <c r="I2281" i="42" s="1"/>
  <c r="H2280" i="42"/>
  <c r="I2280" i="42" s="1"/>
  <c r="H2279" i="42"/>
  <c r="I2279" i="42" s="1"/>
  <c r="H2278" i="42"/>
  <c r="I2278" i="42" s="1"/>
  <c r="H2277" i="42"/>
  <c r="I2277" i="42" s="1"/>
  <c r="H2276" i="42"/>
  <c r="I2276" i="42" s="1"/>
  <c r="H2275" i="42"/>
  <c r="I2275" i="42" s="1"/>
  <c r="H2274" i="42"/>
  <c r="I2274" i="42" s="1"/>
  <c r="H2273" i="42"/>
  <c r="I2273" i="42" s="1"/>
  <c r="H2272" i="42"/>
  <c r="I2272" i="42" s="1"/>
  <c r="H2271" i="42"/>
  <c r="I2271" i="42" s="1"/>
  <c r="H2270" i="42"/>
  <c r="I2270" i="42" s="1"/>
  <c r="H2269" i="42"/>
  <c r="I2269" i="42" s="1"/>
  <c r="H2268" i="42"/>
  <c r="I2268" i="42" s="1"/>
  <c r="H2267" i="42"/>
  <c r="I2267" i="42" s="1"/>
  <c r="H2266" i="42"/>
  <c r="I2266" i="42" s="1"/>
  <c r="H2265" i="42"/>
  <c r="I2265" i="42" s="1"/>
  <c r="H2264" i="42"/>
  <c r="I2264" i="42" s="1"/>
  <c r="H2263" i="42"/>
  <c r="I2263" i="42" s="1"/>
  <c r="H2262" i="42"/>
  <c r="I2262" i="42" s="1"/>
  <c r="H2261" i="42"/>
  <c r="I2261" i="42" s="1"/>
  <c r="H2260" i="42"/>
  <c r="I2260" i="42" s="1"/>
  <c r="H2259" i="42"/>
  <c r="I2259" i="42" s="1"/>
  <c r="H2258" i="42"/>
  <c r="I2258" i="42" s="1"/>
  <c r="H2257" i="42"/>
  <c r="I2257" i="42" s="1"/>
  <c r="H2256" i="42"/>
  <c r="I2256" i="42" s="1"/>
  <c r="H2255" i="42"/>
  <c r="I2255" i="42" s="1"/>
  <c r="H2254" i="42"/>
  <c r="I2254" i="42" s="1"/>
  <c r="H2253" i="42"/>
  <c r="I2253" i="42" s="1"/>
  <c r="H2252" i="42"/>
  <c r="I2252" i="42" s="1"/>
  <c r="H2251" i="42"/>
  <c r="I2251" i="42" s="1"/>
  <c r="H2250" i="42"/>
  <c r="I2250" i="42" s="1"/>
  <c r="H2249" i="42"/>
  <c r="I2249" i="42" s="1"/>
  <c r="H2248" i="42"/>
  <c r="I2248" i="42" s="1"/>
  <c r="H2247" i="42"/>
  <c r="I2247" i="42" s="1"/>
  <c r="H2246" i="42"/>
  <c r="I2246" i="42" s="1"/>
  <c r="H2245" i="42"/>
  <c r="I2245" i="42" s="1"/>
  <c r="H2244" i="42"/>
  <c r="I2244" i="42" s="1"/>
  <c r="H2243" i="42"/>
  <c r="I2243" i="42" s="1"/>
  <c r="H2242" i="42"/>
  <c r="I2242" i="42" s="1"/>
  <c r="H2241" i="42"/>
  <c r="I2241" i="42" s="1"/>
  <c r="H2240" i="42"/>
  <c r="I2240" i="42" s="1"/>
  <c r="H2239" i="42"/>
  <c r="I2239" i="42" s="1"/>
  <c r="H2238" i="42"/>
  <c r="I2238" i="42" s="1"/>
  <c r="H2237" i="42"/>
  <c r="I2237" i="42" s="1"/>
  <c r="H2236" i="42"/>
  <c r="I2236" i="42" s="1"/>
  <c r="H2235" i="42"/>
  <c r="I2235" i="42" s="1"/>
  <c r="H2234" i="42"/>
  <c r="I2234" i="42" s="1"/>
  <c r="H2233" i="42"/>
  <c r="I2233" i="42" s="1"/>
  <c r="H2232" i="42"/>
  <c r="I2232" i="42" s="1"/>
  <c r="H2231" i="42"/>
  <c r="I2231" i="42" s="1"/>
  <c r="H2230" i="42"/>
  <c r="I2230" i="42" s="1"/>
  <c r="H2229" i="42"/>
  <c r="I2229" i="42" s="1"/>
  <c r="H2228" i="42"/>
  <c r="I2228" i="42" s="1"/>
  <c r="H2227" i="42"/>
  <c r="I2227" i="42" s="1"/>
  <c r="H2226" i="42"/>
  <c r="I2226" i="42" s="1"/>
  <c r="H2225" i="42"/>
  <c r="I2225" i="42" s="1"/>
  <c r="H2224" i="42"/>
  <c r="I2224" i="42" s="1"/>
  <c r="H2223" i="42"/>
  <c r="I2223" i="42" s="1"/>
  <c r="H2222" i="42"/>
  <c r="I2222" i="42" s="1"/>
  <c r="H2221" i="42"/>
  <c r="I2221" i="42" s="1"/>
  <c r="H2220" i="42"/>
  <c r="I2220" i="42" s="1"/>
  <c r="H2219" i="42"/>
  <c r="I2219" i="42" s="1"/>
  <c r="H2218" i="42"/>
  <c r="I2218" i="42" s="1"/>
  <c r="H2217" i="42"/>
  <c r="I2217" i="42" s="1"/>
  <c r="H2216" i="42"/>
  <c r="I2216" i="42" s="1"/>
  <c r="H2215" i="42"/>
  <c r="I2215" i="42" s="1"/>
  <c r="H2214" i="42"/>
  <c r="I2214" i="42" s="1"/>
  <c r="H2213" i="42"/>
  <c r="I2213" i="42" s="1"/>
  <c r="H2212" i="42"/>
  <c r="I2212" i="42" s="1"/>
  <c r="H2211" i="42"/>
  <c r="I2211" i="42" s="1"/>
  <c r="H2210" i="42"/>
  <c r="I2210" i="42" s="1"/>
  <c r="H2209" i="42"/>
  <c r="I2209" i="42" s="1"/>
  <c r="H2208" i="42"/>
  <c r="I2208" i="42" s="1"/>
  <c r="H2207" i="42"/>
  <c r="I2207" i="42" s="1"/>
  <c r="H2206" i="42"/>
  <c r="I2206" i="42" s="1"/>
  <c r="H2205" i="42"/>
  <c r="I2205" i="42" s="1"/>
  <c r="H2204" i="42"/>
  <c r="I2204" i="42" s="1"/>
  <c r="H2203" i="42"/>
  <c r="I2203" i="42" s="1"/>
  <c r="H2202" i="42"/>
  <c r="I2202" i="42" s="1"/>
  <c r="H2201" i="42"/>
  <c r="I2201" i="42" s="1"/>
  <c r="H2200" i="42"/>
  <c r="I2200" i="42" s="1"/>
  <c r="H2199" i="42"/>
  <c r="I2199" i="42" s="1"/>
  <c r="H2198" i="42"/>
  <c r="I2198" i="42" s="1"/>
  <c r="H2197" i="42"/>
  <c r="I2197" i="42" s="1"/>
  <c r="H2196" i="42"/>
  <c r="I2196" i="42" s="1"/>
  <c r="H2195" i="42"/>
  <c r="I2195" i="42" s="1"/>
  <c r="H2194" i="42"/>
  <c r="I2194" i="42" s="1"/>
  <c r="H2193" i="42"/>
  <c r="I2193" i="42" s="1"/>
  <c r="H2192" i="42"/>
  <c r="I2192" i="42" s="1"/>
  <c r="H2191" i="42"/>
  <c r="I2191" i="42" s="1"/>
  <c r="H2190" i="42"/>
  <c r="I2190" i="42" s="1"/>
  <c r="H2189" i="42"/>
  <c r="I2189" i="42" s="1"/>
  <c r="H2188" i="42"/>
  <c r="I2188" i="42" s="1"/>
  <c r="H2187" i="42"/>
  <c r="I2187" i="42" s="1"/>
  <c r="H2186" i="42"/>
  <c r="I2186" i="42" s="1"/>
  <c r="H2185" i="42"/>
  <c r="I2185" i="42" s="1"/>
  <c r="H2184" i="42"/>
  <c r="I2184" i="42" s="1"/>
  <c r="H2183" i="42"/>
  <c r="I2183" i="42" s="1"/>
  <c r="H2182" i="42"/>
  <c r="I2182" i="42" s="1"/>
  <c r="H2181" i="42"/>
  <c r="I2181" i="42" s="1"/>
  <c r="H2180" i="42"/>
  <c r="I2180" i="42" s="1"/>
  <c r="H2179" i="42"/>
  <c r="I2179" i="42" s="1"/>
  <c r="H2178" i="42"/>
  <c r="I2178" i="42" s="1"/>
  <c r="H2177" i="42"/>
  <c r="I2177" i="42" s="1"/>
  <c r="H2176" i="42"/>
  <c r="I2176" i="42" s="1"/>
  <c r="H2175" i="42"/>
  <c r="I2175" i="42" s="1"/>
  <c r="H2174" i="42"/>
  <c r="I2174" i="42" s="1"/>
  <c r="H2173" i="42"/>
  <c r="I2173" i="42" s="1"/>
  <c r="H2172" i="42"/>
  <c r="I2172" i="42" s="1"/>
  <c r="H2171" i="42"/>
  <c r="I2171" i="42" s="1"/>
  <c r="H2170" i="42"/>
  <c r="I2170" i="42" s="1"/>
  <c r="H2169" i="42"/>
  <c r="I2169" i="42" s="1"/>
  <c r="H2168" i="42"/>
  <c r="I2168" i="42" s="1"/>
  <c r="H2167" i="42"/>
  <c r="I2167" i="42" s="1"/>
  <c r="H2166" i="42"/>
  <c r="I2166" i="42" s="1"/>
  <c r="H2165" i="42"/>
  <c r="I2165" i="42" s="1"/>
  <c r="H2164" i="42"/>
  <c r="I2164" i="42" s="1"/>
  <c r="H2163" i="42"/>
  <c r="I2163" i="42" s="1"/>
  <c r="H2162" i="42"/>
  <c r="I2162" i="42" s="1"/>
  <c r="H2161" i="42"/>
  <c r="I2161" i="42" s="1"/>
  <c r="H2160" i="42"/>
  <c r="I2160" i="42" s="1"/>
  <c r="H2159" i="42"/>
  <c r="I2159" i="42" s="1"/>
  <c r="H2158" i="42"/>
  <c r="I2158" i="42" s="1"/>
  <c r="H2157" i="42"/>
  <c r="I2157" i="42" s="1"/>
  <c r="H2156" i="42"/>
  <c r="I2156" i="42" s="1"/>
  <c r="H2155" i="42"/>
  <c r="I2155" i="42" s="1"/>
  <c r="H2154" i="42"/>
  <c r="I2154" i="42" s="1"/>
  <c r="H2153" i="42"/>
  <c r="I2153" i="42" s="1"/>
  <c r="H2152" i="42"/>
  <c r="I2152" i="42" s="1"/>
  <c r="H2151" i="42"/>
  <c r="I2151" i="42" s="1"/>
  <c r="H2150" i="42"/>
  <c r="I2150" i="42" s="1"/>
  <c r="H2149" i="42"/>
  <c r="I2149" i="42" s="1"/>
  <c r="H2148" i="42"/>
  <c r="I2148" i="42" s="1"/>
  <c r="H2147" i="42"/>
  <c r="I2147" i="42" s="1"/>
  <c r="H2146" i="42"/>
  <c r="I2146" i="42" s="1"/>
  <c r="H2145" i="42"/>
  <c r="I2145" i="42" s="1"/>
  <c r="H2144" i="42"/>
  <c r="I2144" i="42" s="1"/>
  <c r="H2143" i="42"/>
  <c r="I2143" i="42" s="1"/>
  <c r="H2142" i="42"/>
  <c r="I2142" i="42" s="1"/>
  <c r="H2141" i="42"/>
  <c r="I2141" i="42" s="1"/>
  <c r="H2140" i="42"/>
  <c r="I2140" i="42" s="1"/>
  <c r="H2139" i="42"/>
  <c r="I2139" i="42" s="1"/>
  <c r="H2138" i="42"/>
  <c r="I2138" i="42" s="1"/>
  <c r="H2137" i="42"/>
  <c r="I2137" i="42" s="1"/>
  <c r="H2136" i="42"/>
  <c r="I2136" i="42" s="1"/>
  <c r="H2135" i="42"/>
  <c r="I2135" i="42" s="1"/>
  <c r="H2134" i="42"/>
  <c r="I2134" i="42" s="1"/>
  <c r="H2133" i="42"/>
  <c r="I2133" i="42" s="1"/>
  <c r="H2132" i="42"/>
  <c r="I2132" i="42" s="1"/>
  <c r="H2131" i="42"/>
  <c r="I2131" i="42" s="1"/>
  <c r="H2130" i="42"/>
  <c r="I2130" i="42" s="1"/>
  <c r="H2129" i="42"/>
  <c r="I2129" i="42" s="1"/>
  <c r="H2128" i="42"/>
  <c r="I2128" i="42" s="1"/>
  <c r="H2127" i="42"/>
  <c r="I2127" i="42" s="1"/>
  <c r="H2126" i="42"/>
  <c r="I2126" i="42" s="1"/>
  <c r="H2125" i="42"/>
  <c r="I2125" i="42" s="1"/>
  <c r="H2124" i="42"/>
  <c r="I2124" i="42" s="1"/>
  <c r="H2123" i="42"/>
  <c r="I2123" i="42" s="1"/>
  <c r="H2122" i="42"/>
  <c r="I2122" i="42" s="1"/>
  <c r="H2121" i="42"/>
  <c r="I2121" i="42" s="1"/>
  <c r="H2120" i="42"/>
  <c r="I2120" i="42" s="1"/>
  <c r="H2119" i="42"/>
  <c r="I2119" i="42" s="1"/>
  <c r="H2118" i="42"/>
  <c r="I2118" i="42" s="1"/>
  <c r="H2117" i="42"/>
  <c r="I2117" i="42" s="1"/>
  <c r="H2116" i="42"/>
  <c r="I2116" i="42" s="1"/>
  <c r="H2115" i="42"/>
  <c r="I2115" i="42" s="1"/>
  <c r="H2114" i="42"/>
  <c r="I2114" i="42" s="1"/>
  <c r="H2113" i="42"/>
  <c r="I2113" i="42" s="1"/>
  <c r="H2112" i="42"/>
  <c r="I2112" i="42" s="1"/>
  <c r="H2111" i="42"/>
  <c r="I2111" i="42" s="1"/>
  <c r="H2110" i="42"/>
  <c r="I2110" i="42" s="1"/>
  <c r="H2109" i="42"/>
  <c r="I2109" i="42" s="1"/>
  <c r="H2108" i="42"/>
  <c r="I2108" i="42" s="1"/>
  <c r="H2107" i="42"/>
  <c r="I2107" i="42" s="1"/>
  <c r="H2106" i="42"/>
  <c r="I2106" i="42" s="1"/>
  <c r="H2105" i="42"/>
  <c r="I2105" i="42" s="1"/>
  <c r="H2104" i="42"/>
  <c r="I2104" i="42" s="1"/>
  <c r="H2103" i="42"/>
  <c r="I2103" i="42" s="1"/>
  <c r="H2102" i="42"/>
  <c r="I2102" i="42" s="1"/>
  <c r="H2101" i="42"/>
  <c r="I2101" i="42" s="1"/>
  <c r="H2100" i="42"/>
  <c r="I2100" i="42" s="1"/>
  <c r="H2099" i="42"/>
  <c r="I2099" i="42" s="1"/>
  <c r="H2098" i="42"/>
  <c r="I2098" i="42" s="1"/>
  <c r="H2097" i="42"/>
  <c r="I2097" i="42" s="1"/>
  <c r="H2096" i="42"/>
  <c r="I2096" i="42" s="1"/>
  <c r="H2095" i="42"/>
  <c r="I2095" i="42" s="1"/>
  <c r="H2094" i="42"/>
  <c r="I2094" i="42" s="1"/>
  <c r="H2093" i="42"/>
  <c r="I2093" i="42" s="1"/>
  <c r="H2092" i="42"/>
  <c r="I2092" i="42" s="1"/>
  <c r="H2091" i="42"/>
  <c r="I2091" i="42" s="1"/>
  <c r="H2090" i="42"/>
  <c r="I2090" i="42" s="1"/>
  <c r="H2089" i="42"/>
  <c r="I2089" i="42" s="1"/>
  <c r="H2088" i="42"/>
  <c r="I2088" i="42" s="1"/>
  <c r="H2087" i="42"/>
  <c r="I2087" i="42" s="1"/>
  <c r="H2086" i="42"/>
  <c r="I2086" i="42" s="1"/>
  <c r="H2085" i="42"/>
  <c r="I2085" i="42" s="1"/>
  <c r="H2084" i="42"/>
  <c r="I2084" i="42" s="1"/>
  <c r="H2083" i="42"/>
  <c r="I2083" i="42" s="1"/>
  <c r="H2082" i="42"/>
  <c r="I2082" i="42" s="1"/>
  <c r="H2081" i="42"/>
  <c r="I2081" i="42" s="1"/>
  <c r="H2080" i="42"/>
  <c r="I2080" i="42" s="1"/>
  <c r="H2079" i="42"/>
  <c r="I2079" i="42" s="1"/>
  <c r="H2078" i="42"/>
  <c r="I2078" i="42" s="1"/>
  <c r="H2077" i="42"/>
  <c r="I2077" i="42" s="1"/>
  <c r="H2076" i="42"/>
  <c r="I2076" i="42" s="1"/>
  <c r="H2075" i="42"/>
  <c r="I2075" i="42" s="1"/>
  <c r="H2074" i="42"/>
  <c r="I2074" i="42" s="1"/>
  <c r="H2073" i="42"/>
  <c r="I2073" i="42" s="1"/>
  <c r="H2072" i="42"/>
  <c r="I2072" i="42" s="1"/>
  <c r="H2071" i="42"/>
  <c r="I2071" i="42" s="1"/>
  <c r="H2070" i="42"/>
  <c r="I2070" i="42" s="1"/>
  <c r="H2069" i="42"/>
  <c r="I2069" i="42" s="1"/>
  <c r="H2068" i="42"/>
  <c r="I2068" i="42" s="1"/>
  <c r="H2067" i="42"/>
  <c r="I2067" i="42" s="1"/>
  <c r="H2066" i="42"/>
  <c r="I2066" i="42" s="1"/>
  <c r="H2065" i="42"/>
  <c r="I2065" i="42" s="1"/>
  <c r="H2064" i="42"/>
  <c r="I2064" i="42" s="1"/>
  <c r="H2063" i="42"/>
  <c r="I2063" i="42" s="1"/>
  <c r="H2062" i="42"/>
  <c r="I2062" i="42" s="1"/>
  <c r="H2061" i="42"/>
  <c r="I2061" i="42" s="1"/>
  <c r="H2060" i="42"/>
  <c r="I2060" i="42" s="1"/>
  <c r="H2059" i="42"/>
  <c r="I2059" i="42" s="1"/>
  <c r="H2058" i="42"/>
  <c r="I2058" i="42" s="1"/>
  <c r="H2057" i="42"/>
  <c r="I2057" i="42" s="1"/>
  <c r="H2056" i="42"/>
  <c r="I2056" i="42" s="1"/>
  <c r="H2055" i="42"/>
  <c r="I2055" i="42" s="1"/>
  <c r="H2054" i="42"/>
  <c r="I2054" i="42" s="1"/>
  <c r="H2053" i="42"/>
  <c r="I2053" i="42" s="1"/>
  <c r="H2052" i="42"/>
  <c r="I2052" i="42" s="1"/>
  <c r="H2051" i="42"/>
  <c r="I2051" i="42" s="1"/>
  <c r="H2050" i="42"/>
  <c r="I2050" i="42" s="1"/>
  <c r="H2049" i="42"/>
  <c r="I2049" i="42" s="1"/>
  <c r="H2048" i="42"/>
  <c r="I2048" i="42" s="1"/>
  <c r="H2047" i="42"/>
  <c r="I2047" i="42" s="1"/>
  <c r="H2046" i="42"/>
  <c r="I2046" i="42" s="1"/>
  <c r="H2045" i="42"/>
  <c r="I2045" i="42" s="1"/>
  <c r="H2044" i="42"/>
  <c r="I2044" i="42" s="1"/>
  <c r="H2043" i="42"/>
  <c r="I2043" i="42" s="1"/>
  <c r="H2042" i="42"/>
  <c r="I2042" i="42" s="1"/>
  <c r="H2041" i="42"/>
  <c r="I2041" i="42" s="1"/>
  <c r="H2040" i="42"/>
  <c r="I2040" i="42" s="1"/>
  <c r="H2039" i="42"/>
  <c r="I2039" i="42" s="1"/>
  <c r="H2038" i="42"/>
  <c r="I2038" i="42" s="1"/>
  <c r="H2037" i="42"/>
  <c r="I2037" i="42" s="1"/>
  <c r="H2036" i="42"/>
  <c r="I2036" i="42" s="1"/>
  <c r="H2035" i="42"/>
  <c r="I2035" i="42" s="1"/>
  <c r="H2034" i="42"/>
  <c r="I2034" i="42" s="1"/>
  <c r="H2033" i="42"/>
  <c r="I2033" i="42" s="1"/>
  <c r="H2032" i="42"/>
  <c r="I2032" i="42" s="1"/>
  <c r="H2031" i="42"/>
  <c r="I2031" i="42" s="1"/>
  <c r="H2030" i="42"/>
  <c r="I2030" i="42" s="1"/>
  <c r="H2029" i="42"/>
  <c r="I2029" i="42" s="1"/>
  <c r="H2028" i="42"/>
  <c r="I2028" i="42" s="1"/>
  <c r="H2027" i="42"/>
  <c r="I2027" i="42" s="1"/>
  <c r="H2026" i="42"/>
  <c r="I2026" i="42" s="1"/>
  <c r="H2025" i="42"/>
  <c r="I2025" i="42" s="1"/>
  <c r="H2024" i="42"/>
  <c r="I2024" i="42" s="1"/>
  <c r="H2023" i="42"/>
  <c r="I2023" i="42" s="1"/>
  <c r="H2022" i="42"/>
  <c r="I2022" i="42" s="1"/>
  <c r="H2021" i="42"/>
  <c r="I2021" i="42" s="1"/>
  <c r="H2020" i="42"/>
  <c r="I2020" i="42" s="1"/>
  <c r="H2019" i="42"/>
  <c r="I2019" i="42" s="1"/>
  <c r="H2018" i="42"/>
  <c r="I2018" i="42" s="1"/>
  <c r="H2017" i="42"/>
  <c r="I2017" i="42" s="1"/>
  <c r="H2016" i="42"/>
  <c r="I2016" i="42" s="1"/>
  <c r="H2015" i="42"/>
  <c r="I2015" i="42" s="1"/>
  <c r="H2014" i="42"/>
  <c r="I2014" i="42" s="1"/>
  <c r="H2013" i="42"/>
  <c r="I2013" i="42" s="1"/>
  <c r="H2012" i="42"/>
  <c r="I2012" i="42" s="1"/>
  <c r="H2011" i="42"/>
  <c r="I2011" i="42" s="1"/>
  <c r="H2010" i="42"/>
  <c r="I2010" i="42" s="1"/>
  <c r="H2009" i="42"/>
  <c r="I2009" i="42" s="1"/>
  <c r="H2008" i="42"/>
  <c r="I2008" i="42" s="1"/>
  <c r="H2007" i="42"/>
  <c r="I2007" i="42" s="1"/>
  <c r="H2006" i="42"/>
  <c r="I2006" i="42" s="1"/>
  <c r="H2005" i="42"/>
  <c r="I2005" i="42" s="1"/>
  <c r="H2004" i="42"/>
  <c r="I2004" i="42" s="1"/>
  <c r="H2003" i="42"/>
  <c r="I2003" i="42" s="1"/>
  <c r="H2002" i="42"/>
  <c r="I2002" i="42" s="1"/>
  <c r="H2001" i="42"/>
  <c r="I2001" i="42" s="1"/>
  <c r="H2000" i="42"/>
  <c r="I2000" i="42" s="1"/>
  <c r="H1999" i="42"/>
  <c r="I1999" i="42" s="1"/>
  <c r="H1998" i="42"/>
  <c r="I1998" i="42" s="1"/>
  <c r="H1997" i="42"/>
  <c r="I1997" i="42" s="1"/>
  <c r="H1996" i="42"/>
  <c r="I1996" i="42" s="1"/>
  <c r="H1995" i="42"/>
  <c r="I1995" i="42" s="1"/>
  <c r="H1994" i="42"/>
  <c r="I1994" i="42" s="1"/>
  <c r="H1993" i="42"/>
  <c r="I1993" i="42" s="1"/>
  <c r="H1992" i="42"/>
  <c r="I1992" i="42" s="1"/>
  <c r="H1991" i="42"/>
  <c r="I1991" i="42" s="1"/>
  <c r="H1990" i="42"/>
  <c r="I1990" i="42" s="1"/>
  <c r="H1989" i="42"/>
  <c r="I1989" i="42" s="1"/>
  <c r="H1988" i="42"/>
  <c r="I1988" i="42" s="1"/>
  <c r="H1987" i="42"/>
  <c r="I1987" i="42" s="1"/>
  <c r="H1986" i="42"/>
  <c r="I1986" i="42" s="1"/>
  <c r="H1985" i="42"/>
  <c r="I1985" i="42" s="1"/>
  <c r="H1984" i="42"/>
  <c r="I1984" i="42" s="1"/>
  <c r="H1983" i="42"/>
  <c r="I1983" i="42" s="1"/>
  <c r="H1982" i="42"/>
  <c r="I1982" i="42" s="1"/>
  <c r="H1981" i="42"/>
  <c r="I1981" i="42" s="1"/>
  <c r="H1980" i="42"/>
  <c r="I1980" i="42" s="1"/>
  <c r="H1979" i="42"/>
  <c r="I1979" i="42" s="1"/>
  <c r="H1978" i="42"/>
  <c r="I1978" i="42" s="1"/>
  <c r="H1977" i="42"/>
  <c r="I1977" i="42" s="1"/>
  <c r="H1976" i="42"/>
  <c r="I1976" i="42" s="1"/>
  <c r="H1975" i="42"/>
  <c r="I1975" i="42" s="1"/>
  <c r="H1974" i="42"/>
  <c r="I1974" i="42" s="1"/>
  <c r="H1973" i="42"/>
  <c r="I1973" i="42" s="1"/>
  <c r="H1972" i="42"/>
  <c r="I1972" i="42" s="1"/>
  <c r="H1971" i="42"/>
  <c r="I1971" i="42" s="1"/>
  <c r="H1970" i="42"/>
  <c r="I1970" i="42" s="1"/>
  <c r="H1969" i="42"/>
  <c r="I1969" i="42" s="1"/>
  <c r="I1968" i="42"/>
  <c r="H1968" i="42"/>
  <c r="H1967" i="42"/>
  <c r="I1967" i="42" s="1"/>
  <c r="H1966" i="42"/>
  <c r="I1966" i="42" s="1"/>
  <c r="H1965" i="42"/>
  <c r="I1965" i="42" s="1"/>
  <c r="H1964" i="42"/>
  <c r="I1964" i="42" s="1"/>
  <c r="H1963" i="42"/>
  <c r="I1963" i="42" s="1"/>
  <c r="H1962" i="42"/>
  <c r="I1962" i="42" s="1"/>
  <c r="H1961" i="42"/>
  <c r="I1961" i="42" s="1"/>
  <c r="H1960" i="42"/>
  <c r="I1960" i="42" s="1"/>
  <c r="H1959" i="42"/>
  <c r="I1959" i="42" s="1"/>
  <c r="H1958" i="42"/>
  <c r="I1958" i="42" s="1"/>
  <c r="H1957" i="42"/>
  <c r="I1957" i="42" s="1"/>
  <c r="H1956" i="42"/>
  <c r="I1956" i="42" s="1"/>
  <c r="H1955" i="42"/>
  <c r="I1955" i="42" s="1"/>
  <c r="H1954" i="42"/>
  <c r="I1954" i="42" s="1"/>
  <c r="H1953" i="42"/>
  <c r="I1953" i="42" s="1"/>
  <c r="H1952" i="42"/>
  <c r="I1952" i="42" s="1"/>
  <c r="H1951" i="42"/>
  <c r="I1951" i="42" s="1"/>
  <c r="H1950" i="42"/>
  <c r="I1950" i="42" s="1"/>
  <c r="H1949" i="42"/>
  <c r="I1949" i="42" s="1"/>
  <c r="H1948" i="42"/>
  <c r="I1948" i="42" s="1"/>
  <c r="H1947" i="42"/>
  <c r="I1947" i="42" s="1"/>
  <c r="H1946" i="42"/>
  <c r="I1946" i="42" s="1"/>
  <c r="H1945" i="42"/>
  <c r="I1945" i="42" s="1"/>
  <c r="H1944" i="42"/>
  <c r="I1944" i="42" s="1"/>
  <c r="H1943" i="42"/>
  <c r="I1943" i="42" s="1"/>
  <c r="H1942" i="42"/>
  <c r="I1942" i="42" s="1"/>
  <c r="H1941" i="42"/>
  <c r="I1941" i="42" s="1"/>
  <c r="H1940" i="42"/>
  <c r="I1940" i="42" s="1"/>
  <c r="H1939" i="42"/>
  <c r="I1939" i="42" s="1"/>
  <c r="H1938" i="42"/>
  <c r="I1938" i="42" s="1"/>
  <c r="H1937" i="42"/>
  <c r="I1937" i="42" s="1"/>
  <c r="H1936" i="42"/>
  <c r="I1936" i="42" s="1"/>
  <c r="H1935" i="42"/>
  <c r="I1935" i="42" s="1"/>
  <c r="H1934" i="42"/>
  <c r="I1934" i="42" s="1"/>
  <c r="H1933" i="42"/>
  <c r="I1933" i="42" s="1"/>
  <c r="H1932" i="42"/>
  <c r="I1932" i="42" s="1"/>
  <c r="H1931" i="42"/>
  <c r="I1931" i="42" s="1"/>
  <c r="H1930" i="42"/>
  <c r="I1930" i="42" s="1"/>
  <c r="H1929" i="42"/>
  <c r="I1929" i="42" s="1"/>
  <c r="H1928" i="42"/>
  <c r="I1928" i="42" s="1"/>
  <c r="H1927" i="42"/>
  <c r="I1927" i="42" s="1"/>
  <c r="H1926" i="42"/>
  <c r="I1926" i="42" s="1"/>
  <c r="H1925" i="42"/>
  <c r="I1925" i="42" s="1"/>
  <c r="H1924" i="42"/>
  <c r="I1924" i="42" s="1"/>
  <c r="H1923" i="42"/>
  <c r="I1923" i="42" s="1"/>
  <c r="H1922" i="42"/>
  <c r="I1922" i="42" s="1"/>
  <c r="H1921" i="42"/>
  <c r="I1921" i="42" s="1"/>
  <c r="H1920" i="42"/>
  <c r="I1920" i="42" s="1"/>
  <c r="H1919" i="42"/>
  <c r="I1919" i="42" s="1"/>
  <c r="H1918" i="42"/>
  <c r="I1918" i="42" s="1"/>
  <c r="H1917" i="42"/>
  <c r="I1917" i="42" s="1"/>
  <c r="H1916" i="42"/>
  <c r="I1916" i="42" s="1"/>
  <c r="H1915" i="42"/>
  <c r="I1915" i="42" s="1"/>
  <c r="H1914" i="42"/>
  <c r="I1914" i="42" s="1"/>
  <c r="I1913" i="42"/>
  <c r="H1913" i="42"/>
  <c r="H1912" i="42"/>
  <c r="I1912" i="42" s="1"/>
  <c r="H1911" i="42"/>
  <c r="I1911" i="42" s="1"/>
  <c r="H1910" i="42"/>
  <c r="I1910" i="42" s="1"/>
  <c r="H1909" i="42"/>
  <c r="I1909" i="42" s="1"/>
  <c r="H1908" i="42"/>
  <c r="I1908" i="42" s="1"/>
  <c r="H1907" i="42"/>
  <c r="I1907" i="42" s="1"/>
  <c r="H1906" i="42"/>
  <c r="I1906" i="42" s="1"/>
  <c r="H1905" i="42"/>
  <c r="I1905" i="42" s="1"/>
  <c r="H1904" i="42"/>
  <c r="I1904" i="42" s="1"/>
  <c r="H1903" i="42"/>
  <c r="I1903" i="42" s="1"/>
  <c r="H1902" i="42"/>
  <c r="I1902" i="42" s="1"/>
  <c r="H1901" i="42"/>
  <c r="I1901" i="42" s="1"/>
  <c r="H1900" i="42"/>
  <c r="I1900" i="42" s="1"/>
  <c r="H1899" i="42"/>
  <c r="I1899" i="42" s="1"/>
  <c r="H1898" i="42"/>
  <c r="I1898" i="42" s="1"/>
  <c r="H1897" i="42"/>
  <c r="I1897" i="42" s="1"/>
  <c r="H1896" i="42"/>
  <c r="I1896" i="42" s="1"/>
  <c r="H1895" i="42"/>
  <c r="I1895" i="42" s="1"/>
  <c r="H1894" i="42"/>
  <c r="I1894" i="42" s="1"/>
  <c r="H1893" i="42"/>
  <c r="I1893" i="42" s="1"/>
  <c r="H1892" i="42"/>
  <c r="I1892" i="42" s="1"/>
  <c r="H1891" i="42"/>
  <c r="I1891" i="42" s="1"/>
  <c r="H1890" i="42"/>
  <c r="I1890" i="42" s="1"/>
  <c r="H1889" i="42"/>
  <c r="I1889" i="42" s="1"/>
  <c r="H1888" i="42"/>
  <c r="I1888" i="42" s="1"/>
  <c r="H1887" i="42"/>
  <c r="I1887" i="42" s="1"/>
  <c r="H1886" i="42"/>
  <c r="I1886" i="42" s="1"/>
  <c r="H1885" i="42"/>
  <c r="I1885" i="42" s="1"/>
  <c r="H1884" i="42"/>
  <c r="I1884" i="42" s="1"/>
  <c r="H1883" i="42"/>
  <c r="I1883" i="42" s="1"/>
  <c r="H1882" i="42"/>
  <c r="I1882" i="42" s="1"/>
  <c r="H1881" i="42"/>
  <c r="I1881" i="42" s="1"/>
  <c r="H1880" i="42"/>
  <c r="I1880" i="42" s="1"/>
  <c r="H1879" i="42"/>
  <c r="I1879" i="42" s="1"/>
  <c r="H1878" i="42"/>
  <c r="I1878" i="42" s="1"/>
  <c r="H1877" i="42"/>
  <c r="I1877" i="42" s="1"/>
  <c r="H1876" i="42"/>
  <c r="I1876" i="42" s="1"/>
  <c r="H1875" i="42"/>
  <c r="I1875" i="42" s="1"/>
  <c r="H1874" i="42"/>
  <c r="I1874" i="42" s="1"/>
  <c r="H1873" i="42"/>
  <c r="I1873" i="42" s="1"/>
  <c r="H1872" i="42"/>
  <c r="I1872" i="42" s="1"/>
  <c r="H1871" i="42"/>
  <c r="I1871" i="42" s="1"/>
  <c r="H1870" i="42"/>
  <c r="I1870" i="42" s="1"/>
  <c r="H1869" i="42"/>
  <c r="I1869" i="42" s="1"/>
  <c r="H1868" i="42"/>
  <c r="I1868" i="42" s="1"/>
  <c r="H1867" i="42"/>
  <c r="I1867" i="42" s="1"/>
  <c r="H1866" i="42"/>
  <c r="I1866" i="42" s="1"/>
  <c r="H1865" i="42"/>
  <c r="I1865" i="42" s="1"/>
  <c r="H1864" i="42"/>
  <c r="I1864" i="42" s="1"/>
  <c r="H1863" i="42"/>
  <c r="I1863" i="42" s="1"/>
  <c r="H1862" i="42"/>
  <c r="I1862" i="42" s="1"/>
  <c r="H1861" i="42"/>
  <c r="I1861" i="42" s="1"/>
  <c r="H1860" i="42"/>
  <c r="I1860" i="42" s="1"/>
  <c r="H1859" i="42"/>
  <c r="I1859" i="42" s="1"/>
  <c r="H1858" i="42"/>
  <c r="I1858" i="42" s="1"/>
  <c r="H1857" i="42"/>
  <c r="I1857" i="42" s="1"/>
  <c r="H1856" i="42"/>
  <c r="I1856" i="42" s="1"/>
  <c r="H1855" i="42"/>
  <c r="I1855" i="42" s="1"/>
  <c r="H1854" i="42"/>
  <c r="I1854" i="42" s="1"/>
  <c r="H1853" i="42"/>
  <c r="I1853" i="42" s="1"/>
  <c r="H1852" i="42"/>
  <c r="I1852" i="42" s="1"/>
  <c r="H1851" i="42"/>
  <c r="I1851" i="42" s="1"/>
  <c r="H1850" i="42"/>
  <c r="I1850" i="42" s="1"/>
  <c r="H1849" i="42"/>
  <c r="I1849" i="42" s="1"/>
  <c r="H1848" i="42"/>
  <c r="I1848" i="42" s="1"/>
  <c r="H1847" i="42"/>
  <c r="I1847" i="42" s="1"/>
  <c r="H1846" i="42"/>
  <c r="I1846" i="42" s="1"/>
  <c r="H1845" i="42"/>
  <c r="I1845" i="42" s="1"/>
  <c r="H1844" i="42"/>
  <c r="I1844" i="42" s="1"/>
  <c r="H1843" i="42"/>
  <c r="I1843" i="42" s="1"/>
  <c r="H1842" i="42"/>
  <c r="I1842" i="42" s="1"/>
  <c r="H1841" i="42"/>
  <c r="I1841" i="42" s="1"/>
  <c r="H1840" i="42"/>
  <c r="I1840" i="42" s="1"/>
  <c r="H1839" i="42"/>
  <c r="I1839" i="42" s="1"/>
  <c r="H1838" i="42"/>
  <c r="I1838" i="42" s="1"/>
  <c r="H1837" i="42"/>
  <c r="I1837" i="42" s="1"/>
  <c r="H1836" i="42"/>
  <c r="I1836" i="42" s="1"/>
  <c r="H1835" i="42"/>
  <c r="I1835" i="42" s="1"/>
  <c r="H1834" i="42"/>
  <c r="I1834" i="42" s="1"/>
  <c r="H1833" i="42"/>
  <c r="I1833" i="42" s="1"/>
  <c r="H1832" i="42"/>
  <c r="I1832" i="42" s="1"/>
  <c r="H1831" i="42"/>
  <c r="I1831" i="42" s="1"/>
  <c r="H1830" i="42"/>
  <c r="I1830" i="42" s="1"/>
  <c r="H1829" i="42"/>
  <c r="I1829" i="42" s="1"/>
  <c r="H1828" i="42"/>
  <c r="I1828" i="42" s="1"/>
  <c r="H1827" i="42"/>
  <c r="I1827" i="42" s="1"/>
  <c r="H1826" i="42"/>
  <c r="I1826" i="42" s="1"/>
  <c r="H1825" i="42"/>
  <c r="I1825" i="42" s="1"/>
  <c r="H1824" i="42"/>
  <c r="I1824" i="42" s="1"/>
  <c r="H1823" i="42"/>
  <c r="I1823" i="42" s="1"/>
  <c r="H1822" i="42"/>
  <c r="I1822" i="42" s="1"/>
  <c r="H1821" i="42"/>
  <c r="I1821" i="42" s="1"/>
  <c r="H1820" i="42"/>
  <c r="I1820" i="42" s="1"/>
  <c r="H1819" i="42"/>
  <c r="I1819" i="42" s="1"/>
  <c r="H1818" i="42"/>
  <c r="I1818" i="42" s="1"/>
  <c r="H1817" i="42"/>
  <c r="I1817" i="42" s="1"/>
  <c r="H1816" i="42"/>
  <c r="I1816" i="42" s="1"/>
  <c r="H1815" i="42"/>
  <c r="I1815" i="42" s="1"/>
  <c r="H1814" i="42"/>
  <c r="I1814" i="42" s="1"/>
  <c r="H1813" i="42"/>
  <c r="I1813" i="42" s="1"/>
  <c r="H1812" i="42"/>
  <c r="I1812" i="42" s="1"/>
  <c r="H1811" i="42"/>
  <c r="I1811" i="42" s="1"/>
  <c r="H1810" i="42"/>
  <c r="I1810" i="42" s="1"/>
  <c r="H1809" i="42"/>
  <c r="I1809" i="42" s="1"/>
  <c r="H1808" i="42"/>
  <c r="I1808" i="42" s="1"/>
  <c r="H1807" i="42"/>
  <c r="I1807" i="42" s="1"/>
  <c r="H1806" i="42"/>
  <c r="I1806" i="42" s="1"/>
  <c r="H1805" i="42"/>
  <c r="I1805" i="42" s="1"/>
  <c r="H1804" i="42"/>
  <c r="I1804" i="42" s="1"/>
  <c r="H1803" i="42"/>
  <c r="I1803" i="42" s="1"/>
  <c r="H1802" i="42"/>
  <c r="I1802" i="42" s="1"/>
  <c r="H1801" i="42"/>
  <c r="I1801" i="42" s="1"/>
  <c r="H1800" i="42"/>
  <c r="I1800" i="42" s="1"/>
  <c r="H1799" i="42"/>
  <c r="I1799" i="42" s="1"/>
  <c r="H1798" i="42"/>
  <c r="I1798" i="42" s="1"/>
  <c r="H1797" i="42"/>
  <c r="I1797" i="42" s="1"/>
  <c r="H1796" i="42"/>
  <c r="I1796" i="42" s="1"/>
  <c r="H1795" i="42"/>
  <c r="I1795" i="42" s="1"/>
  <c r="H1794" i="42"/>
  <c r="I1794" i="42" s="1"/>
  <c r="H1793" i="42"/>
  <c r="I1793" i="42" s="1"/>
  <c r="H1792" i="42"/>
  <c r="I1792" i="42" s="1"/>
  <c r="H1791" i="42"/>
  <c r="I1791" i="42" s="1"/>
  <c r="H1790" i="42"/>
  <c r="I1790" i="42" s="1"/>
  <c r="H1789" i="42"/>
  <c r="I1789" i="42" s="1"/>
  <c r="H1788" i="42"/>
  <c r="I1788" i="42" s="1"/>
  <c r="H1787" i="42"/>
  <c r="I1787" i="42" s="1"/>
  <c r="H1786" i="42"/>
  <c r="I1786" i="42" s="1"/>
  <c r="H1785" i="42"/>
  <c r="I1785" i="42" s="1"/>
  <c r="H1784" i="42"/>
  <c r="I1784" i="42" s="1"/>
  <c r="H1783" i="42"/>
  <c r="I1783" i="42" s="1"/>
  <c r="H1782" i="42"/>
  <c r="I1782" i="42" s="1"/>
  <c r="H1781" i="42"/>
  <c r="I1781" i="42" s="1"/>
  <c r="H1780" i="42"/>
  <c r="I1780" i="42" s="1"/>
  <c r="H1779" i="42"/>
  <c r="I1779" i="42" s="1"/>
  <c r="H1778" i="42"/>
  <c r="I1778" i="42" s="1"/>
  <c r="H1777" i="42"/>
  <c r="I1777" i="42" s="1"/>
  <c r="H1776" i="42"/>
  <c r="I1776" i="42" s="1"/>
  <c r="H1775" i="42"/>
  <c r="I1775" i="42" s="1"/>
  <c r="H1774" i="42"/>
  <c r="I1774" i="42" s="1"/>
  <c r="H1773" i="42"/>
  <c r="I1773" i="42" s="1"/>
  <c r="H1772" i="42"/>
  <c r="I1772" i="42" s="1"/>
  <c r="H1771" i="42"/>
  <c r="I1771" i="42" s="1"/>
  <c r="H1770" i="42"/>
  <c r="I1770" i="42" s="1"/>
  <c r="H1769" i="42"/>
  <c r="I1769" i="42" s="1"/>
  <c r="H1768" i="42"/>
  <c r="I1768" i="42" s="1"/>
  <c r="H1767" i="42"/>
  <c r="I1767" i="42" s="1"/>
  <c r="H1766" i="42"/>
  <c r="I1766" i="42" s="1"/>
  <c r="H1765" i="42"/>
  <c r="I1765" i="42" s="1"/>
  <c r="H1764" i="42"/>
  <c r="I1764" i="42" s="1"/>
  <c r="H1763" i="42"/>
  <c r="I1763" i="42" s="1"/>
  <c r="H1762" i="42"/>
  <c r="I1762" i="42" s="1"/>
  <c r="H1761" i="42"/>
  <c r="I1761" i="42" s="1"/>
  <c r="H1760" i="42"/>
  <c r="I1760" i="42" s="1"/>
  <c r="H1759" i="42"/>
  <c r="I1759" i="42" s="1"/>
  <c r="H1758" i="42"/>
  <c r="I1758" i="42" s="1"/>
  <c r="H1757" i="42"/>
  <c r="I1757" i="42" s="1"/>
  <c r="H1756" i="42"/>
  <c r="I1756" i="42" s="1"/>
  <c r="H1755" i="42"/>
  <c r="I1755" i="42" s="1"/>
  <c r="H1754" i="42"/>
  <c r="I1754" i="42" s="1"/>
  <c r="H1753" i="42"/>
  <c r="I1753" i="42" s="1"/>
  <c r="H1752" i="42"/>
  <c r="I1752" i="42" s="1"/>
  <c r="H1751" i="42"/>
  <c r="I1751" i="42" s="1"/>
  <c r="H1750" i="42"/>
  <c r="I1750" i="42" s="1"/>
  <c r="H1749" i="42"/>
  <c r="I1749" i="42" s="1"/>
  <c r="H1748" i="42"/>
  <c r="I1748" i="42" s="1"/>
  <c r="H1747" i="42"/>
  <c r="I1747" i="42" s="1"/>
  <c r="H1746" i="42"/>
  <c r="I1746" i="42" s="1"/>
  <c r="H1745" i="42"/>
  <c r="I1745" i="42" s="1"/>
  <c r="H1744" i="42"/>
  <c r="I1744" i="42" s="1"/>
  <c r="H1743" i="42"/>
  <c r="I1743" i="42" s="1"/>
  <c r="H1742" i="42"/>
  <c r="I1742" i="42" s="1"/>
  <c r="H1741" i="42"/>
  <c r="I1741" i="42" s="1"/>
  <c r="H1740" i="42"/>
  <c r="I1740" i="42" s="1"/>
  <c r="H1739" i="42"/>
  <c r="I1739" i="42" s="1"/>
  <c r="H1738" i="42"/>
  <c r="I1738" i="42" s="1"/>
  <c r="H1737" i="42"/>
  <c r="I1737" i="42" s="1"/>
  <c r="H1736" i="42"/>
  <c r="I1736" i="42" s="1"/>
  <c r="H1735" i="42"/>
  <c r="I1735" i="42" s="1"/>
  <c r="H1734" i="42"/>
  <c r="I1734" i="42" s="1"/>
  <c r="H1733" i="42"/>
  <c r="I1733" i="42" s="1"/>
  <c r="H1732" i="42"/>
  <c r="I1732" i="42" s="1"/>
  <c r="H1731" i="42"/>
  <c r="I1731" i="42" s="1"/>
  <c r="H1730" i="42"/>
  <c r="I1730" i="42" s="1"/>
  <c r="H1729" i="42"/>
  <c r="I1729" i="42" s="1"/>
  <c r="H1728" i="42"/>
  <c r="I1728" i="42" s="1"/>
  <c r="H1727" i="42"/>
  <c r="I1727" i="42" s="1"/>
  <c r="H1726" i="42"/>
  <c r="I1726" i="42" s="1"/>
  <c r="H1725" i="42"/>
  <c r="I1725" i="42" s="1"/>
  <c r="H1724" i="42"/>
  <c r="I1724" i="42" s="1"/>
  <c r="H1723" i="42"/>
  <c r="I1723" i="42" s="1"/>
  <c r="H1722" i="42"/>
  <c r="I1722" i="42" s="1"/>
  <c r="H1721" i="42"/>
  <c r="I1721" i="42" s="1"/>
  <c r="H1720" i="42"/>
  <c r="I1720" i="42" s="1"/>
  <c r="H1719" i="42"/>
  <c r="I1719" i="42" s="1"/>
  <c r="H1718" i="42"/>
  <c r="I1718" i="42" s="1"/>
  <c r="H1717" i="42"/>
  <c r="I1717" i="42" s="1"/>
  <c r="H1716" i="42"/>
  <c r="I1716" i="42" s="1"/>
  <c r="H1715" i="42"/>
  <c r="I1715" i="42" s="1"/>
  <c r="H1714" i="42"/>
  <c r="I1714" i="42" s="1"/>
  <c r="H1713" i="42"/>
  <c r="I1713" i="42" s="1"/>
  <c r="H1712" i="42"/>
  <c r="I1712" i="42" s="1"/>
  <c r="H1711" i="42"/>
  <c r="I1711" i="42" s="1"/>
  <c r="H1710" i="42"/>
  <c r="I1710" i="42" s="1"/>
  <c r="H1709" i="42"/>
  <c r="I1709" i="42" s="1"/>
  <c r="H1708" i="42"/>
  <c r="I1708" i="42" s="1"/>
  <c r="H1707" i="42"/>
  <c r="I1707" i="42" s="1"/>
  <c r="H1706" i="42"/>
  <c r="I1706" i="42" s="1"/>
  <c r="H1705" i="42"/>
  <c r="I1705" i="42" s="1"/>
  <c r="H1704" i="42"/>
  <c r="I1704" i="42" s="1"/>
  <c r="H1703" i="42"/>
  <c r="I1703" i="42" s="1"/>
  <c r="H1702" i="42"/>
  <c r="I1702" i="42" s="1"/>
  <c r="H1701" i="42"/>
  <c r="I1701" i="42" s="1"/>
  <c r="H1700" i="42"/>
  <c r="I1700" i="42" s="1"/>
  <c r="H1699" i="42"/>
  <c r="I1699" i="42" s="1"/>
  <c r="H1698" i="42"/>
  <c r="I1698" i="42" s="1"/>
  <c r="H1697" i="42"/>
  <c r="I1697" i="42" s="1"/>
  <c r="H1696" i="42"/>
  <c r="I1696" i="42" s="1"/>
  <c r="H1695" i="42"/>
  <c r="I1695" i="42" s="1"/>
  <c r="H1694" i="42"/>
  <c r="I1694" i="42" s="1"/>
  <c r="H1693" i="42"/>
  <c r="I1693" i="42" s="1"/>
  <c r="H1692" i="42"/>
  <c r="I1692" i="42" s="1"/>
  <c r="H1691" i="42"/>
  <c r="I1691" i="42" s="1"/>
  <c r="H1690" i="42"/>
  <c r="I1690" i="42" s="1"/>
  <c r="H1689" i="42"/>
  <c r="I1689" i="42" s="1"/>
  <c r="H1688" i="42"/>
  <c r="I1688" i="42" s="1"/>
  <c r="H1687" i="42"/>
  <c r="I1687" i="42" s="1"/>
  <c r="H1686" i="42"/>
  <c r="I1686" i="42" s="1"/>
  <c r="H1685" i="42"/>
  <c r="I1685" i="42" s="1"/>
  <c r="H1684" i="42"/>
  <c r="I1684" i="42" s="1"/>
  <c r="H1683" i="42"/>
  <c r="I1683" i="42" s="1"/>
  <c r="H1682" i="42"/>
  <c r="I1682" i="42" s="1"/>
  <c r="H1681" i="42"/>
  <c r="I1681" i="42" s="1"/>
  <c r="H1680" i="42"/>
  <c r="I1680" i="42" s="1"/>
  <c r="H1679" i="42"/>
  <c r="I1679" i="42" s="1"/>
  <c r="H1678" i="42"/>
  <c r="I1678" i="42" s="1"/>
  <c r="H1677" i="42"/>
  <c r="I1677" i="42" s="1"/>
  <c r="H1676" i="42"/>
  <c r="I1676" i="42" s="1"/>
  <c r="H1675" i="42"/>
  <c r="I1675" i="42" s="1"/>
  <c r="H1674" i="42"/>
  <c r="I1674" i="42" s="1"/>
  <c r="H1673" i="42"/>
  <c r="I1673" i="42" s="1"/>
  <c r="H1672" i="42"/>
  <c r="I1672" i="42" s="1"/>
  <c r="H1671" i="42"/>
  <c r="I1671" i="42" s="1"/>
  <c r="H1670" i="42"/>
  <c r="I1670" i="42" s="1"/>
  <c r="H1669" i="42"/>
  <c r="I1669" i="42" s="1"/>
  <c r="H1668" i="42"/>
  <c r="I1668" i="42" s="1"/>
  <c r="H1667" i="42"/>
  <c r="I1667" i="42" s="1"/>
  <c r="H1666" i="42"/>
  <c r="I1666" i="42" s="1"/>
  <c r="H1665" i="42"/>
  <c r="I1665" i="42" s="1"/>
  <c r="H1664" i="42"/>
  <c r="I1664" i="42" s="1"/>
  <c r="H1663" i="42"/>
  <c r="I1663" i="42" s="1"/>
  <c r="H1662" i="42"/>
  <c r="I1662" i="42" s="1"/>
  <c r="H1661" i="42"/>
  <c r="I1661" i="42" s="1"/>
  <c r="H1660" i="42"/>
  <c r="I1660" i="42" s="1"/>
  <c r="H1659" i="42"/>
  <c r="I1659" i="42" s="1"/>
  <c r="H1658" i="42"/>
  <c r="I1658" i="42" s="1"/>
  <c r="H1657" i="42"/>
  <c r="I1657" i="42" s="1"/>
  <c r="H1656" i="42"/>
  <c r="I1656" i="42" s="1"/>
  <c r="H1655" i="42"/>
  <c r="I1655" i="42" s="1"/>
  <c r="H1654" i="42"/>
  <c r="I1654" i="42" s="1"/>
  <c r="H1653" i="42"/>
  <c r="I1653" i="42" s="1"/>
  <c r="H1652" i="42"/>
  <c r="I1652" i="42" s="1"/>
  <c r="H1651" i="42"/>
  <c r="I1651" i="42" s="1"/>
  <c r="H1650" i="42"/>
  <c r="I1650" i="42" s="1"/>
  <c r="H1649" i="42"/>
  <c r="I1649" i="42" s="1"/>
  <c r="H1648" i="42"/>
  <c r="I1648" i="42" s="1"/>
  <c r="H1647" i="42"/>
  <c r="I1647" i="42" s="1"/>
  <c r="H1646" i="42"/>
  <c r="I1646" i="42" s="1"/>
  <c r="H1645" i="42"/>
  <c r="I1645" i="42" s="1"/>
  <c r="H1644" i="42"/>
  <c r="I1644" i="42" s="1"/>
  <c r="H1643" i="42"/>
  <c r="I1643" i="42" s="1"/>
  <c r="H1642" i="42"/>
  <c r="I1642" i="42" s="1"/>
  <c r="H1641" i="42"/>
  <c r="I1641" i="42" s="1"/>
  <c r="H1640" i="42"/>
  <c r="I1640" i="42" s="1"/>
  <c r="H1639" i="42"/>
  <c r="I1639" i="42" s="1"/>
  <c r="H1638" i="42"/>
  <c r="I1638" i="42" s="1"/>
  <c r="H1637" i="42"/>
  <c r="I1637" i="42" s="1"/>
  <c r="H1636" i="42"/>
  <c r="I1636" i="42" s="1"/>
  <c r="H1635" i="42"/>
  <c r="I1635" i="42" s="1"/>
  <c r="H1634" i="42"/>
  <c r="I1634" i="42" s="1"/>
  <c r="H1633" i="42"/>
  <c r="I1633" i="42" s="1"/>
  <c r="H1632" i="42"/>
  <c r="I1632" i="42" s="1"/>
  <c r="H1631" i="42"/>
  <c r="I1631" i="42" s="1"/>
  <c r="H1630" i="42"/>
  <c r="I1630" i="42" s="1"/>
  <c r="H1629" i="42"/>
  <c r="I1629" i="42" s="1"/>
  <c r="H1628" i="42"/>
  <c r="I1628" i="42" s="1"/>
  <c r="H1627" i="42"/>
  <c r="I1627" i="42" s="1"/>
  <c r="H1626" i="42"/>
  <c r="I1626" i="42" s="1"/>
  <c r="H1625" i="42"/>
  <c r="I1625" i="42" s="1"/>
  <c r="H1624" i="42"/>
  <c r="I1624" i="42" s="1"/>
  <c r="H1623" i="42"/>
  <c r="I1623" i="42" s="1"/>
  <c r="H1622" i="42"/>
  <c r="I1622" i="42" s="1"/>
  <c r="H1621" i="42"/>
  <c r="I1621" i="42" s="1"/>
  <c r="H1620" i="42"/>
  <c r="I1620" i="42" s="1"/>
  <c r="H1619" i="42"/>
  <c r="I1619" i="42" s="1"/>
  <c r="H1618" i="42"/>
  <c r="I1618" i="42" s="1"/>
  <c r="H1617" i="42"/>
  <c r="I1617" i="42" s="1"/>
  <c r="H1616" i="42"/>
  <c r="I1616" i="42" s="1"/>
  <c r="H1615" i="42"/>
  <c r="I1615" i="42" s="1"/>
  <c r="H1614" i="42"/>
  <c r="I1614" i="42" s="1"/>
  <c r="H1613" i="42"/>
  <c r="I1613" i="42" s="1"/>
  <c r="H1612" i="42"/>
  <c r="I1612" i="42" s="1"/>
  <c r="H1611" i="42"/>
  <c r="I1611" i="42" s="1"/>
  <c r="H1610" i="42"/>
  <c r="I1610" i="42" s="1"/>
  <c r="H1609" i="42"/>
  <c r="I1609" i="42" s="1"/>
  <c r="H1608" i="42"/>
  <c r="I1608" i="42" s="1"/>
  <c r="H1607" i="42"/>
  <c r="I1607" i="42" s="1"/>
  <c r="H1606" i="42"/>
  <c r="I1606" i="42" s="1"/>
  <c r="H1605" i="42"/>
  <c r="I1605" i="42" s="1"/>
  <c r="H1604" i="42"/>
  <c r="I1604" i="42" s="1"/>
  <c r="H1603" i="42"/>
  <c r="I1603" i="42" s="1"/>
  <c r="H1602" i="42"/>
  <c r="I1602" i="42" s="1"/>
  <c r="H1601" i="42"/>
  <c r="I1601" i="42" s="1"/>
  <c r="H1600" i="42"/>
  <c r="I1600" i="42" s="1"/>
  <c r="H1599" i="42"/>
  <c r="I1599" i="42" s="1"/>
  <c r="H1598" i="42"/>
  <c r="I1598" i="42" s="1"/>
  <c r="H1597" i="42"/>
  <c r="I1597" i="42" s="1"/>
  <c r="H1596" i="42"/>
  <c r="I1596" i="42" s="1"/>
  <c r="H1595" i="42"/>
  <c r="I1595" i="42" s="1"/>
  <c r="H1594" i="42"/>
  <c r="I1594" i="42" s="1"/>
  <c r="H1593" i="42"/>
  <c r="I1593" i="42" s="1"/>
  <c r="H1592" i="42"/>
  <c r="I1592" i="42" s="1"/>
  <c r="H1591" i="42"/>
  <c r="I1591" i="42" s="1"/>
  <c r="H1590" i="42"/>
  <c r="I1590" i="42" s="1"/>
  <c r="H1589" i="42"/>
  <c r="I1589" i="42" s="1"/>
  <c r="H1588" i="42"/>
  <c r="I1588" i="42" s="1"/>
  <c r="H1587" i="42"/>
  <c r="I1587" i="42" s="1"/>
  <c r="H1586" i="42"/>
  <c r="I1586" i="42" s="1"/>
  <c r="H1585" i="42"/>
  <c r="I1585" i="42" s="1"/>
  <c r="H1584" i="42"/>
  <c r="I1584" i="42" s="1"/>
  <c r="H1583" i="42"/>
  <c r="I1583" i="42" s="1"/>
  <c r="H1582" i="42"/>
  <c r="I1582" i="42" s="1"/>
  <c r="H1581" i="42"/>
  <c r="I1581" i="42" s="1"/>
  <c r="H1580" i="42"/>
  <c r="I1580" i="42" s="1"/>
  <c r="H1579" i="42"/>
  <c r="I1579" i="42" s="1"/>
  <c r="H1578" i="42"/>
  <c r="I1578" i="42" s="1"/>
  <c r="H1577" i="42"/>
  <c r="I1577" i="42" s="1"/>
  <c r="H1576" i="42"/>
  <c r="I1576" i="42" s="1"/>
  <c r="H1575" i="42"/>
  <c r="I1575" i="42" s="1"/>
  <c r="H1574" i="42"/>
  <c r="I1574" i="42" s="1"/>
  <c r="H1573" i="42"/>
  <c r="I1573" i="42" s="1"/>
  <c r="H1572" i="42"/>
  <c r="I1572" i="42" s="1"/>
  <c r="H1571" i="42"/>
  <c r="I1571" i="42" s="1"/>
  <c r="H1570" i="42"/>
  <c r="I1570" i="42" s="1"/>
  <c r="H1569" i="42"/>
  <c r="I1569" i="42" s="1"/>
  <c r="H1568" i="42"/>
  <c r="I1568" i="42" s="1"/>
  <c r="H1567" i="42"/>
  <c r="I1567" i="42" s="1"/>
  <c r="H1566" i="42"/>
  <c r="I1566" i="42" s="1"/>
  <c r="H1565" i="42"/>
  <c r="I1565" i="42" s="1"/>
  <c r="I1564" i="42"/>
  <c r="H1564" i="42"/>
  <c r="H1563" i="42"/>
  <c r="I1563" i="42" s="1"/>
  <c r="H1562" i="42"/>
  <c r="I1562" i="42" s="1"/>
  <c r="H1561" i="42"/>
  <c r="I1561" i="42" s="1"/>
  <c r="H1560" i="42"/>
  <c r="I1560" i="42" s="1"/>
  <c r="H1559" i="42"/>
  <c r="I1559" i="42" s="1"/>
  <c r="H1558" i="42"/>
  <c r="I1558" i="42" s="1"/>
  <c r="H1557" i="42"/>
  <c r="I1557" i="42" s="1"/>
  <c r="H1556" i="42"/>
  <c r="I1556" i="42" s="1"/>
  <c r="H1555" i="42"/>
  <c r="I1555" i="42" s="1"/>
  <c r="H1554" i="42"/>
  <c r="I1554" i="42" s="1"/>
  <c r="H1553" i="42"/>
  <c r="I1553" i="42" s="1"/>
  <c r="H1552" i="42"/>
  <c r="I1552" i="42" s="1"/>
  <c r="H1551" i="42"/>
  <c r="I1551" i="42" s="1"/>
  <c r="H1550" i="42"/>
  <c r="I1550" i="42" s="1"/>
  <c r="H1549" i="42"/>
  <c r="I1549" i="42" s="1"/>
  <c r="H1548" i="42"/>
  <c r="I1548" i="42" s="1"/>
  <c r="H1547" i="42"/>
  <c r="I1547" i="42" s="1"/>
  <c r="H1546" i="42"/>
  <c r="I1546" i="42" s="1"/>
  <c r="H1545" i="42"/>
  <c r="I1545" i="42" s="1"/>
  <c r="H1544" i="42"/>
  <c r="I1544" i="42" s="1"/>
  <c r="H1543" i="42"/>
  <c r="I1543" i="42" s="1"/>
  <c r="H1542" i="42"/>
  <c r="I1542" i="42" s="1"/>
  <c r="H1541" i="42"/>
  <c r="I1541" i="42" s="1"/>
  <c r="H1540" i="42"/>
  <c r="I1540" i="42" s="1"/>
  <c r="H1539" i="42"/>
  <c r="I1539" i="42" s="1"/>
  <c r="H1538" i="42"/>
  <c r="I1538" i="42" s="1"/>
  <c r="H1537" i="42"/>
  <c r="I1537" i="42" s="1"/>
  <c r="H1536" i="42"/>
  <c r="I1536" i="42" s="1"/>
  <c r="H1535" i="42"/>
  <c r="I1535" i="42" s="1"/>
  <c r="H1534" i="42"/>
  <c r="I1534" i="42" s="1"/>
  <c r="H1533" i="42"/>
  <c r="I1533" i="42" s="1"/>
  <c r="H1532" i="42"/>
  <c r="I1532" i="42" s="1"/>
  <c r="H1531" i="42"/>
  <c r="I1531" i="42" s="1"/>
  <c r="H1530" i="42"/>
  <c r="I1530" i="42" s="1"/>
  <c r="H1529" i="42"/>
  <c r="I1529" i="42" s="1"/>
  <c r="H1528" i="42"/>
  <c r="I1528" i="42" s="1"/>
  <c r="H1527" i="42"/>
  <c r="I1527" i="42" s="1"/>
  <c r="H1526" i="42"/>
  <c r="I1526" i="42" s="1"/>
  <c r="H1525" i="42"/>
  <c r="I1525" i="42" s="1"/>
  <c r="H1524" i="42"/>
  <c r="I1524" i="42" s="1"/>
  <c r="H1523" i="42"/>
  <c r="I1523" i="42" s="1"/>
  <c r="H1522" i="42"/>
  <c r="I1522" i="42" s="1"/>
  <c r="H1521" i="42"/>
  <c r="I1521" i="42" s="1"/>
  <c r="H1520" i="42"/>
  <c r="I1520" i="42" s="1"/>
  <c r="H1519" i="42"/>
  <c r="I1519" i="42" s="1"/>
  <c r="H1518" i="42"/>
  <c r="I1518" i="42" s="1"/>
  <c r="H1517" i="42"/>
  <c r="I1517" i="42" s="1"/>
  <c r="H1516" i="42"/>
  <c r="I1516" i="42" s="1"/>
  <c r="H1515" i="42"/>
  <c r="I1515" i="42" s="1"/>
  <c r="H1514" i="42"/>
  <c r="I1514" i="42" s="1"/>
  <c r="H1513" i="42"/>
  <c r="I1513" i="42" s="1"/>
  <c r="H1512" i="42"/>
  <c r="I1512" i="42" s="1"/>
  <c r="H1511" i="42"/>
  <c r="I1511" i="42" s="1"/>
  <c r="H1510" i="42"/>
  <c r="I1510" i="42" s="1"/>
  <c r="H1509" i="42"/>
  <c r="I1509" i="42" s="1"/>
  <c r="H1508" i="42"/>
  <c r="I1508" i="42" s="1"/>
  <c r="H1507" i="42"/>
  <c r="I1507" i="42" s="1"/>
  <c r="H1506" i="42"/>
  <c r="I1506" i="42" s="1"/>
  <c r="H1505" i="42"/>
  <c r="I1505" i="42" s="1"/>
  <c r="H1504" i="42"/>
  <c r="I1504" i="42" s="1"/>
  <c r="H1503" i="42"/>
  <c r="I1503" i="42" s="1"/>
  <c r="H1502" i="42"/>
  <c r="I1502" i="42" s="1"/>
  <c r="H1501" i="42"/>
  <c r="I1501" i="42" s="1"/>
  <c r="H1500" i="42"/>
  <c r="I1500" i="42" s="1"/>
  <c r="H1499" i="42"/>
  <c r="I1499" i="42" s="1"/>
  <c r="H1498" i="42"/>
  <c r="I1498" i="42" s="1"/>
  <c r="I1497" i="42"/>
  <c r="H1497" i="42"/>
  <c r="H1496" i="42"/>
  <c r="I1496" i="42" s="1"/>
  <c r="H1495" i="42"/>
  <c r="I1495" i="42" s="1"/>
  <c r="H1494" i="42"/>
  <c r="I1494" i="42" s="1"/>
  <c r="H1493" i="42"/>
  <c r="I1493" i="42" s="1"/>
  <c r="H1492" i="42"/>
  <c r="I1492" i="42" s="1"/>
  <c r="H1491" i="42"/>
  <c r="I1491" i="42" s="1"/>
  <c r="H1490" i="42"/>
  <c r="I1490" i="42" s="1"/>
  <c r="H1489" i="42"/>
  <c r="I1489" i="42" s="1"/>
  <c r="H1488" i="42"/>
  <c r="I1488" i="42" s="1"/>
  <c r="H1487" i="42"/>
  <c r="I1487" i="42" s="1"/>
  <c r="H1486" i="42"/>
  <c r="I1486" i="42" s="1"/>
  <c r="H1485" i="42"/>
  <c r="I1485" i="42" s="1"/>
  <c r="H1484" i="42"/>
  <c r="I1484" i="42" s="1"/>
  <c r="H1483" i="42"/>
  <c r="I1483" i="42" s="1"/>
  <c r="H1482" i="42"/>
  <c r="I1482" i="42" s="1"/>
  <c r="H1481" i="42"/>
  <c r="I1481" i="42" s="1"/>
  <c r="H1480" i="42"/>
  <c r="I1480" i="42" s="1"/>
  <c r="H1479" i="42"/>
  <c r="I1479" i="42" s="1"/>
  <c r="H1478" i="42"/>
  <c r="I1478" i="42" s="1"/>
  <c r="H1477" i="42"/>
  <c r="I1477" i="42" s="1"/>
  <c r="H1476" i="42"/>
  <c r="I1476" i="42" s="1"/>
  <c r="H1475" i="42"/>
  <c r="I1475" i="42" s="1"/>
  <c r="H1474" i="42"/>
  <c r="I1474" i="42" s="1"/>
  <c r="H1473" i="42"/>
  <c r="I1473" i="42" s="1"/>
  <c r="H1472" i="42"/>
  <c r="I1472" i="42" s="1"/>
  <c r="H1471" i="42"/>
  <c r="I1471" i="42" s="1"/>
  <c r="H1470" i="42"/>
  <c r="I1470" i="42" s="1"/>
  <c r="H1469" i="42"/>
  <c r="I1469" i="42" s="1"/>
  <c r="H1468" i="42"/>
  <c r="I1468" i="42" s="1"/>
  <c r="H1467" i="42"/>
  <c r="I1467" i="42" s="1"/>
  <c r="H1466" i="42"/>
  <c r="I1466" i="42" s="1"/>
  <c r="H1465" i="42"/>
  <c r="I1465" i="42" s="1"/>
  <c r="H1464" i="42"/>
  <c r="I1464" i="42" s="1"/>
  <c r="H1463" i="42"/>
  <c r="I1463" i="42" s="1"/>
  <c r="H1462" i="42"/>
  <c r="I1462" i="42" s="1"/>
  <c r="H1461" i="42"/>
  <c r="I1461" i="42" s="1"/>
  <c r="H1460" i="42"/>
  <c r="I1460" i="42" s="1"/>
  <c r="H1459" i="42"/>
  <c r="I1459" i="42" s="1"/>
  <c r="H1458" i="42"/>
  <c r="I1458" i="42" s="1"/>
  <c r="H1457" i="42"/>
  <c r="I1457" i="42" s="1"/>
  <c r="H1456" i="42"/>
  <c r="I1456" i="42" s="1"/>
  <c r="H1455" i="42"/>
  <c r="I1455" i="42" s="1"/>
  <c r="H1454" i="42"/>
  <c r="I1454" i="42" s="1"/>
  <c r="H1453" i="42"/>
  <c r="I1453" i="42" s="1"/>
  <c r="H1452" i="42"/>
  <c r="I1452" i="42" s="1"/>
  <c r="H1451" i="42"/>
  <c r="I1451" i="42" s="1"/>
  <c r="H1450" i="42"/>
  <c r="I1450" i="42" s="1"/>
  <c r="H1449" i="42"/>
  <c r="I1449" i="42" s="1"/>
  <c r="H1448" i="42"/>
  <c r="I1448" i="42" s="1"/>
  <c r="H1447" i="42"/>
  <c r="I1447" i="42" s="1"/>
  <c r="H1446" i="42"/>
  <c r="I1446" i="42" s="1"/>
  <c r="H1445" i="42"/>
  <c r="I1445" i="42" s="1"/>
  <c r="H1444" i="42"/>
  <c r="I1444" i="42" s="1"/>
  <c r="H1443" i="42"/>
  <c r="I1443" i="42" s="1"/>
  <c r="H1442" i="42"/>
  <c r="I1442" i="42" s="1"/>
  <c r="H1441" i="42"/>
  <c r="I1441" i="42" s="1"/>
  <c r="H1440" i="42"/>
  <c r="I1440" i="42" s="1"/>
  <c r="H1439" i="42"/>
  <c r="I1439" i="42" s="1"/>
  <c r="H1438" i="42"/>
  <c r="I1438" i="42" s="1"/>
  <c r="H1437" i="42"/>
  <c r="I1437" i="42" s="1"/>
  <c r="H1436" i="42"/>
  <c r="I1436" i="42" s="1"/>
  <c r="H1435" i="42"/>
  <c r="I1435" i="42" s="1"/>
  <c r="H1434" i="42"/>
  <c r="I1434" i="42" s="1"/>
  <c r="H1433" i="42"/>
  <c r="I1433" i="42" s="1"/>
  <c r="H1432" i="42"/>
  <c r="I1432" i="42" s="1"/>
  <c r="H1431" i="42"/>
  <c r="I1431" i="42" s="1"/>
  <c r="H1430" i="42"/>
  <c r="I1430" i="42" s="1"/>
  <c r="H1429" i="42"/>
  <c r="I1429" i="42" s="1"/>
  <c r="H1428" i="42"/>
  <c r="I1428" i="42" s="1"/>
  <c r="H1427" i="42"/>
  <c r="I1427" i="42" s="1"/>
  <c r="H1426" i="42"/>
  <c r="I1426" i="42" s="1"/>
  <c r="H1425" i="42"/>
  <c r="I1425" i="42" s="1"/>
  <c r="H1424" i="42"/>
  <c r="I1424" i="42" s="1"/>
  <c r="H1423" i="42"/>
  <c r="I1423" i="42" s="1"/>
  <c r="H1422" i="42"/>
  <c r="I1422" i="42" s="1"/>
  <c r="H1421" i="42"/>
  <c r="I1421" i="42" s="1"/>
  <c r="H1420" i="42"/>
  <c r="I1420" i="42" s="1"/>
  <c r="H1419" i="42"/>
  <c r="I1419" i="42" s="1"/>
  <c r="H1418" i="42"/>
  <c r="I1418" i="42" s="1"/>
  <c r="H1417" i="42"/>
  <c r="I1417" i="42" s="1"/>
  <c r="H1416" i="42"/>
  <c r="I1416" i="42" s="1"/>
  <c r="H1415" i="42"/>
  <c r="I1415" i="42" s="1"/>
  <c r="H1414" i="42"/>
  <c r="I1414" i="42" s="1"/>
  <c r="H1413" i="42"/>
  <c r="I1413" i="42" s="1"/>
  <c r="H1412" i="42"/>
  <c r="I1412" i="42" s="1"/>
  <c r="H1411" i="42"/>
  <c r="I1411" i="42" s="1"/>
  <c r="H1410" i="42"/>
  <c r="I1410" i="42" s="1"/>
  <c r="H1409" i="42"/>
  <c r="I1409" i="42" s="1"/>
  <c r="H1408" i="42"/>
  <c r="I1408" i="42" s="1"/>
  <c r="H1407" i="42"/>
  <c r="I1407" i="42" s="1"/>
  <c r="H1406" i="42"/>
  <c r="I1406" i="42" s="1"/>
  <c r="H1405" i="42"/>
  <c r="I1405" i="42" s="1"/>
  <c r="H1404" i="42"/>
  <c r="I1404" i="42" s="1"/>
  <c r="H1403" i="42"/>
  <c r="I1403" i="42" s="1"/>
  <c r="H1402" i="42"/>
  <c r="I1402" i="42" s="1"/>
  <c r="H1401" i="42"/>
  <c r="I1401" i="42" s="1"/>
  <c r="H1400" i="42"/>
  <c r="I1400" i="42" s="1"/>
  <c r="H1399" i="42"/>
  <c r="I1399" i="42" s="1"/>
  <c r="H1398" i="42"/>
  <c r="I1398" i="42" s="1"/>
  <c r="H1397" i="42"/>
  <c r="I1397" i="42" s="1"/>
  <c r="H1396" i="42"/>
  <c r="I1396" i="42" s="1"/>
  <c r="H1395" i="42"/>
  <c r="I1395" i="42" s="1"/>
  <c r="H1394" i="42"/>
  <c r="I1394" i="42" s="1"/>
  <c r="H1393" i="42"/>
  <c r="I1393" i="42" s="1"/>
  <c r="H1392" i="42"/>
  <c r="I1392" i="42" s="1"/>
  <c r="H1391" i="42"/>
  <c r="I1391" i="42" s="1"/>
  <c r="H1390" i="42"/>
  <c r="I1390" i="42" s="1"/>
  <c r="H1389" i="42"/>
  <c r="I1389" i="42" s="1"/>
  <c r="H1388" i="42"/>
  <c r="I1388" i="42" s="1"/>
  <c r="H1387" i="42"/>
  <c r="I1387" i="42" s="1"/>
  <c r="H1386" i="42"/>
  <c r="I1386" i="42" s="1"/>
  <c r="H1385" i="42"/>
  <c r="I1385" i="42" s="1"/>
  <c r="H1384" i="42"/>
  <c r="I1384" i="42" s="1"/>
  <c r="H1383" i="42"/>
  <c r="I1383" i="42" s="1"/>
  <c r="H1382" i="42"/>
  <c r="I1382" i="42" s="1"/>
  <c r="H1381" i="42"/>
  <c r="I1381" i="42" s="1"/>
  <c r="H1380" i="42"/>
  <c r="I1380" i="42" s="1"/>
  <c r="H1379" i="42"/>
  <c r="I1379" i="42" s="1"/>
  <c r="H1378" i="42"/>
  <c r="I1378" i="42" s="1"/>
  <c r="H1377" i="42"/>
  <c r="I1377" i="42" s="1"/>
  <c r="H1376" i="42"/>
  <c r="I1376" i="42" s="1"/>
  <c r="H1375" i="42"/>
  <c r="I1375" i="42" s="1"/>
  <c r="H1374" i="42"/>
  <c r="I1374" i="42" s="1"/>
  <c r="H1373" i="42"/>
  <c r="I1373" i="42" s="1"/>
  <c r="H1372" i="42"/>
  <c r="I1372" i="42" s="1"/>
  <c r="H1371" i="42"/>
  <c r="I1371" i="42" s="1"/>
  <c r="H1370" i="42"/>
  <c r="I1370" i="42" s="1"/>
  <c r="H1369" i="42"/>
  <c r="I1369" i="42" s="1"/>
  <c r="H1368" i="42"/>
  <c r="I1368" i="42" s="1"/>
  <c r="H1367" i="42"/>
  <c r="I1367" i="42" s="1"/>
  <c r="H1366" i="42"/>
  <c r="I1366" i="42" s="1"/>
  <c r="H1365" i="42"/>
  <c r="I1365" i="42" s="1"/>
  <c r="H1364" i="42"/>
  <c r="I1364" i="42" s="1"/>
  <c r="H1363" i="42"/>
  <c r="I1363" i="42" s="1"/>
  <c r="H1362" i="42"/>
  <c r="I1362" i="42" s="1"/>
  <c r="H1361" i="42"/>
  <c r="I1361" i="42" s="1"/>
  <c r="H1360" i="42"/>
  <c r="I1360" i="42" s="1"/>
  <c r="H1359" i="42"/>
  <c r="I1359" i="42" s="1"/>
  <c r="H1358" i="42"/>
  <c r="I1358" i="42" s="1"/>
  <c r="H1357" i="42"/>
  <c r="I1357" i="42" s="1"/>
  <c r="H1356" i="42"/>
  <c r="I1356" i="42" s="1"/>
  <c r="H1355" i="42"/>
  <c r="I1355" i="42" s="1"/>
  <c r="H1354" i="42"/>
  <c r="I1354" i="42" s="1"/>
  <c r="H1353" i="42"/>
  <c r="I1353" i="42" s="1"/>
  <c r="H1352" i="42"/>
  <c r="I1352" i="42" s="1"/>
  <c r="H1351" i="42"/>
  <c r="I1351" i="42" s="1"/>
  <c r="H1350" i="42"/>
  <c r="I1350" i="42" s="1"/>
  <c r="H1349" i="42"/>
  <c r="I1349" i="42" s="1"/>
  <c r="H1348" i="42"/>
  <c r="I1348" i="42" s="1"/>
  <c r="H1347" i="42"/>
  <c r="I1347" i="42" s="1"/>
  <c r="H1346" i="42"/>
  <c r="I1346" i="42" s="1"/>
  <c r="H1345" i="42"/>
  <c r="I1345" i="42" s="1"/>
  <c r="H1344" i="42"/>
  <c r="I1344" i="42" s="1"/>
  <c r="H1343" i="42"/>
  <c r="I1343" i="42" s="1"/>
  <c r="H1342" i="42"/>
  <c r="I1342" i="42" s="1"/>
  <c r="H1341" i="42"/>
  <c r="I1341" i="42" s="1"/>
  <c r="H1340" i="42"/>
  <c r="I1340" i="42" s="1"/>
  <c r="H1339" i="42"/>
  <c r="I1339" i="42" s="1"/>
  <c r="H1338" i="42"/>
  <c r="I1338" i="42" s="1"/>
  <c r="H1337" i="42"/>
  <c r="I1337" i="42" s="1"/>
  <c r="H1336" i="42"/>
  <c r="I1336" i="42" s="1"/>
  <c r="H1335" i="42"/>
  <c r="I1335" i="42" s="1"/>
  <c r="H1334" i="42"/>
  <c r="I1334" i="42" s="1"/>
  <c r="H1333" i="42"/>
  <c r="I1333" i="42" s="1"/>
  <c r="H1332" i="42"/>
  <c r="I1332" i="42" s="1"/>
  <c r="H1331" i="42"/>
  <c r="I1331" i="42" s="1"/>
  <c r="H1330" i="42"/>
  <c r="I1330" i="42" s="1"/>
  <c r="H1329" i="42"/>
  <c r="I1329" i="42" s="1"/>
  <c r="H1328" i="42"/>
  <c r="I1328" i="42" s="1"/>
  <c r="H1327" i="42"/>
  <c r="I1327" i="42" s="1"/>
  <c r="H1326" i="42"/>
  <c r="I1326" i="42" s="1"/>
  <c r="H1325" i="42"/>
  <c r="I1325" i="42" s="1"/>
  <c r="H1324" i="42"/>
  <c r="I1324" i="42" s="1"/>
  <c r="H1323" i="42"/>
  <c r="I1323" i="42" s="1"/>
  <c r="H1322" i="42"/>
  <c r="I1322" i="42" s="1"/>
  <c r="H1321" i="42"/>
  <c r="I1321" i="42" s="1"/>
  <c r="H1320" i="42"/>
  <c r="I1320" i="42" s="1"/>
  <c r="H1319" i="42"/>
  <c r="I1319" i="42" s="1"/>
  <c r="H1318" i="42"/>
  <c r="I1318" i="42" s="1"/>
  <c r="H1317" i="42"/>
  <c r="I1317" i="42" s="1"/>
  <c r="H1316" i="42"/>
  <c r="I1316" i="42" s="1"/>
  <c r="H1315" i="42"/>
  <c r="I1315" i="42" s="1"/>
  <c r="H1314" i="42"/>
  <c r="I1314" i="42" s="1"/>
  <c r="H1313" i="42"/>
  <c r="I1313" i="42" s="1"/>
  <c r="H1312" i="42"/>
  <c r="I1312" i="42" s="1"/>
  <c r="H1311" i="42"/>
  <c r="I1311" i="42" s="1"/>
  <c r="H1310" i="42"/>
  <c r="I1310" i="42" s="1"/>
  <c r="H1309" i="42"/>
  <c r="I1309" i="42" s="1"/>
  <c r="H1308" i="42"/>
  <c r="I1308" i="42" s="1"/>
  <c r="H1307" i="42"/>
  <c r="I1307" i="42" s="1"/>
  <c r="H1306" i="42"/>
  <c r="I1306" i="42" s="1"/>
  <c r="H1305" i="42"/>
  <c r="I1305" i="42" s="1"/>
  <c r="H1304" i="42"/>
  <c r="I1304" i="42" s="1"/>
  <c r="H1303" i="42"/>
  <c r="I1303" i="42" s="1"/>
  <c r="H1302" i="42"/>
  <c r="I1302" i="42" s="1"/>
  <c r="H1301" i="42"/>
  <c r="I1301" i="42" s="1"/>
  <c r="H1300" i="42"/>
  <c r="I1300" i="42" s="1"/>
  <c r="H1299" i="42"/>
  <c r="I1299" i="42" s="1"/>
  <c r="H1298" i="42"/>
  <c r="I1298" i="42" s="1"/>
  <c r="H1297" i="42"/>
  <c r="I1297" i="42" s="1"/>
  <c r="H1296" i="42"/>
  <c r="I1296" i="42" s="1"/>
  <c r="H1295" i="42"/>
  <c r="I1295" i="42" s="1"/>
  <c r="H1294" i="42"/>
  <c r="I1294" i="42" s="1"/>
  <c r="H1293" i="42"/>
  <c r="I1293" i="42" s="1"/>
  <c r="H1292" i="42"/>
  <c r="I1292" i="42" s="1"/>
  <c r="H1291" i="42"/>
  <c r="I1291" i="42" s="1"/>
  <c r="H1290" i="42"/>
  <c r="I1290" i="42" s="1"/>
  <c r="H1289" i="42"/>
  <c r="I1289" i="42" s="1"/>
  <c r="H1288" i="42"/>
  <c r="I1288" i="42" s="1"/>
  <c r="H1287" i="42"/>
  <c r="I1287" i="42" s="1"/>
  <c r="H1286" i="42"/>
  <c r="I1286" i="42" s="1"/>
  <c r="H1285" i="42"/>
  <c r="I1285" i="42" s="1"/>
  <c r="H1284" i="42"/>
  <c r="I1284" i="42" s="1"/>
  <c r="H1283" i="42"/>
  <c r="I1283" i="42" s="1"/>
  <c r="H1282" i="42"/>
  <c r="I1282" i="42" s="1"/>
  <c r="H1281" i="42"/>
  <c r="I1281" i="42" s="1"/>
  <c r="H1280" i="42"/>
  <c r="I1280" i="42" s="1"/>
  <c r="H1279" i="42"/>
  <c r="I1279" i="42" s="1"/>
  <c r="H1278" i="42"/>
  <c r="I1278" i="42" s="1"/>
  <c r="H1277" i="42"/>
  <c r="I1277" i="42" s="1"/>
  <c r="H1276" i="42"/>
  <c r="I1276" i="42" s="1"/>
  <c r="H1275" i="42"/>
  <c r="I1275" i="42" s="1"/>
  <c r="H1274" i="42"/>
  <c r="I1274" i="42" s="1"/>
  <c r="H1273" i="42"/>
  <c r="I1273" i="42" s="1"/>
  <c r="H1272" i="42"/>
  <c r="I1272" i="42" s="1"/>
  <c r="H1271" i="42"/>
  <c r="I1271" i="42" s="1"/>
  <c r="H1270" i="42"/>
  <c r="I1270" i="42" s="1"/>
  <c r="H1269" i="42"/>
  <c r="I1269" i="42" s="1"/>
  <c r="H1268" i="42"/>
  <c r="I1268" i="42" s="1"/>
  <c r="H1267" i="42"/>
  <c r="I1267" i="42" s="1"/>
  <c r="H1266" i="42"/>
  <c r="I1266" i="42" s="1"/>
  <c r="H1265" i="42"/>
  <c r="I1265" i="42" s="1"/>
  <c r="H1264" i="42"/>
  <c r="I1264" i="42" s="1"/>
  <c r="H1263" i="42"/>
  <c r="I1263" i="42" s="1"/>
  <c r="H1262" i="42"/>
  <c r="I1262" i="42" s="1"/>
  <c r="H1261" i="42"/>
  <c r="I1261" i="42" s="1"/>
  <c r="H1260" i="42"/>
  <c r="I1260" i="42" s="1"/>
  <c r="H1259" i="42"/>
  <c r="I1259" i="42" s="1"/>
  <c r="H1258" i="42"/>
  <c r="I1258" i="42" s="1"/>
  <c r="H1257" i="42"/>
  <c r="I1257" i="42" s="1"/>
  <c r="H1256" i="42"/>
  <c r="I1256" i="42" s="1"/>
  <c r="H1255" i="42"/>
  <c r="I1255" i="42" s="1"/>
  <c r="H1254" i="42"/>
  <c r="I1254" i="42" s="1"/>
  <c r="H1253" i="42"/>
  <c r="I1253" i="42" s="1"/>
  <c r="H1252" i="42"/>
  <c r="I1252" i="42" s="1"/>
  <c r="H1251" i="42"/>
  <c r="I1251" i="42" s="1"/>
  <c r="H1250" i="42"/>
  <c r="I1250" i="42" s="1"/>
  <c r="H1249" i="42"/>
  <c r="I1249" i="42" s="1"/>
  <c r="H1248" i="42"/>
  <c r="I1248" i="42" s="1"/>
  <c r="H1247" i="42"/>
  <c r="I1247" i="42" s="1"/>
  <c r="H1246" i="42"/>
  <c r="I1246" i="42" s="1"/>
  <c r="H1245" i="42"/>
  <c r="I1245" i="42" s="1"/>
  <c r="H1244" i="42"/>
  <c r="I1244" i="42" s="1"/>
  <c r="H1243" i="42"/>
  <c r="I1243" i="42" s="1"/>
  <c r="H1242" i="42"/>
  <c r="I1242" i="42" s="1"/>
  <c r="H1241" i="42"/>
  <c r="I1241" i="42" s="1"/>
  <c r="H1240" i="42"/>
  <c r="I1240" i="42" s="1"/>
  <c r="H1239" i="42"/>
  <c r="I1239" i="42" s="1"/>
  <c r="H1238" i="42"/>
  <c r="I1238" i="42" s="1"/>
  <c r="H1237" i="42"/>
  <c r="I1237" i="42" s="1"/>
  <c r="H1236" i="42"/>
  <c r="I1236" i="42" s="1"/>
  <c r="H1235" i="42"/>
  <c r="I1235" i="42" s="1"/>
  <c r="H1234" i="42"/>
  <c r="I1234" i="42" s="1"/>
  <c r="H1233" i="42"/>
  <c r="I1233" i="42" s="1"/>
  <c r="H1232" i="42"/>
  <c r="I1232" i="42" s="1"/>
  <c r="H1231" i="42"/>
  <c r="I1231" i="42" s="1"/>
  <c r="H1230" i="42"/>
  <c r="I1230" i="42" s="1"/>
  <c r="H1229" i="42"/>
  <c r="I1229" i="42" s="1"/>
  <c r="H1228" i="42"/>
  <c r="I1228" i="42" s="1"/>
  <c r="H1227" i="42"/>
  <c r="I1227" i="42" s="1"/>
  <c r="H1226" i="42"/>
  <c r="I1226" i="42" s="1"/>
  <c r="H1225" i="42"/>
  <c r="I1225" i="42" s="1"/>
  <c r="H1224" i="42"/>
  <c r="I1224" i="42" s="1"/>
  <c r="H1223" i="42"/>
  <c r="I1223" i="42" s="1"/>
  <c r="H1222" i="42"/>
  <c r="I1222" i="42" s="1"/>
  <c r="H1221" i="42"/>
  <c r="I1221" i="42" s="1"/>
  <c r="H1220" i="42"/>
  <c r="I1220" i="42" s="1"/>
  <c r="H1219" i="42"/>
  <c r="I1219" i="42" s="1"/>
  <c r="H1218" i="42"/>
  <c r="I1218" i="42" s="1"/>
  <c r="H1217" i="42"/>
  <c r="I1217" i="42" s="1"/>
  <c r="H1216" i="42"/>
  <c r="I1216" i="42" s="1"/>
  <c r="H1215" i="42"/>
  <c r="I1215" i="42" s="1"/>
  <c r="H1214" i="42"/>
  <c r="I1214" i="42" s="1"/>
  <c r="H1213" i="42"/>
  <c r="I1213" i="42" s="1"/>
  <c r="H1212" i="42"/>
  <c r="I1212" i="42" s="1"/>
  <c r="H1211" i="42"/>
  <c r="I1211" i="42" s="1"/>
  <c r="H1210" i="42"/>
  <c r="I1210" i="42" s="1"/>
  <c r="H1209" i="42"/>
  <c r="I1209" i="42" s="1"/>
  <c r="H1208" i="42"/>
  <c r="I1208" i="42" s="1"/>
  <c r="H1207" i="42"/>
  <c r="I1207" i="42" s="1"/>
  <c r="H1206" i="42"/>
  <c r="I1206" i="42" s="1"/>
  <c r="H1205" i="42"/>
  <c r="I1205" i="42" s="1"/>
  <c r="H1204" i="42"/>
  <c r="I1204" i="42" s="1"/>
  <c r="H1203" i="42"/>
  <c r="I1203" i="42" s="1"/>
  <c r="H1202" i="42"/>
  <c r="I1202" i="42" s="1"/>
  <c r="H1201" i="42"/>
  <c r="I1201" i="42" s="1"/>
  <c r="H1200" i="42"/>
  <c r="I1200" i="42" s="1"/>
  <c r="H1199" i="42"/>
  <c r="I1199" i="42" s="1"/>
  <c r="H1198" i="42"/>
  <c r="I1198" i="42" s="1"/>
  <c r="H1197" i="42"/>
  <c r="I1197" i="42" s="1"/>
  <c r="H1196" i="42"/>
  <c r="I1196" i="42" s="1"/>
  <c r="H1195" i="42"/>
  <c r="I1195" i="42" s="1"/>
  <c r="H1194" i="42"/>
  <c r="I1194" i="42" s="1"/>
  <c r="H1193" i="42"/>
  <c r="I1193" i="42" s="1"/>
  <c r="H1192" i="42"/>
  <c r="I1192" i="42" s="1"/>
  <c r="H1191" i="42"/>
  <c r="I1191" i="42" s="1"/>
  <c r="H1190" i="42"/>
  <c r="I1190" i="42" s="1"/>
  <c r="H1189" i="42"/>
  <c r="I1189" i="42" s="1"/>
  <c r="H1188" i="42"/>
  <c r="I1188" i="42" s="1"/>
  <c r="H1187" i="42"/>
  <c r="I1187" i="42" s="1"/>
  <c r="H1186" i="42"/>
  <c r="I1186" i="42" s="1"/>
  <c r="H1185" i="42"/>
  <c r="I1185" i="42" s="1"/>
  <c r="H1184" i="42"/>
  <c r="I1184" i="42" s="1"/>
  <c r="H1183" i="42"/>
  <c r="I1183" i="42" s="1"/>
  <c r="H1182" i="42"/>
  <c r="I1182" i="42" s="1"/>
  <c r="H1181" i="42"/>
  <c r="I1181" i="42" s="1"/>
  <c r="H1180" i="42"/>
  <c r="I1180" i="42" s="1"/>
  <c r="H1179" i="42"/>
  <c r="I1179" i="42" s="1"/>
  <c r="H1178" i="42"/>
  <c r="I1178" i="42" s="1"/>
  <c r="H1177" i="42"/>
  <c r="I1177" i="42" s="1"/>
  <c r="H1176" i="42"/>
  <c r="I1176" i="42" s="1"/>
  <c r="H1175" i="42"/>
  <c r="I1175" i="42" s="1"/>
  <c r="H1174" i="42"/>
  <c r="I1174" i="42" s="1"/>
  <c r="H1173" i="42"/>
  <c r="I1173" i="42" s="1"/>
  <c r="H1172" i="42"/>
  <c r="I1172" i="42" s="1"/>
  <c r="H1171" i="42"/>
  <c r="I1171" i="42" s="1"/>
  <c r="H1170" i="42"/>
  <c r="I1170" i="42" s="1"/>
  <c r="H1169" i="42"/>
  <c r="I1169" i="42" s="1"/>
  <c r="H1168" i="42"/>
  <c r="I1168" i="42" s="1"/>
  <c r="H1167" i="42"/>
  <c r="I1167" i="42" s="1"/>
  <c r="H1166" i="42"/>
  <c r="I1166" i="42" s="1"/>
  <c r="H1165" i="42"/>
  <c r="I1165" i="42" s="1"/>
  <c r="H1164" i="42"/>
  <c r="I1164" i="42" s="1"/>
  <c r="H1163" i="42"/>
  <c r="I1163" i="42" s="1"/>
  <c r="H1162" i="42"/>
  <c r="I1162" i="42" s="1"/>
  <c r="H1161" i="42"/>
  <c r="I1161" i="42" s="1"/>
  <c r="H1160" i="42"/>
  <c r="I1160" i="42" s="1"/>
  <c r="H1159" i="42"/>
  <c r="I1159" i="42" s="1"/>
  <c r="H1158" i="42"/>
  <c r="I1158" i="42" s="1"/>
  <c r="H1157" i="42"/>
  <c r="I1157" i="42" s="1"/>
  <c r="H1156" i="42"/>
  <c r="I1156" i="42" s="1"/>
  <c r="H1155" i="42"/>
  <c r="I1155" i="42" s="1"/>
  <c r="H1154" i="42"/>
  <c r="I1154" i="42" s="1"/>
  <c r="I1153" i="42"/>
  <c r="H1153" i="42"/>
  <c r="H1152" i="42"/>
  <c r="I1152" i="42" s="1"/>
  <c r="H1151" i="42"/>
  <c r="I1151" i="42" s="1"/>
  <c r="H1150" i="42"/>
  <c r="I1150" i="42" s="1"/>
  <c r="H1149" i="42"/>
  <c r="I1149" i="42" s="1"/>
  <c r="H1148" i="42"/>
  <c r="I1148" i="42" s="1"/>
  <c r="H1147" i="42"/>
  <c r="I1147" i="42" s="1"/>
  <c r="H1146" i="42"/>
  <c r="I1146" i="42" s="1"/>
  <c r="H1145" i="42"/>
  <c r="I1145" i="42" s="1"/>
  <c r="H1144" i="42"/>
  <c r="I1144" i="42" s="1"/>
  <c r="H1143" i="42"/>
  <c r="I1143" i="42" s="1"/>
  <c r="H1142" i="42"/>
  <c r="I1142" i="42" s="1"/>
  <c r="H1141" i="42"/>
  <c r="I1141" i="42" s="1"/>
  <c r="H1140" i="42"/>
  <c r="I1140" i="42" s="1"/>
  <c r="H1139" i="42"/>
  <c r="I1139" i="42" s="1"/>
  <c r="H1138" i="42"/>
  <c r="I1138" i="42" s="1"/>
  <c r="H1137" i="42"/>
  <c r="I1137" i="42" s="1"/>
  <c r="H1136" i="42"/>
  <c r="I1136" i="42" s="1"/>
  <c r="H1135" i="42"/>
  <c r="I1135" i="42" s="1"/>
  <c r="H1134" i="42"/>
  <c r="I1134" i="42" s="1"/>
  <c r="H1133" i="42"/>
  <c r="I1133" i="42" s="1"/>
  <c r="H1132" i="42"/>
  <c r="I1132" i="42" s="1"/>
  <c r="H1131" i="42"/>
  <c r="I1131" i="42" s="1"/>
  <c r="H1130" i="42"/>
  <c r="I1130" i="42" s="1"/>
  <c r="H1129" i="42"/>
  <c r="I1129" i="42" s="1"/>
  <c r="H1128" i="42"/>
  <c r="I1128" i="42" s="1"/>
  <c r="H1127" i="42"/>
  <c r="I1127" i="42" s="1"/>
  <c r="H1126" i="42"/>
  <c r="I1126" i="42" s="1"/>
  <c r="H1125" i="42"/>
  <c r="I1125" i="42" s="1"/>
  <c r="H1124" i="42"/>
  <c r="I1124" i="42" s="1"/>
  <c r="I1123" i="42"/>
  <c r="H1123" i="42"/>
  <c r="H1122" i="42"/>
  <c r="I1122" i="42" s="1"/>
  <c r="H1121" i="42"/>
  <c r="I1121" i="42" s="1"/>
  <c r="H1120" i="42"/>
  <c r="I1120" i="42" s="1"/>
  <c r="H1119" i="42"/>
  <c r="I1119" i="42" s="1"/>
  <c r="H1118" i="42"/>
  <c r="I1118" i="42" s="1"/>
  <c r="H1117" i="42"/>
  <c r="I1117" i="42" s="1"/>
  <c r="H1116" i="42"/>
  <c r="I1116" i="42" s="1"/>
  <c r="H1115" i="42"/>
  <c r="I1115" i="42" s="1"/>
  <c r="H1114" i="42"/>
  <c r="I1114" i="42" s="1"/>
  <c r="H1113" i="42"/>
  <c r="I1113" i="42" s="1"/>
  <c r="H1112" i="42"/>
  <c r="I1112" i="42" s="1"/>
  <c r="H1111" i="42"/>
  <c r="I1111" i="42" s="1"/>
  <c r="H1110" i="42"/>
  <c r="I1110" i="42" s="1"/>
  <c r="H1109" i="42"/>
  <c r="I1109" i="42" s="1"/>
  <c r="H1108" i="42"/>
  <c r="I1108" i="42" s="1"/>
  <c r="H1107" i="42"/>
  <c r="I1107" i="42" s="1"/>
  <c r="H1106" i="42"/>
  <c r="I1106" i="42" s="1"/>
  <c r="H1105" i="42"/>
  <c r="I1105" i="42" s="1"/>
  <c r="H1104" i="42"/>
  <c r="I1104" i="42" s="1"/>
  <c r="H1103" i="42"/>
  <c r="I1103" i="42" s="1"/>
  <c r="H1102" i="42"/>
  <c r="I1102" i="42" s="1"/>
  <c r="H1101" i="42"/>
  <c r="I1101" i="42" s="1"/>
  <c r="H1100" i="42"/>
  <c r="I1100" i="42" s="1"/>
  <c r="H1099" i="42"/>
  <c r="I1099" i="42" s="1"/>
  <c r="H1098" i="42"/>
  <c r="I1098" i="42" s="1"/>
  <c r="H1097" i="42"/>
  <c r="I1097" i="42" s="1"/>
  <c r="H1096" i="42"/>
  <c r="I1096" i="42" s="1"/>
  <c r="H1095" i="42"/>
  <c r="I1095" i="42" s="1"/>
  <c r="H1094" i="42"/>
  <c r="I1094" i="42" s="1"/>
  <c r="H1093" i="42"/>
  <c r="I1093" i="42" s="1"/>
  <c r="H1092" i="42"/>
  <c r="I1092" i="42" s="1"/>
  <c r="H1091" i="42"/>
  <c r="I1091" i="42" s="1"/>
  <c r="H1090" i="42"/>
  <c r="I1090" i="42" s="1"/>
  <c r="H1089" i="42"/>
  <c r="I1089" i="42" s="1"/>
  <c r="H1088" i="42"/>
  <c r="I1088" i="42" s="1"/>
  <c r="H1087" i="42"/>
  <c r="I1087" i="42" s="1"/>
  <c r="H1086" i="42"/>
  <c r="I1086" i="42" s="1"/>
  <c r="H1085" i="42"/>
  <c r="I1085" i="42" s="1"/>
  <c r="H1084" i="42"/>
  <c r="I1084" i="42" s="1"/>
  <c r="H1083" i="42"/>
  <c r="I1083" i="42" s="1"/>
  <c r="H1082" i="42"/>
  <c r="I1082" i="42" s="1"/>
  <c r="H1081" i="42"/>
  <c r="I1081" i="42" s="1"/>
  <c r="H1080" i="42"/>
  <c r="I1080" i="42" s="1"/>
  <c r="H1079" i="42"/>
  <c r="I1079" i="42" s="1"/>
  <c r="H1078" i="42"/>
  <c r="I1078" i="42" s="1"/>
  <c r="H1077" i="42"/>
  <c r="I1077" i="42" s="1"/>
  <c r="H1076" i="42"/>
  <c r="I1076" i="42" s="1"/>
  <c r="H1075" i="42"/>
  <c r="I1075" i="42" s="1"/>
  <c r="H1074" i="42"/>
  <c r="I1074" i="42" s="1"/>
  <c r="H1073" i="42"/>
  <c r="I1073" i="42" s="1"/>
  <c r="H1072" i="42"/>
  <c r="I1072" i="42" s="1"/>
  <c r="H1071" i="42"/>
  <c r="I1071" i="42" s="1"/>
  <c r="H1070" i="42"/>
  <c r="I1070" i="42" s="1"/>
  <c r="H1069" i="42"/>
  <c r="I1069" i="42" s="1"/>
  <c r="H1068" i="42"/>
  <c r="I1068" i="42" s="1"/>
  <c r="H1067" i="42"/>
  <c r="I1067" i="42" s="1"/>
  <c r="H1066" i="42"/>
  <c r="I1066" i="42" s="1"/>
  <c r="H1065" i="42"/>
  <c r="I1065" i="42" s="1"/>
  <c r="H1064" i="42"/>
  <c r="I1064" i="42" s="1"/>
  <c r="H1063" i="42"/>
  <c r="I1063" i="42" s="1"/>
  <c r="H1062" i="42"/>
  <c r="I1062" i="42" s="1"/>
  <c r="H1061" i="42"/>
  <c r="I1061" i="42" s="1"/>
  <c r="H1060" i="42"/>
  <c r="I1060" i="42" s="1"/>
  <c r="H1059" i="42"/>
  <c r="I1059" i="42" s="1"/>
  <c r="H1058" i="42"/>
  <c r="I1058" i="42" s="1"/>
  <c r="H1057" i="42"/>
  <c r="I1057" i="42" s="1"/>
  <c r="H1056" i="42"/>
  <c r="I1056" i="42" s="1"/>
  <c r="H1055" i="42"/>
  <c r="I1055" i="42" s="1"/>
  <c r="H1054" i="42"/>
  <c r="I1054" i="42" s="1"/>
  <c r="H1053" i="42"/>
  <c r="I1053" i="42" s="1"/>
  <c r="H1052" i="42"/>
  <c r="I1052" i="42" s="1"/>
  <c r="H1051" i="42"/>
  <c r="I1051" i="42" s="1"/>
  <c r="H1050" i="42"/>
  <c r="I1050" i="42" s="1"/>
  <c r="H1049" i="42"/>
  <c r="I1049" i="42" s="1"/>
  <c r="H1048" i="42"/>
  <c r="I1048" i="42" s="1"/>
  <c r="H1047" i="42"/>
  <c r="I1047" i="42" s="1"/>
  <c r="H1046" i="42"/>
  <c r="I1046" i="42" s="1"/>
  <c r="H1045" i="42"/>
  <c r="I1045" i="42" s="1"/>
  <c r="H1044" i="42"/>
  <c r="I1044" i="42" s="1"/>
  <c r="H1043" i="42"/>
  <c r="I1043" i="42" s="1"/>
  <c r="H1042" i="42"/>
  <c r="I1042" i="42" s="1"/>
  <c r="H1041" i="42"/>
  <c r="I1041" i="42" s="1"/>
  <c r="H1040" i="42"/>
  <c r="I1040" i="42" s="1"/>
  <c r="H1039" i="42"/>
  <c r="I1039" i="42" s="1"/>
  <c r="H1038" i="42"/>
  <c r="I1038" i="42" s="1"/>
  <c r="H1037" i="42"/>
  <c r="I1037" i="42" s="1"/>
  <c r="H1036" i="42"/>
  <c r="I1036" i="42" s="1"/>
  <c r="H1035" i="42"/>
  <c r="I1035" i="42" s="1"/>
  <c r="H1034" i="42"/>
  <c r="I1034" i="42" s="1"/>
  <c r="H1033" i="42"/>
  <c r="I1033" i="42" s="1"/>
  <c r="H1032" i="42"/>
  <c r="I1032" i="42" s="1"/>
  <c r="H1031" i="42"/>
  <c r="I1031" i="42" s="1"/>
  <c r="H1030" i="42"/>
  <c r="I1030" i="42" s="1"/>
  <c r="H1029" i="42"/>
  <c r="I1029" i="42" s="1"/>
  <c r="H1028" i="42"/>
  <c r="I1028" i="42" s="1"/>
  <c r="H1027" i="42"/>
  <c r="I1027" i="42" s="1"/>
  <c r="H1026" i="42"/>
  <c r="I1026" i="42" s="1"/>
  <c r="H1025" i="42"/>
  <c r="I1025" i="42" s="1"/>
  <c r="H1024" i="42"/>
  <c r="I1024" i="42" s="1"/>
  <c r="H1023" i="42"/>
  <c r="I1023" i="42" s="1"/>
  <c r="H1022" i="42"/>
  <c r="I1022" i="42" s="1"/>
  <c r="H1021" i="42"/>
  <c r="I1021" i="42" s="1"/>
  <c r="H1020" i="42"/>
  <c r="I1020" i="42" s="1"/>
  <c r="H1019" i="42"/>
  <c r="I1019" i="42" s="1"/>
  <c r="H1018" i="42"/>
  <c r="I1018" i="42" s="1"/>
  <c r="H1017" i="42"/>
  <c r="I1017" i="42" s="1"/>
  <c r="H1016" i="42"/>
  <c r="I1016" i="42" s="1"/>
  <c r="H1015" i="42"/>
  <c r="I1015" i="42" s="1"/>
  <c r="H1014" i="42"/>
  <c r="I1014" i="42" s="1"/>
  <c r="H1013" i="42"/>
  <c r="I1013" i="42" s="1"/>
  <c r="H1012" i="42"/>
  <c r="I1012" i="42" s="1"/>
  <c r="H1011" i="42"/>
  <c r="I1011" i="42" s="1"/>
  <c r="H1010" i="42"/>
  <c r="I1010" i="42" s="1"/>
  <c r="H1009" i="42"/>
  <c r="I1009" i="42" s="1"/>
  <c r="H1008" i="42"/>
  <c r="I1008" i="42" s="1"/>
  <c r="H1007" i="42"/>
  <c r="I1007" i="42" s="1"/>
  <c r="H1006" i="42"/>
  <c r="I1006" i="42" s="1"/>
  <c r="H1005" i="42"/>
  <c r="I1005" i="42" s="1"/>
  <c r="H1004" i="42"/>
  <c r="I1004" i="42" s="1"/>
  <c r="H1003" i="42"/>
  <c r="I1003" i="42" s="1"/>
  <c r="H1002" i="42"/>
  <c r="I1002" i="42" s="1"/>
  <c r="H1001" i="42"/>
  <c r="I1001" i="42" s="1"/>
  <c r="H1000" i="42"/>
  <c r="I1000" i="42" s="1"/>
  <c r="H999" i="42"/>
  <c r="I999" i="42" s="1"/>
  <c r="H998" i="42"/>
  <c r="I998" i="42" s="1"/>
  <c r="H997" i="42"/>
  <c r="I997" i="42" s="1"/>
  <c r="H996" i="42"/>
  <c r="I996" i="42" s="1"/>
  <c r="H995" i="42"/>
  <c r="I995" i="42" s="1"/>
  <c r="H994" i="42"/>
  <c r="I994" i="42" s="1"/>
  <c r="H993" i="42"/>
  <c r="I993" i="42" s="1"/>
  <c r="H992" i="42"/>
  <c r="I992" i="42" s="1"/>
  <c r="H991" i="42"/>
  <c r="I991" i="42" s="1"/>
  <c r="H990" i="42"/>
  <c r="I990" i="42" s="1"/>
  <c r="H989" i="42"/>
  <c r="I989" i="42" s="1"/>
  <c r="H988" i="42"/>
  <c r="I988" i="42" s="1"/>
  <c r="H987" i="42"/>
  <c r="I987" i="42" s="1"/>
  <c r="H986" i="42"/>
  <c r="I986" i="42" s="1"/>
  <c r="H985" i="42"/>
  <c r="I985" i="42" s="1"/>
  <c r="H984" i="42"/>
  <c r="I984" i="42" s="1"/>
  <c r="H983" i="42"/>
  <c r="I983" i="42" s="1"/>
  <c r="H982" i="42"/>
  <c r="I982" i="42" s="1"/>
  <c r="H981" i="42"/>
  <c r="I981" i="42" s="1"/>
  <c r="H980" i="42"/>
  <c r="I980" i="42" s="1"/>
  <c r="H979" i="42"/>
  <c r="I979" i="42" s="1"/>
  <c r="H978" i="42"/>
  <c r="I978" i="42" s="1"/>
  <c r="H977" i="42"/>
  <c r="I977" i="42" s="1"/>
  <c r="H976" i="42"/>
  <c r="I976" i="42" s="1"/>
  <c r="H975" i="42"/>
  <c r="I975" i="42" s="1"/>
  <c r="H974" i="42"/>
  <c r="I974" i="42" s="1"/>
  <c r="H973" i="42"/>
  <c r="I973" i="42" s="1"/>
  <c r="H972" i="42"/>
  <c r="I972" i="42" s="1"/>
  <c r="H971" i="42"/>
  <c r="I971" i="42" s="1"/>
  <c r="H970" i="42"/>
  <c r="I970" i="42" s="1"/>
  <c r="H969" i="42"/>
  <c r="I969" i="42" s="1"/>
  <c r="H968" i="42"/>
  <c r="I968" i="42" s="1"/>
  <c r="H967" i="42"/>
  <c r="I967" i="42" s="1"/>
  <c r="H966" i="42"/>
  <c r="I966" i="42" s="1"/>
  <c r="H965" i="42"/>
  <c r="I965" i="42" s="1"/>
  <c r="H964" i="42"/>
  <c r="I964" i="42" s="1"/>
  <c r="H963" i="42"/>
  <c r="I963" i="42" s="1"/>
  <c r="H962" i="42"/>
  <c r="I962" i="42" s="1"/>
  <c r="H961" i="42"/>
  <c r="I961" i="42" s="1"/>
  <c r="H960" i="42"/>
  <c r="I960" i="42" s="1"/>
  <c r="H959" i="42"/>
  <c r="I959" i="42" s="1"/>
  <c r="H958" i="42"/>
  <c r="I958" i="42" s="1"/>
  <c r="H957" i="42"/>
  <c r="I957" i="42" s="1"/>
  <c r="H956" i="42"/>
  <c r="I956" i="42" s="1"/>
  <c r="H955" i="42"/>
  <c r="I955" i="42" s="1"/>
  <c r="H954" i="42"/>
  <c r="I954" i="42" s="1"/>
  <c r="H953" i="42"/>
  <c r="I953" i="42" s="1"/>
  <c r="H952" i="42"/>
  <c r="I952" i="42" s="1"/>
  <c r="H951" i="42"/>
  <c r="I951" i="42" s="1"/>
  <c r="H950" i="42"/>
  <c r="I950" i="42" s="1"/>
  <c r="H949" i="42"/>
  <c r="I949" i="42" s="1"/>
  <c r="H948" i="42"/>
  <c r="I948" i="42" s="1"/>
  <c r="H947" i="42"/>
  <c r="I947" i="42" s="1"/>
  <c r="H946" i="42"/>
  <c r="I946" i="42" s="1"/>
  <c r="H945" i="42"/>
  <c r="I945" i="42" s="1"/>
  <c r="H944" i="42"/>
  <c r="I944" i="42" s="1"/>
  <c r="H943" i="42"/>
  <c r="I943" i="42" s="1"/>
  <c r="H942" i="42"/>
  <c r="I942" i="42" s="1"/>
  <c r="H941" i="42"/>
  <c r="I941" i="42" s="1"/>
  <c r="H940" i="42"/>
  <c r="I940" i="42" s="1"/>
  <c r="H939" i="42"/>
  <c r="I939" i="42" s="1"/>
  <c r="H938" i="42"/>
  <c r="I938" i="42" s="1"/>
  <c r="H937" i="42"/>
  <c r="I937" i="42" s="1"/>
  <c r="H936" i="42"/>
  <c r="I936" i="42" s="1"/>
  <c r="H935" i="42"/>
  <c r="I935" i="42" s="1"/>
  <c r="H934" i="42"/>
  <c r="I934" i="42" s="1"/>
  <c r="H933" i="42"/>
  <c r="I933" i="42" s="1"/>
  <c r="H932" i="42"/>
  <c r="I932" i="42" s="1"/>
  <c r="H931" i="42"/>
  <c r="I931" i="42" s="1"/>
  <c r="H930" i="42"/>
  <c r="I930" i="42" s="1"/>
  <c r="H929" i="42"/>
  <c r="I929" i="42" s="1"/>
  <c r="H928" i="42"/>
  <c r="I928" i="42" s="1"/>
  <c r="H927" i="42"/>
  <c r="I927" i="42" s="1"/>
  <c r="H926" i="42"/>
  <c r="I926" i="42" s="1"/>
  <c r="H925" i="42"/>
  <c r="I925" i="42" s="1"/>
  <c r="H924" i="42"/>
  <c r="I924" i="42" s="1"/>
  <c r="H923" i="42"/>
  <c r="I923" i="42" s="1"/>
  <c r="H922" i="42"/>
  <c r="I922" i="42" s="1"/>
  <c r="H921" i="42"/>
  <c r="I921" i="42" s="1"/>
  <c r="H920" i="42"/>
  <c r="I920" i="42" s="1"/>
  <c r="H919" i="42"/>
  <c r="I919" i="42" s="1"/>
  <c r="H918" i="42"/>
  <c r="I918" i="42" s="1"/>
  <c r="H917" i="42"/>
  <c r="I917" i="42" s="1"/>
  <c r="H916" i="42"/>
  <c r="I916" i="42" s="1"/>
  <c r="H915" i="42"/>
  <c r="I915" i="42" s="1"/>
  <c r="H914" i="42"/>
  <c r="I914" i="42" s="1"/>
  <c r="H913" i="42"/>
  <c r="I913" i="42" s="1"/>
  <c r="H912" i="42"/>
  <c r="I912" i="42" s="1"/>
  <c r="H911" i="42"/>
  <c r="I911" i="42" s="1"/>
  <c r="H910" i="42"/>
  <c r="I910" i="42" s="1"/>
  <c r="H909" i="42"/>
  <c r="I909" i="42" s="1"/>
  <c r="H908" i="42"/>
  <c r="I908" i="42" s="1"/>
  <c r="H907" i="42"/>
  <c r="I907" i="42" s="1"/>
  <c r="H906" i="42"/>
  <c r="I906" i="42" s="1"/>
  <c r="H905" i="42"/>
  <c r="I905" i="42" s="1"/>
  <c r="H904" i="42"/>
  <c r="I904" i="42" s="1"/>
  <c r="H903" i="42"/>
  <c r="I903" i="42" s="1"/>
  <c r="H902" i="42"/>
  <c r="I902" i="42" s="1"/>
  <c r="H901" i="42"/>
  <c r="I901" i="42" s="1"/>
  <c r="H900" i="42"/>
  <c r="I900" i="42" s="1"/>
  <c r="H899" i="42"/>
  <c r="I899" i="42" s="1"/>
  <c r="H898" i="42"/>
  <c r="I898" i="42" s="1"/>
  <c r="H897" i="42"/>
  <c r="I897" i="42" s="1"/>
  <c r="H896" i="42"/>
  <c r="I896" i="42" s="1"/>
  <c r="H895" i="42"/>
  <c r="I895" i="42" s="1"/>
  <c r="H894" i="42"/>
  <c r="I894" i="42" s="1"/>
  <c r="H893" i="42"/>
  <c r="I893" i="42" s="1"/>
  <c r="H892" i="42"/>
  <c r="I892" i="42" s="1"/>
  <c r="H891" i="42"/>
  <c r="I891" i="42" s="1"/>
  <c r="H890" i="42"/>
  <c r="I890" i="42" s="1"/>
  <c r="H889" i="42"/>
  <c r="I889" i="42" s="1"/>
  <c r="H888" i="42"/>
  <c r="I888" i="42" s="1"/>
  <c r="H887" i="42"/>
  <c r="I887" i="42" s="1"/>
  <c r="H886" i="42"/>
  <c r="I886" i="42" s="1"/>
  <c r="H885" i="42"/>
  <c r="I885" i="42" s="1"/>
  <c r="H884" i="42"/>
  <c r="I884" i="42" s="1"/>
  <c r="H883" i="42"/>
  <c r="I883" i="42" s="1"/>
  <c r="H882" i="42"/>
  <c r="I882" i="42" s="1"/>
  <c r="H881" i="42"/>
  <c r="I881" i="42" s="1"/>
  <c r="H880" i="42"/>
  <c r="I880" i="42" s="1"/>
  <c r="H879" i="42"/>
  <c r="I879" i="42" s="1"/>
  <c r="H878" i="42"/>
  <c r="I878" i="42" s="1"/>
  <c r="H877" i="42"/>
  <c r="I877" i="42" s="1"/>
  <c r="H876" i="42"/>
  <c r="I876" i="42" s="1"/>
  <c r="H875" i="42"/>
  <c r="I875" i="42" s="1"/>
  <c r="H874" i="42"/>
  <c r="I874" i="42" s="1"/>
  <c r="H873" i="42"/>
  <c r="I873" i="42" s="1"/>
  <c r="H872" i="42"/>
  <c r="I872" i="42" s="1"/>
  <c r="H871" i="42"/>
  <c r="I871" i="42" s="1"/>
  <c r="H870" i="42"/>
  <c r="I870" i="42" s="1"/>
  <c r="H869" i="42"/>
  <c r="I869" i="42" s="1"/>
  <c r="H868" i="42"/>
  <c r="I868" i="42" s="1"/>
  <c r="H867" i="42"/>
  <c r="I867" i="42" s="1"/>
  <c r="H866" i="42"/>
  <c r="I866" i="42" s="1"/>
  <c r="H865" i="42"/>
  <c r="I865" i="42" s="1"/>
  <c r="H864" i="42"/>
  <c r="I864" i="42" s="1"/>
  <c r="H863" i="42"/>
  <c r="I863" i="42" s="1"/>
  <c r="H862" i="42"/>
  <c r="I862" i="42" s="1"/>
  <c r="H861" i="42"/>
  <c r="I861" i="42" s="1"/>
  <c r="H860" i="42"/>
  <c r="I860" i="42" s="1"/>
  <c r="H859" i="42"/>
  <c r="I859" i="42" s="1"/>
  <c r="H858" i="42"/>
  <c r="I858" i="42" s="1"/>
  <c r="H857" i="42"/>
  <c r="I857" i="42" s="1"/>
  <c r="H856" i="42"/>
  <c r="I856" i="42" s="1"/>
  <c r="H855" i="42"/>
  <c r="I855" i="42" s="1"/>
  <c r="H854" i="42"/>
  <c r="I854" i="42" s="1"/>
  <c r="H853" i="42"/>
  <c r="I853" i="42" s="1"/>
  <c r="H852" i="42"/>
  <c r="I852" i="42" s="1"/>
  <c r="H851" i="42"/>
  <c r="I851" i="42" s="1"/>
  <c r="H850" i="42"/>
  <c r="I850" i="42" s="1"/>
  <c r="H849" i="42"/>
  <c r="I849" i="42" s="1"/>
  <c r="H848" i="42"/>
  <c r="I848" i="42" s="1"/>
  <c r="H847" i="42"/>
  <c r="I847" i="42" s="1"/>
  <c r="H846" i="42"/>
  <c r="I846" i="42" s="1"/>
  <c r="H845" i="42"/>
  <c r="I845" i="42" s="1"/>
  <c r="H844" i="42"/>
  <c r="I844" i="42" s="1"/>
  <c r="H843" i="42"/>
  <c r="I843" i="42" s="1"/>
  <c r="H842" i="42"/>
  <c r="I842" i="42" s="1"/>
  <c r="H841" i="42"/>
  <c r="I841" i="42" s="1"/>
  <c r="H840" i="42"/>
  <c r="I840" i="42" s="1"/>
  <c r="H839" i="42"/>
  <c r="I839" i="42" s="1"/>
  <c r="H838" i="42"/>
  <c r="I838" i="42" s="1"/>
  <c r="H837" i="42"/>
  <c r="I837" i="42" s="1"/>
  <c r="H836" i="42"/>
  <c r="I836" i="42" s="1"/>
  <c r="H835" i="42"/>
  <c r="I835" i="42" s="1"/>
  <c r="H834" i="42"/>
  <c r="I834" i="42" s="1"/>
  <c r="H833" i="42"/>
  <c r="I833" i="42" s="1"/>
  <c r="H832" i="42"/>
  <c r="I832" i="42" s="1"/>
  <c r="H831" i="42"/>
  <c r="I831" i="42" s="1"/>
  <c r="H830" i="42"/>
  <c r="I830" i="42" s="1"/>
  <c r="H829" i="42"/>
  <c r="I829" i="42" s="1"/>
  <c r="H828" i="42"/>
  <c r="I828" i="42" s="1"/>
  <c r="H827" i="42"/>
  <c r="I827" i="42" s="1"/>
  <c r="H826" i="42"/>
  <c r="I826" i="42" s="1"/>
  <c r="H825" i="42"/>
  <c r="I825" i="42" s="1"/>
  <c r="H824" i="42"/>
  <c r="I824" i="42" s="1"/>
  <c r="H823" i="42"/>
  <c r="I823" i="42" s="1"/>
  <c r="H822" i="42"/>
  <c r="I822" i="42" s="1"/>
  <c r="H821" i="42"/>
  <c r="I821" i="42" s="1"/>
  <c r="H820" i="42"/>
  <c r="I820" i="42" s="1"/>
  <c r="H819" i="42"/>
  <c r="I819" i="42" s="1"/>
  <c r="H818" i="42"/>
  <c r="I818" i="42" s="1"/>
  <c r="H817" i="42"/>
  <c r="I817" i="42" s="1"/>
  <c r="H816" i="42"/>
  <c r="I816" i="42" s="1"/>
  <c r="H815" i="42"/>
  <c r="I815" i="42" s="1"/>
  <c r="H814" i="42"/>
  <c r="I814" i="42" s="1"/>
  <c r="H813" i="42"/>
  <c r="I813" i="42" s="1"/>
  <c r="H812" i="42"/>
  <c r="I812" i="42" s="1"/>
  <c r="H811" i="42"/>
  <c r="I811" i="42" s="1"/>
  <c r="H810" i="42"/>
  <c r="I810" i="42" s="1"/>
  <c r="H809" i="42"/>
  <c r="I809" i="42" s="1"/>
  <c r="H808" i="42"/>
  <c r="I808" i="42" s="1"/>
  <c r="H807" i="42"/>
  <c r="I807" i="42" s="1"/>
  <c r="H806" i="42"/>
  <c r="I806" i="42" s="1"/>
  <c r="H805" i="42"/>
  <c r="I805" i="42" s="1"/>
  <c r="H804" i="42"/>
  <c r="I804" i="42" s="1"/>
  <c r="H803" i="42"/>
  <c r="I803" i="42" s="1"/>
  <c r="H802" i="42"/>
  <c r="I802" i="42" s="1"/>
  <c r="H801" i="42"/>
  <c r="I801" i="42" s="1"/>
  <c r="H800" i="42"/>
  <c r="I800" i="42" s="1"/>
  <c r="H799" i="42"/>
  <c r="I799" i="42" s="1"/>
  <c r="H798" i="42"/>
  <c r="I798" i="42" s="1"/>
  <c r="H797" i="42"/>
  <c r="I797" i="42" s="1"/>
  <c r="H796" i="42"/>
  <c r="I796" i="42" s="1"/>
  <c r="H795" i="42"/>
  <c r="I795" i="42" s="1"/>
  <c r="H794" i="42"/>
  <c r="I794" i="42" s="1"/>
  <c r="H793" i="42"/>
  <c r="I793" i="42" s="1"/>
  <c r="H792" i="42"/>
  <c r="I792" i="42" s="1"/>
  <c r="H791" i="42"/>
  <c r="I791" i="42" s="1"/>
  <c r="H790" i="42"/>
  <c r="I790" i="42" s="1"/>
  <c r="H789" i="42"/>
  <c r="I789" i="42" s="1"/>
  <c r="H788" i="42"/>
  <c r="I788" i="42" s="1"/>
  <c r="H787" i="42"/>
  <c r="I787" i="42" s="1"/>
  <c r="H786" i="42"/>
  <c r="I786" i="42" s="1"/>
  <c r="H785" i="42"/>
  <c r="I785" i="42" s="1"/>
  <c r="H784" i="42"/>
  <c r="I784" i="42" s="1"/>
  <c r="H783" i="42"/>
  <c r="I783" i="42" s="1"/>
  <c r="H782" i="42"/>
  <c r="I782" i="42" s="1"/>
  <c r="H781" i="42"/>
  <c r="I781" i="42" s="1"/>
  <c r="H780" i="42"/>
  <c r="I780" i="42" s="1"/>
  <c r="H779" i="42"/>
  <c r="I779" i="42" s="1"/>
  <c r="H778" i="42"/>
  <c r="I778" i="42" s="1"/>
  <c r="H777" i="42"/>
  <c r="I777" i="42" s="1"/>
  <c r="H776" i="42"/>
  <c r="I776" i="42" s="1"/>
  <c r="H775" i="42"/>
  <c r="I775" i="42" s="1"/>
  <c r="H774" i="42"/>
  <c r="I774" i="42" s="1"/>
  <c r="H773" i="42"/>
  <c r="I773" i="42" s="1"/>
  <c r="H772" i="42"/>
  <c r="I772" i="42" s="1"/>
  <c r="H771" i="42"/>
  <c r="I771" i="42" s="1"/>
  <c r="H770" i="42"/>
  <c r="I770" i="42" s="1"/>
  <c r="H769" i="42"/>
  <c r="I769" i="42" s="1"/>
  <c r="H768" i="42"/>
  <c r="I768" i="42" s="1"/>
  <c r="H767" i="42"/>
  <c r="I767" i="42" s="1"/>
  <c r="H766" i="42"/>
  <c r="I766" i="42" s="1"/>
  <c r="H765" i="42"/>
  <c r="I765" i="42" s="1"/>
  <c r="H764" i="42"/>
  <c r="I764" i="42" s="1"/>
  <c r="H763" i="42"/>
  <c r="I763" i="42" s="1"/>
  <c r="H762" i="42"/>
  <c r="I762" i="42" s="1"/>
  <c r="H761" i="42"/>
  <c r="I761" i="42" s="1"/>
  <c r="H760" i="42"/>
  <c r="I760" i="42" s="1"/>
  <c r="H759" i="42"/>
  <c r="I759" i="42" s="1"/>
  <c r="H758" i="42"/>
  <c r="I758" i="42" s="1"/>
  <c r="H757" i="42"/>
  <c r="I757" i="42" s="1"/>
  <c r="H756" i="42"/>
  <c r="I756" i="42" s="1"/>
  <c r="H755" i="42"/>
  <c r="I755" i="42" s="1"/>
  <c r="H754" i="42"/>
  <c r="I754" i="42" s="1"/>
  <c r="H753" i="42"/>
  <c r="I753" i="42" s="1"/>
  <c r="H752" i="42"/>
  <c r="I752" i="42" s="1"/>
  <c r="H751" i="42"/>
  <c r="I751" i="42" s="1"/>
  <c r="H750" i="42"/>
  <c r="I750" i="42" s="1"/>
  <c r="H749" i="42"/>
  <c r="I749" i="42" s="1"/>
  <c r="H748" i="42"/>
  <c r="I748" i="42" s="1"/>
  <c r="H747" i="42"/>
  <c r="I747" i="42" s="1"/>
  <c r="H746" i="42"/>
  <c r="I746" i="42" s="1"/>
  <c r="H745" i="42"/>
  <c r="I745" i="42" s="1"/>
  <c r="H744" i="42"/>
  <c r="I744" i="42" s="1"/>
  <c r="H743" i="42"/>
  <c r="I743" i="42" s="1"/>
  <c r="H742" i="42"/>
  <c r="I742" i="42" s="1"/>
  <c r="H741" i="42"/>
  <c r="I741" i="42" s="1"/>
  <c r="H740" i="42"/>
  <c r="I740" i="42" s="1"/>
  <c r="H739" i="42"/>
  <c r="I739" i="42" s="1"/>
  <c r="H738" i="42"/>
  <c r="I738" i="42" s="1"/>
  <c r="H737" i="42"/>
  <c r="I737" i="42" s="1"/>
  <c r="H736" i="42"/>
  <c r="I736" i="42" s="1"/>
  <c r="H735" i="42"/>
  <c r="I735" i="42" s="1"/>
  <c r="H734" i="42"/>
  <c r="I734" i="42" s="1"/>
  <c r="H733" i="42"/>
  <c r="I733" i="42" s="1"/>
  <c r="H732" i="42"/>
  <c r="I732" i="42" s="1"/>
  <c r="H731" i="42"/>
  <c r="I731" i="42" s="1"/>
  <c r="H730" i="42"/>
  <c r="I730" i="42" s="1"/>
  <c r="H729" i="42"/>
  <c r="I729" i="42" s="1"/>
  <c r="H728" i="42"/>
  <c r="I728" i="42" s="1"/>
  <c r="H727" i="42"/>
  <c r="I727" i="42" s="1"/>
  <c r="H726" i="42"/>
  <c r="I726" i="42" s="1"/>
  <c r="H725" i="42"/>
  <c r="I725" i="42" s="1"/>
  <c r="H724" i="42"/>
  <c r="I724" i="42" s="1"/>
  <c r="H723" i="42"/>
  <c r="I723" i="42" s="1"/>
  <c r="H722" i="42"/>
  <c r="I722" i="42" s="1"/>
  <c r="H721" i="42"/>
  <c r="I721" i="42" s="1"/>
  <c r="H720" i="42"/>
  <c r="I720" i="42" s="1"/>
  <c r="H719" i="42"/>
  <c r="I719" i="42" s="1"/>
  <c r="H718" i="42"/>
  <c r="I718" i="42" s="1"/>
  <c r="H717" i="42"/>
  <c r="I717" i="42" s="1"/>
  <c r="H716" i="42"/>
  <c r="I716" i="42" s="1"/>
  <c r="H715" i="42"/>
  <c r="I715" i="42" s="1"/>
  <c r="H714" i="42"/>
  <c r="I714" i="42" s="1"/>
  <c r="H713" i="42"/>
  <c r="I713" i="42" s="1"/>
  <c r="H712" i="42"/>
  <c r="I712" i="42" s="1"/>
  <c r="H711" i="42"/>
  <c r="I711" i="42" s="1"/>
  <c r="H710" i="42"/>
  <c r="I710" i="42" s="1"/>
  <c r="H709" i="42"/>
  <c r="I709" i="42" s="1"/>
  <c r="H708" i="42"/>
  <c r="I708" i="42" s="1"/>
  <c r="H707" i="42"/>
  <c r="I707" i="42" s="1"/>
  <c r="H706" i="42"/>
  <c r="I706" i="42" s="1"/>
  <c r="H705" i="42"/>
  <c r="I705" i="42" s="1"/>
  <c r="H704" i="42"/>
  <c r="I704" i="42" s="1"/>
  <c r="H703" i="42"/>
  <c r="I703" i="42" s="1"/>
  <c r="H702" i="42"/>
  <c r="I702" i="42" s="1"/>
  <c r="H701" i="42"/>
  <c r="I701" i="42" s="1"/>
  <c r="H700" i="42"/>
  <c r="I700" i="42" s="1"/>
  <c r="H699" i="42"/>
  <c r="I699" i="42" s="1"/>
  <c r="H698" i="42"/>
  <c r="I698" i="42" s="1"/>
  <c r="H697" i="42"/>
  <c r="I697" i="42" s="1"/>
  <c r="H696" i="42"/>
  <c r="I696" i="42" s="1"/>
  <c r="H695" i="42"/>
  <c r="I695" i="42" s="1"/>
  <c r="H694" i="42"/>
  <c r="I694" i="42" s="1"/>
  <c r="H693" i="42"/>
  <c r="I693" i="42" s="1"/>
  <c r="H692" i="42"/>
  <c r="I692" i="42" s="1"/>
  <c r="H691" i="42"/>
  <c r="I691" i="42" s="1"/>
  <c r="H690" i="42"/>
  <c r="I690" i="42" s="1"/>
  <c r="H689" i="42"/>
  <c r="I689" i="42" s="1"/>
  <c r="H688" i="42"/>
  <c r="I688" i="42" s="1"/>
  <c r="H687" i="42"/>
  <c r="I687" i="42" s="1"/>
  <c r="H686" i="42"/>
  <c r="I686" i="42" s="1"/>
  <c r="H685" i="42"/>
  <c r="I685" i="42" s="1"/>
  <c r="H684" i="42"/>
  <c r="I684" i="42" s="1"/>
  <c r="H683" i="42"/>
  <c r="I683" i="42" s="1"/>
  <c r="H682" i="42"/>
  <c r="I682" i="42" s="1"/>
  <c r="H681" i="42"/>
  <c r="I681" i="42" s="1"/>
  <c r="H680" i="42"/>
  <c r="I680" i="42" s="1"/>
  <c r="H679" i="42"/>
  <c r="I679" i="42" s="1"/>
  <c r="H678" i="42"/>
  <c r="I678" i="42" s="1"/>
  <c r="H677" i="42"/>
  <c r="I677" i="42" s="1"/>
  <c r="H676" i="42"/>
  <c r="I676" i="42" s="1"/>
  <c r="H675" i="42"/>
  <c r="I675" i="42" s="1"/>
  <c r="H674" i="42"/>
  <c r="I674" i="42" s="1"/>
  <c r="H673" i="42"/>
  <c r="I673" i="42" s="1"/>
  <c r="H672" i="42"/>
  <c r="I672" i="42" s="1"/>
  <c r="H671" i="42"/>
  <c r="I671" i="42" s="1"/>
  <c r="H670" i="42"/>
  <c r="I670" i="42" s="1"/>
  <c r="H669" i="42"/>
  <c r="I669" i="42" s="1"/>
  <c r="H668" i="42"/>
  <c r="I668" i="42" s="1"/>
  <c r="H667" i="42"/>
  <c r="I667" i="42" s="1"/>
  <c r="H666" i="42"/>
  <c r="I666" i="42" s="1"/>
  <c r="H665" i="42"/>
  <c r="I665" i="42" s="1"/>
  <c r="H664" i="42"/>
  <c r="I664" i="42" s="1"/>
  <c r="H663" i="42"/>
  <c r="I663" i="42" s="1"/>
  <c r="H662" i="42"/>
  <c r="I662" i="42" s="1"/>
  <c r="H661" i="42"/>
  <c r="I661" i="42" s="1"/>
  <c r="H660" i="42"/>
  <c r="I660" i="42" s="1"/>
  <c r="H659" i="42"/>
  <c r="I659" i="42" s="1"/>
  <c r="H658" i="42"/>
  <c r="I658" i="42" s="1"/>
  <c r="H657" i="42"/>
  <c r="I657" i="42" s="1"/>
  <c r="H656" i="42"/>
  <c r="I656" i="42" s="1"/>
  <c r="H655" i="42"/>
  <c r="I655" i="42" s="1"/>
  <c r="H654" i="42"/>
  <c r="I654" i="42" s="1"/>
  <c r="H653" i="42"/>
  <c r="I653" i="42" s="1"/>
  <c r="H652" i="42"/>
  <c r="I652" i="42" s="1"/>
  <c r="H651" i="42"/>
  <c r="I651" i="42" s="1"/>
  <c r="H650" i="42"/>
  <c r="I650" i="42" s="1"/>
  <c r="H649" i="42"/>
  <c r="I649" i="42" s="1"/>
  <c r="H648" i="42"/>
  <c r="I648" i="42" s="1"/>
  <c r="H647" i="42"/>
  <c r="I647" i="42" s="1"/>
  <c r="H646" i="42"/>
  <c r="I646" i="42" s="1"/>
  <c r="H645" i="42"/>
  <c r="I645" i="42" s="1"/>
  <c r="H644" i="42"/>
  <c r="I644" i="42" s="1"/>
  <c r="H643" i="42"/>
  <c r="I643" i="42" s="1"/>
  <c r="H642" i="42"/>
  <c r="I642" i="42" s="1"/>
  <c r="H641" i="42"/>
  <c r="I641" i="42" s="1"/>
  <c r="H640" i="42"/>
  <c r="I640" i="42" s="1"/>
  <c r="H639" i="42"/>
  <c r="I639" i="42" s="1"/>
  <c r="H638" i="42"/>
  <c r="I638" i="42" s="1"/>
  <c r="H637" i="42"/>
  <c r="I637" i="42" s="1"/>
  <c r="H636" i="42"/>
  <c r="I636" i="42" s="1"/>
  <c r="H635" i="42"/>
  <c r="I635" i="42" s="1"/>
  <c r="H634" i="42"/>
  <c r="I634" i="42" s="1"/>
  <c r="H633" i="42"/>
  <c r="I633" i="42" s="1"/>
  <c r="H632" i="42"/>
  <c r="I632" i="42" s="1"/>
  <c r="H631" i="42"/>
  <c r="I631" i="42" s="1"/>
  <c r="H630" i="42"/>
  <c r="I630" i="42" s="1"/>
  <c r="H629" i="42"/>
  <c r="I629" i="42" s="1"/>
  <c r="H628" i="42"/>
  <c r="I628" i="42" s="1"/>
  <c r="H627" i="42"/>
  <c r="I627" i="42" s="1"/>
  <c r="H626" i="42"/>
  <c r="I626" i="42" s="1"/>
  <c r="H625" i="42"/>
  <c r="I625" i="42" s="1"/>
  <c r="H624" i="42"/>
  <c r="I624" i="42" s="1"/>
  <c r="H623" i="42"/>
  <c r="I623" i="42" s="1"/>
  <c r="H622" i="42"/>
  <c r="I622" i="42" s="1"/>
  <c r="H621" i="42"/>
  <c r="I621" i="42" s="1"/>
  <c r="H620" i="42"/>
  <c r="I620" i="42" s="1"/>
  <c r="H619" i="42"/>
  <c r="I619" i="42" s="1"/>
  <c r="H618" i="42"/>
  <c r="I618" i="42" s="1"/>
  <c r="H617" i="42"/>
  <c r="I617" i="42" s="1"/>
  <c r="H616" i="42"/>
  <c r="I616" i="42" s="1"/>
  <c r="H615" i="42"/>
  <c r="I615" i="42" s="1"/>
  <c r="H614" i="42"/>
  <c r="I614" i="42" s="1"/>
  <c r="H613" i="42"/>
  <c r="I613" i="42" s="1"/>
  <c r="H612" i="42"/>
  <c r="I612" i="42" s="1"/>
  <c r="H611" i="42"/>
  <c r="I611" i="42" s="1"/>
  <c r="H610" i="42"/>
  <c r="I610" i="42" s="1"/>
  <c r="H609" i="42"/>
  <c r="I609" i="42" s="1"/>
  <c r="H608" i="42"/>
  <c r="I608" i="42" s="1"/>
  <c r="H607" i="42"/>
  <c r="I607" i="42" s="1"/>
  <c r="H606" i="42"/>
  <c r="I606" i="42" s="1"/>
  <c r="H605" i="42"/>
  <c r="I605" i="42" s="1"/>
  <c r="H604" i="42"/>
  <c r="I604" i="42" s="1"/>
  <c r="H603" i="42"/>
  <c r="I603" i="42" s="1"/>
  <c r="H602" i="42"/>
  <c r="I602" i="42" s="1"/>
  <c r="H601" i="42"/>
  <c r="I601" i="42" s="1"/>
  <c r="H600" i="42"/>
  <c r="I600" i="42" s="1"/>
  <c r="H599" i="42"/>
  <c r="I599" i="42" s="1"/>
  <c r="H598" i="42"/>
  <c r="I598" i="42" s="1"/>
  <c r="H597" i="42"/>
  <c r="I597" i="42" s="1"/>
  <c r="H596" i="42"/>
  <c r="I596" i="42" s="1"/>
  <c r="H595" i="42"/>
  <c r="I595" i="42" s="1"/>
  <c r="H594" i="42"/>
  <c r="I594" i="42" s="1"/>
  <c r="H593" i="42"/>
  <c r="I593" i="42" s="1"/>
  <c r="H592" i="42"/>
  <c r="I592" i="42" s="1"/>
  <c r="H591" i="42"/>
  <c r="I591" i="42" s="1"/>
  <c r="H590" i="42"/>
  <c r="I590" i="42" s="1"/>
  <c r="H589" i="42"/>
  <c r="I589" i="42" s="1"/>
  <c r="H588" i="42"/>
  <c r="I588" i="42" s="1"/>
  <c r="H587" i="42"/>
  <c r="I587" i="42" s="1"/>
  <c r="H586" i="42"/>
  <c r="I586" i="42" s="1"/>
  <c r="H585" i="42"/>
  <c r="I585" i="42" s="1"/>
  <c r="H584" i="42"/>
  <c r="I584" i="42" s="1"/>
  <c r="H583" i="42"/>
  <c r="I583" i="42" s="1"/>
  <c r="H582" i="42"/>
  <c r="I582" i="42" s="1"/>
  <c r="H581" i="42"/>
  <c r="I581" i="42" s="1"/>
  <c r="H580" i="42"/>
  <c r="I580" i="42" s="1"/>
  <c r="H579" i="42"/>
  <c r="I579" i="42" s="1"/>
  <c r="H578" i="42"/>
  <c r="I578" i="42" s="1"/>
  <c r="H577" i="42"/>
  <c r="I577" i="42" s="1"/>
  <c r="H576" i="42"/>
  <c r="I576" i="42" s="1"/>
  <c r="H575" i="42"/>
  <c r="I575" i="42" s="1"/>
  <c r="H574" i="42"/>
  <c r="I574" i="42" s="1"/>
  <c r="H573" i="42"/>
  <c r="I573" i="42" s="1"/>
  <c r="H572" i="42"/>
  <c r="I572" i="42" s="1"/>
  <c r="H571" i="42"/>
  <c r="I571" i="42" s="1"/>
  <c r="H570" i="42"/>
  <c r="I570" i="42" s="1"/>
  <c r="H569" i="42"/>
  <c r="I569" i="42" s="1"/>
  <c r="H568" i="42"/>
  <c r="I568" i="42" s="1"/>
  <c r="H567" i="42"/>
  <c r="I567" i="42" s="1"/>
  <c r="H566" i="42"/>
  <c r="I566" i="42" s="1"/>
  <c r="H565" i="42"/>
  <c r="I565" i="42" s="1"/>
  <c r="H564" i="42"/>
  <c r="I564" i="42" s="1"/>
  <c r="H563" i="42"/>
  <c r="I563" i="42" s="1"/>
  <c r="H562" i="42"/>
  <c r="I562" i="42" s="1"/>
  <c r="H561" i="42"/>
  <c r="I561" i="42" s="1"/>
  <c r="H560" i="42"/>
  <c r="I560" i="42" s="1"/>
  <c r="H559" i="42"/>
  <c r="I559" i="42" s="1"/>
  <c r="H558" i="42"/>
  <c r="I558" i="42" s="1"/>
  <c r="H557" i="42"/>
  <c r="I557" i="42" s="1"/>
  <c r="H556" i="42"/>
  <c r="I556" i="42" s="1"/>
  <c r="H555" i="42"/>
  <c r="I555" i="42" s="1"/>
  <c r="H554" i="42"/>
  <c r="I554" i="42" s="1"/>
  <c r="H553" i="42"/>
  <c r="I553" i="42" s="1"/>
  <c r="H552" i="42"/>
  <c r="I552" i="42" s="1"/>
  <c r="H551" i="42"/>
  <c r="I551" i="42" s="1"/>
  <c r="H550" i="42"/>
  <c r="I550" i="42" s="1"/>
  <c r="H549" i="42"/>
  <c r="I549" i="42" s="1"/>
  <c r="H548" i="42"/>
  <c r="I548" i="42" s="1"/>
  <c r="H547" i="42"/>
  <c r="I547" i="42" s="1"/>
  <c r="H546" i="42"/>
  <c r="I546" i="42" s="1"/>
  <c r="H545" i="42"/>
  <c r="I545" i="42" s="1"/>
  <c r="H544" i="42"/>
  <c r="I544" i="42" s="1"/>
  <c r="H543" i="42"/>
  <c r="I543" i="42" s="1"/>
  <c r="H542" i="42"/>
  <c r="I542" i="42" s="1"/>
  <c r="H541" i="42"/>
  <c r="I541" i="42" s="1"/>
  <c r="H540" i="42"/>
  <c r="I540" i="42" s="1"/>
  <c r="H539" i="42"/>
  <c r="I539" i="42" s="1"/>
  <c r="H538" i="42"/>
  <c r="I538" i="42" s="1"/>
  <c r="H537" i="42"/>
  <c r="I537" i="42" s="1"/>
  <c r="H536" i="42"/>
  <c r="I536" i="42" s="1"/>
  <c r="H535" i="42"/>
  <c r="I535" i="42" s="1"/>
  <c r="H534" i="42"/>
  <c r="I534" i="42" s="1"/>
  <c r="H533" i="42"/>
  <c r="I533" i="42" s="1"/>
  <c r="H532" i="42"/>
  <c r="I532" i="42" s="1"/>
  <c r="H531" i="42"/>
  <c r="I531" i="42" s="1"/>
  <c r="H530" i="42"/>
  <c r="I530" i="42" s="1"/>
  <c r="H529" i="42"/>
  <c r="I529" i="42" s="1"/>
  <c r="H528" i="42"/>
  <c r="I528" i="42" s="1"/>
  <c r="H527" i="42"/>
  <c r="I527" i="42" s="1"/>
  <c r="H526" i="42"/>
  <c r="I526" i="42" s="1"/>
  <c r="I525" i="42"/>
  <c r="H525" i="42"/>
  <c r="H524" i="42"/>
  <c r="I524" i="42" s="1"/>
  <c r="H523" i="42"/>
  <c r="I523" i="42" s="1"/>
  <c r="H522" i="42"/>
  <c r="I522" i="42" s="1"/>
  <c r="H521" i="42"/>
  <c r="I521" i="42" s="1"/>
  <c r="H520" i="42"/>
  <c r="I520" i="42" s="1"/>
  <c r="H519" i="42"/>
  <c r="I519" i="42" s="1"/>
  <c r="H518" i="42"/>
  <c r="I518" i="42" s="1"/>
  <c r="H517" i="42"/>
  <c r="I517" i="42" s="1"/>
  <c r="H516" i="42"/>
  <c r="I516" i="42" s="1"/>
  <c r="H515" i="42"/>
  <c r="I515" i="42" s="1"/>
  <c r="H514" i="42"/>
  <c r="I514" i="42" s="1"/>
  <c r="H513" i="42"/>
  <c r="I513" i="42" s="1"/>
  <c r="H512" i="42"/>
  <c r="I512" i="42" s="1"/>
  <c r="H511" i="42"/>
  <c r="I511" i="42" s="1"/>
  <c r="H510" i="42"/>
  <c r="I510" i="42" s="1"/>
  <c r="H509" i="42"/>
  <c r="I509" i="42" s="1"/>
  <c r="H508" i="42"/>
  <c r="I508" i="42" s="1"/>
  <c r="H507" i="42"/>
  <c r="I507" i="42" s="1"/>
  <c r="H506" i="42"/>
  <c r="I506" i="42" s="1"/>
  <c r="H505" i="42"/>
  <c r="I505" i="42" s="1"/>
  <c r="H504" i="42"/>
  <c r="I504" i="42" s="1"/>
  <c r="H503" i="42"/>
  <c r="I503" i="42" s="1"/>
  <c r="H502" i="42"/>
  <c r="I502" i="42" s="1"/>
  <c r="H501" i="42"/>
  <c r="I501" i="42" s="1"/>
  <c r="H500" i="42"/>
  <c r="I500" i="42" s="1"/>
  <c r="H499" i="42"/>
  <c r="I499" i="42" s="1"/>
  <c r="H498" i="42"/>
  <c r="I498" i="42" s="1"/>
  <c r="H497" i="42"/>
  <c r="I497" i="42" s="1"/>
  <c r="H496" i="42"/>
  <c r="I496" i="42" s="1"/>
  <c r="H495" i="42"/>
  <c r="I495" i="42" s="1"/>
  <c r="H494" i="42"/>
  <c r="I494" i="42" s="1"/>
  <c r="H493" i="42"/>
  <c r="I493" i="42" s="1"/>
  <c r="H492" i="42"/>
  <c r="I492" i="42" s="1"/>
  <c r="H491" i="42"/>
  <c r="I491" i="42" s="1"/>
  <c r="H490" i="42"/>
  <c r="I490" i="42" s="1"/>
  <c r="H489" i="42"/>
  <c r="I489" i="42" s="1"/>
  <c r="H488" i="42"/>
  <c r="I488" i="42" s="1"/>
  <c r="H487" i="42"/>
  <c r="I487" i="42" s="1"/>
  <c r="H486" i="42"/>
  <c r="I486" i="42" s="1"/>
  <c r="H485" i="42"/>
  <c r="I485" i="42" s="1"/>
  <c r="H484" i="42"/>
  <c r="I484" i="42" s="1"/>
  <c r="H483" i="42"/>
  <c r="I483" i="42" s="1"/>
  <c r="H482" i="42"/>
  <c r="I482" i="42" s="1"/>
  <c r="H481" i="42"/>
  <c r="I481" i="42" s="1"/>
  <c r="H480" i="42"/>
  <c r="I480" i="42" s="1"/>
  <c r="H479" i="42"/>
  <c r="I479" i="42" s="1"/>
  <c r="H478" i="42"/>
  <c r="I478" i="42" s="1"/>
  <c r="H477" i="42"/>
  <c r="I477" i="42" s="1"/>
  <c r="H476" i="42"/>
  <c r="I476" i="42" s="1"/>
  <c r="H475" i="42"/>
  <c r="I475" i="42" s="1"/>
  <c r="H474" i="42"/>
  <c r="I474" i="42" s="1"/>
  <c r="H473" i="42"/>
  <c r="I473" i="42" s="1"/>
  <c r="H472" i="42"/>
  <c r="I472" i="42" s="1"/>
  <c r="H471" i="42"/>
  <c r="I471" i="42" s="1"/>
  <c r="H470" i="42"/>
  <c r="I470" i="42" s="1"/>
  <c r="H469" i="42"/>
  <c r="I469" i="42" s="1"/>
  <c r="H468" i="42"/>
  <c r="I468" i="42" s="1"/>
  <c r="H467" i="42"/>
  <c r="I467" i="42" s="1"/>
  <c r="H466" i="42"/>
  <c r="I466" i="42" s="1"/>
  <c r="H465" i="42"/>
  <c r="I465" i="42" s="1"/>
  <c r="H464" i="42"/>
  <c r="I464" i="42" s="1"/>
  <c r="H463" i="42"/>
  <c r="I463" i="42" s="1"/>
  <c r="H462" i="42"/>
  <c r="I462" i="42" s="1"/>
  <c r="H461" i="42"/>
  <c r="I461" i="42" s="1"/>
  <c r="H460" i="42"/>
  <c r="I460" i="42" s="1"/>
  <c r="H459" i="42"/>
  <c r="I459" i="42" s="1"/>
  <c r="H458" i="42"/>
  <c r="I458" i="42" s="1"/>
  <c r="H457" i="42"/>
  <c r="I457" i="42" s="1"/>
  <c r="H456" i="42"/>
  <c r="I456" i="42" s="1"/>
  <c r="H455" i="42"/>
  <c r="I455" i="42" s="1"/>
  <c r="H454" i="42"/>
  <c r="I454" i="42" s="1"/>
  <c r="H453" i="42"/>
  <c r="I453" i="42" s="1"/>
  <c r="H452" i="42"/>
  <c r="I452" i="42" s="1"/>
  <c r="H451" i="42"/>
  <c r="I451" i="42" s="1"/>
  <c r="H450" i="42"/>
  <c r="I450" i="42" s="1"/>
  <c r="H449" i="42"/>
  <c r="I449" i="42" s="1"/>
  <c r="H448" i="42"/>
  <c r="I448" i="42" s="1"/>
  <c r="H447" i="42"/>
  <c r="I447" i="42" s="1"/>
  <c r="H446" i="42"/>
  <c r="I446" i="42" s="1"/>
  <c r="H445" i="42"/>
  <c r="I445" i="42" s="1"/>
  <c r="H444" i="42"/>
  <c r="I444" i="42" s="1"/>
  <c r="H443" i="42"/>
  <c r="I443" i="42" s="1"/>
  <c r="H442" i="42"/>
  <c r="I442" i="42" s="1"/>
  <c r="H441" i="42"/>
  <c r="I441" i="42" s="1"/>
  <c r="H440" i="42"/>
  <c r="I440" i="42" s="1"/>
  <c r="H439" i="42"/>
  <c r="I439" i="42" s="1"/>
  <c r="H438" i="42"/>
  <c r="I438" i="42" s="1"/>
  <c r="H437" i="42"/>
  <c r="I437" i="42" s="1"/>
  <c r="H436" i="42"/>
  <c r="I436" i="42" s="1"/>
  <c r="H435" i="42"/>
  <c r="I435" i="42" s="1"/>
  <c r="H434" i="42"/>
  <c r="I434" i="42" s="1"/>
  <c r="H433" i="42"/>
  <c r="I433" i="42" s="1"/>
  <c r="H432" i="42"/>
  <c r="I432" i="42" s="1"/>
  <c r="H431" i="42"/>
  <c r="I431" i="42" s="1"/>
  <c r="H430" i="42"/>
  <c r="I430" i="42" s="1"/>
  <c r="H429" i="42"/>
  <c r="I429" i="42" s="1"/>
  <c r="H428" i="42"/>
  <c r="I428" i="42" s="1"/>
  <c r="H427" i="42"/>
  <c r="I427" i="42" s="1"/>
  <c r="H426" i="42"/>
  <c r="I426" i="42" s="1"/>
  <c r="H425" i="42"/>
  <c r="I425" i="42" s="1"/>
  <c r="H424" i="42"/>
  <c r="I424" i="42" s="1"/>
  <c r="H423" i="42"/>
  <c r="I423" i="42" s="1"/>
  <c r="H422" i="42"/>
  <c r="I422" i="42" s="1"/>
  <c r="H421" i="42"/>
  <c r="I421" i="42" s="1"/>
  <c r="H420" i="42"/>
  <c r="I420" i="42" s="1"/>
  <c r="H419" i="42"/>
  <c r="I419" i="42" s="1"/>
  <c r="H418" i="42"/>
  <c r="I418" i="42" s="1"/>
  <c r="H417" i="42"/>
  <c r="I417" i="42" s="1"/>
  <c r="H416" i="42"/>
  <c r="I416" i="42" s="1"/>
  <c r="H415" i="42"/>
  <c r="I415" i="42" s="1"/>
  <c r="H414" i="42"/>
  <c r="I414" i="42" s="1"/>
  <c r="H413" i="42"/>
  <c r="I413" i="42" s="1"/>
  <c r="H412" i="42"/>
  <c r="I412" i="42" s="1"/>
  <c r="H411" i="42"/>
  <c r="I411" i="42" s="1"/>
  <c r="H410" i="42"/>
  <c r="I410" i="42" s="1"/>
  <c r="H409" i="42"/>
  <c r="I409" i="42" s="1"/>
  <c r="H408" i="42"/>
  <c r="I408" i="42" s="1"/>
  <c r="H407" i="42"/>
  <c r="I407" i="42" s="1"/>
  <c r="H406" i="42"/>
  <c r="I406" i="42" s="1"/>
  <c r="H405" i="42"/>
  <c r="I405" i="42" s="1"/>
  <c r="H404" i="42"/>
  <c r="I404" i="42" s="1"/>
  <c r="H403" i="42"/>
  <c r="I403" i="42" s="1"/>
  <c r="H402" i="42"/>
  <c r="I402" i="42" s="1"/>
  <c r="H401" i="42"/>
  <c r="I401" i="42" s="1"/>
  <c r="H400" i="42"/>
  <c r="I400" i="42" s="1"/>
  <c r="H399" i="42"/>
  <c r="I399" i="42" s="1"/>
  <c r="H398" i="42"/>
  <c r="I398" i="42" s="1"/>
  <c r="H397" i="42"/>
  <c r="I397" i="42" s="1"/>
  <c r="H396" i="42"/>
  <c r="I396" i="42" s="1"/>
  <c r="H395" i="42"/>
  <c r="I395" i="42" s="1"/>
  <c r="H394" i="42"/>
  <c r="I394" i="42" s="1"/>
  <c r="H393" i="42"/>
  <c r="I393" i="42" s="1"/>
  <c r="H392" i="42"/>
  <c r="I392" i="42" s="1"/>
  <c r="H391" i="42"/>
  <c r="I391" i="42" s="1"/>
  <c r="H390" i="42"/>
  <c r="I390" i="42" s="1"/>
  <c r="H389" i="42"/>
  <c r="I389" i="42" s="1"/>
  <c r="H388" i="42"/>
  <c r="I388" i="42" s="1"/>
  <c r="H387" i="42"/>
  <c r="I387" i="42" s="1"/>
  <c r="H386" i="42"/>
  <c r="I386" i="42" s="1"/>
  <c r="H385" i="42"/>
  <c r="I385" i="42" s="1"/>
  <c r="H384" i="42"/>
  <c r="I384" i="42" s="1"/>
  <c r="H383" i="42"/>
  <c r="I383" i="42" s="1"/>
  <c r="H382" i="42"/>
  <c r="I382" i="42" s="1"/>
  <c r="H381" i="42"/>
  <c r="I381" i="42" s="1"/>
  <c r="H380" i="42"/>
  <c r="I380" i="42" s="1"/>
  <c r="H379" i="42"/>
  <c r="I379" i="42" s="1"/>
  <c r="H378" i="42"/>
  <c r="I378" i="42" s="1"/>
  <c r="H377" i="42"/>
  <c r="I377" i="42" s="1"/>
  <c r="H376" i="42"/>
  <c r="I376" i="42" s="1"/>
  <c r="H375" i="42"/>
  <c r="I375" i="42" s="1"/>
  <c r="H374" i="42"/>
  <c r="I374" i="42" s="1"/>
  <c r="H373" i="42"/>
  <c r="I373" i="42" s="1"/>
  <c r="H372" i="42"/>
  <c r="I372" i="42" s="1"/>
  <c r="H371" i="42"/>
  <c r="I371" i="42" s="1"/>
  <c r="H370" i="42"/>
  <c r="I370" i="42" s="1"/>
  <c r="H369" i="42"/>
  <c r="I369" i="42" s="1"/>
  <c r="H368" i="42"/>
  <c r="I368" i="42" s="1"/>
  <c r="H367" i="42"/>
  <c r="I367" i="42" s="1"/>
  <c r="H366" i="42"/>
  <c r="I366" i="42" s="1"/>
  <c r="H365" i="42"/>
  <c r="I365" i="42" s="1"/>
  <c r="H364" i="42"/>
  <c r="I364" i="42" s="1"/>
  <c r="H363" i="42"/>
  <c r="I363" i="42" s="1"/>
  <c r="H362" i="42"/>
  <c r="I362" i="42" s="1"/>
  <c r="H361" i="42"/>
  <c r="I361" i="42" s="1"/>
  <c r="H360" i="42"/>
  <c r="I360" i="42" s="1"/>
  <c r="H359" i="42"/>
  <c r="I359" i="42" s="1"/>
  <c r="H358" i="42"/>
  <c r="I358" i="42" s="1"/>
  <c r="H357" i="42"/>
  <c r="I357" i="42" s="1"/>
  <c r="H356" i="42"/>
  <c r="I356" i="42" s="1"/>
  <c r="H355" i="42"/>
  <c r="I355" i="42" s="1"/>
  <c r="H354" i="42"/>
  <c r="I354" i="42" s="1"/>
  <c r="H353" i="42"/>
  <c r="I353" i="42" s="1"/>
  <c r="H352" i="42"/>
  <c r="I352" i="42" s="1"/>
  <c r="H351" i="42"/>
  <c r="I351" i="42" s="1"/>
  <c r="H350" i="42"/>
  <c r="I350" i="42" s="1"/>
  <c r="H349" i="42"/>
  <c r="I349" i="42" s="1"/>
  <c r="H348" i="42"/>
  <c r="I348" i="42" s="1"/>
  <c r="H347" i="42"/>
  <c r="I347" i="42" s="1"/>
  <c r="H346" i="42"/>
  <c r="I346" i="42" s="1"/>
  <c r="H345" i="42"/>
  <c r="I345" i="42" s="1"/>
  <c r="H344" i="42"/>
  <c r="I344" i="42" s="1"/>
  <c r="H343" i="42"/>
  <c r="I343" i="42" s="1"/>
  <c r="H342" i="42"/>
  <c r="I342" i="42" s="1"/>
  <c r="H341" i="42"/>
  <c r="I341" i="42" s="1"/>
  <c r="H340" i="42"/>
  <c r="I340" i="42" s="1"/>
  <c r="H339" i="42"/>
  <c r="I339" i="42" s="1"/>
  <c r="H338" i="42"/>
  <c r="I338" i="42" s="1"/>
  <c r="H337" i="42"/>
  <c r="I337" i="42" s="1"/>
  <c r="H336" i="42"/>
  <c r="I336" i="42" s="1"/>
  <c r="H335" i="42"/>
  <c r="I335" i="42" s="1"/>
  <c r="H334" i="42"/>
  <c r="I334" i="42" s="1"/>
  <c r="H333" i="42"/>
  <c r="I333" i="42" s="1"/>
  <c r="H332" i="42"/>
  <c r="I332" i="42" s="1"/>
  <c r="H331" i="42"/>
  <c r="I331" i="42" s="1"/>
  <c r="H330" i="42"/>
  <c r="I330" i="42" s="1"/>
  <c r="H329" i="42"/>
  <c r="I329" i="42" s="1"/>
  <c r="H328" i="42"/>
  <c r="I328" i="42" s="1"/>
  <c r="H327" i="42"/>
  <c r="I327" i="42" s="1"/>
  <c r="H326" i="42"/>
  <c r="I326" i="42" s="1"/>
  <c r="H325" i="42"/>
  <c r="I325" i="42" s="1"/>
  <c r="H324" i="42"/>
  <c r="I324" i="42" s="1"/>
  <c r="H323" i="42"/>
  <c r="I323" i="42" s="1"/>
  <c r="H322" i="42"/>
  <c r="I322" i="42" s="1"/>
  <c r="H321" i="42"/>
  <c r="I321" i="42" s="1"/>
  <c r="H320" i="42"/>
  <c r="I320" i="42" s="1"/>
  <c r="H319" i="42"/>
  <c r="I319" i="42" s="1"/>
  <c r="H318" i="42"/>
  <c r="I318" i="42" s="1"/>
  <c r="H317" i="42"/>
  <c r="I317" i="42" s="1"/>
  <c r="H316" i="42"/>
  <c r="I316" i="42" s="1"/>
  <c r="H315" i="42"/>
  <c r="I315" i="42" s="1"/>
  <c r="H314" i="42"/>
  <c r="I314" i="42" s="1"/>
  <c r="H313" i="42"/>
  <c r="I313" i="42" s="1"/>
  <c r="H312" i="42"/>
  <c r="I312" i="42" s="1"/>
  <c r="H311" i="42"/>
  <c r="I311" i="42" s="1"/>
  <c r="H310" i="42"/>
  <c r="I310" i="42" s="1"/>
  <c r="H309" i="42"/>
  <c r="I309" i="42" s="1"/>
  <c r="H308" i="42"/>
  <c r="I308" i="42" s="1"/>
  <c r="H307" i="42"/>
  <c r="I307" i="42" s="1"/>
  <c r="H306" i="42"/>
  <c r="I306" i="42" s="1"/>
  <c r="H305" i="42"/>
  <c r="I305" i="42" s="1"/>
  <c r="H304" i="42"/>
  <c r="I304" i="42" s="1"/>
  <c r="H303" i="42"/>
  <c r="I303" i="42" s="1"/>
  <c r="H302" i="42"/>
  <c r="I302" i="42" s="1"/>
  <c r="H301" i="42"/>
  <c r="I301" i="42" s="1"/>
  <c r="H300" i="42"/>
  <c r="I300" i="42" s="1"/>
  <c r="H299" i="42"/>
  <c r="I299" i="42" s="1"/>
  <c r="H298" i="42"/>
  <c r="I298" i="42" s="1"/>
  <c r="H297" i="42"/>
  <c r="I297" i="42" s="1"/>
  <c r="H296" i="42"/>
  <c r="I296" i="42" s="1"/>
  <c r="H295" i="42"/>
  <c r="I295" i="42" s="1"/>
  <c r="H294" i="42"/>
  <c r="I294" i="42" s="1"/>
  <c r="H293" i="42"/>
  <c r="I293" i="42" s="1"/>
  <c r="H292" i="42"/>
  <c r="I292" i="42" s="1"/>
  <c r="H291" i="42"/>
  <c r="I291" i="42" s="1"/>
  <c r="H290" i="42"/>
  <c r="I290" i="42" s="1"/>
  <c r="H289" i="42"/>
  <c r="I289" i="42" s="1"/>
  <c r="H288" i="42"/>
  <c r="I288" i="42" s="1"/>
  <c r="H287" i="42"/>
  <c r="I287" i="42" s="1"/>
  <c r="H286" i="42"/>
  <c r="I286" i="42" s="1"/>
  <c r="H285" i="42"/>
  <c r="I285" i="42" s="1"/>
  <c r="H284" i="42"/>
  <c r="I284" i="42" s="1"/>
  <c r="H283" i="42"/>
  <c r="I283" i="42" s="1"/>
  <c r="H282" i="42"/>
  <c r="I282" i="42" s="1"/>
  <c r="H281" i="42"/>
  <c r="I281" i="42" s="1"/>
  <c r="H280" i="42"/>
  <c r="I280" i="42" s="1"/>
  <c r="H279" i="42"/>
  <c r="I279" i="42" s="1"/>
  <c r="H278" i="42"/>
  <c r="I278" i="42" s="1"/>
  <c r="H277" i="42"/>
  <c r="I277" i="42" s="1"/>
  <c r="H276" i="42"/>
  <c r="I276" i="42" s="1"/>
  <c r="H275" i="42"/>
  <c r="I275" i="42" s="1"/>
  <c r="H274" i="42"/>
  <c r="I274" i="42" s="1"/>
  <c r="H273" i="42"/>
  <c r="I273" i="42" s="1"/>
  <c r="H272" i="42"/>
  <c r="I272" i="42" s="1"/>
  <c r="H271" i="42"/>
  <c r="I271" i="42" s="1"/>
  <c r="H270" i="42"/>
  <c r="I270" i="42" s="1"/>
  <c r="H269" i="42"/>
  <c r="I269" i="42" s="1"/>
  <c r="H268" i="42"/>
  <c r="I268" i="42" s="1"/>
  <c r="H267" i="42"/>
  <c r="I267" i="42" s="1"/>
  <c r="H266" i="42"/>
  <c r="I266" i="42" s="1"/>
  <c r="H265" i="42"/>
  <c r="I265" i="42" s="1"/>
  <c r="H264" i="42"/>
  <c r="I264" i="42" s="1"/>
  <c r="H263" i="42"/>
  <c r="I263" i="42" s="1"/>
  <c r="H262" i="42"/>
  <c r="I262" i="42" s="1"/>
  <c r="H261" i="42"/>
  <c r="I261" i="42" s="1"/>
  <c r="H260" i="42"/>
  <c r="I260" i="42" s="1"/>
  <c r="H259" i="42"/>
  <c r="I259" i="42" s="1"/>
  <c r="H258" i="42"/>
  <c r="I258" i="42" s="1"/>
  <c r="H257" i="42"/>
  <c r="I257" i="42" s="1"/>
  <c r="H256" i="42"/>
  <c r="I256" i="42" s="1"/>
  <c r="H255" i="42"/>
  <c r="I255" i="42" s="1"/>
  <c r="H254" i="42"/>
  <c r="I254" i="42" s="1"/>
  <c r="H253" i="42"/>
  <c r="I253" i="42" s="1"/>
  <c r="H252" i="42"/>
  <c r="I252" i="42" s="1"/>
  <c r="H251" i="42"/>
  <c r="I251" i="42" s="1"/>
  <c r="H250" i="42"/>
  <c r="I250" i="42" s="1"/>
  <c r="H249" i="42"/>
  <c r="I249" i="42" s="1"/>
  <c r="H248" i="42"/>
  <c r="I248" i="42" s="1"/>
  <c r="H247" i="42"/>
  <c r="I247" i="42" s="1"/>
  <c r="H246" i="42"/>
  <c r="I246" i="42" s="1"/>
  <c r="H245" i="42"/>
  <c r="I245" i="42" s="1"/>
  <c r="H244" i="42"/>
  <c r="I244" i="42" s="1"/>
  <c r="H243" i="42"/>
  <c r="I243" i="42" s="1"/>
  <c r="H242" i="42"/>
  <c r="I242" i="42" s="1"/>
  <c r="H241" i="42"/>
  <c r="I241" i="42" s="1"/>
  <c r="H240" i="42"/>
  <c r="I240" i="42" s="1"/>
  <c r="H239" i="42"/>
  <c r="I239" i="42" s="1"/>
  <c r="H238" i="42"/>
  <c r="I238" i="42" s="1"/>
  <c r="H237" i="42"/>
  <c r="I237" i="42" s="1"/>
  <c r="H236" i="42"/>
  <c r="I236" i="42" s="1"/>
  <c r="H235" i="42"/>
  <c r="I235" i="42" s="1"/>
  <c r="H234" i="42"/>
  <c r="I234" i="42" s="1"/>
  <c r="H233" i="42"/>
  <c r="I233" i="42" s="1"/>
  <c r="H232" i="42"/>
  <c r="I232" i="42" s="1"/>
  <c r="H231" i="42"/>
  <c r="I231" i="42" s="1"/>
  <c r="H230" i="42"/>
  <c r="I230" i="42" s="1"/>
  <c r="H229" i="42"/>
  <c r="I229" i="42" s="1"/>
  <c r="H228" i="42"/>
  <c r="I228" i="42" s="1"/>
  <c r="H227" i="42"/>
  <c r="I227" i="42" s="1"/>
  <c r="H226" i="42"/>
  <c r="I226" i="42" s="1"/>
  <c r="H225" i="42"/>
  <c r="I225" i="42" s="1"/>
  <c r="H224" i="42"/>
  <c r="I224" i="42" s="1"/>
  <c r="H223" i="42"/>
  <c r="I223" i="42" s="1"/>
  <c r="H222" i="42"/>
  <c r="I222" i="42" s="1"/>
  <c r="H221" i="42"/>
  <c r="I221" i="42" s="1"/>
  <c r="H220" i="42"/>
  <c r="I220" i="42" s="1"/>
  <c r="H219" i="42"/>
  <c r="I219" i="42" s="1"/>
  <c r="H218" i="42"/>
  <c r="I218" i="42" s="1"/>
  <c r="H217" i="42"/>
  <c r="I217" i="42" s="1"/>
  <c r="H216" i="42"/>
  <c r="I216" i="42" s="1"/>
  <c r="H215" i="42"/>
  <c r="I215" i="42" s="1"/>
  <c r="H214" i="42"/>
  <c r="I214" i="42" s="1"/>
  <c r="H213" i="42"/>
  <c r="I213" i="42" s="1"/>
  <c r="H212" i="42"/>
  <c r="I212" i="42" s="1"/>
  <c r="H211" i="42"/>
  <c r="I211" i="42" s="1"/>
  <c r="H210" i="42"/>
  <c r="I210" i="42" s="1"/>
  <c r="H209" i="42"/>
  <c r="I209" i="42" s="1"/>
  <c r="H208" i="42"/>
  <c r="I208" i="42" s="1"/>
  <c r="H207" i="42"/>
  <c r="I207" i="42" s="1"/>
  <c r="H206" i="42"/>
  <c r="I206" i="42" s="1"/>
  <c r="H205" i="42"/>
  <c r="I205" i="42" s="1"/>
  <c r="H204" i="42"/>
  <c r="I204" i="42" s="1"/>
  <c r="H203" i="42"/>
  <c r="I203" i="42" s="1"/>
  <c r="H202" i="42"/>
  <c r="I202" i="42" s="1"/>
  <c r="H201" i="42"/>
  <c r="I201" i="42" s="1"/>
  <c r="H200" i="42"/>
  <c r="I200" i="42" s="1"/>
  <c r="H199" i="42"/>
  <c r="I199" i="42" s="1"/>
  <c r="H198" i="42"/>
  <c r="I198" i="42" s="1"/>
  <c r="H197" i="42"/>
  <c r="I197" i="42" s="1"/>
  <c r="H196" i="42"/>
  <c r="I196" i="42" s="1"/>
  <c r="H195" i="42"/>
  <c r="I195" i="42" s="1"/>
  <c r="H194" i="42"/>
  <c r="I194" i="42" s="1"/>
  <c r="H193" i="42"/>
  <c r="I193" i="42" s="1"/>
  <c r="H192" i="42"/>
  <c r="I192" i="42" s="1"/>
  <c r="H191" i="42"/>
  <c r="I191" i="42" s="1"/>
  <c r="H190" i="42"/>
  <c r="I190" i="42" s="1"/>
  <c r="H189" i="42"/>
  <c r="I189" i="42" s="1"/>
  <c r="H188" i="42"/>
  <c r="I188" i="42" s="1"/>
  <c r="H187" i="42"/>
  <c r="I187" i="42" s="1"/>
  <c r="H186" i="42"/>
  <c r="I186" i="42" s="1"/>
  <c r="H185" i="42"/>
  <c r="I185" i="42" s="1"/>
  <c r="H184" i="42"/>
  <c r="I184" i="42" s="1"/>
  <c r="H183" i="42"/>
  <c r="I183" i="42" s="1"/>
  <c r="H182" i="42"/>
  <c r="I182" i="42" s="1"/>
  <c r="H181" i="42"/>
  <c r="I181" i="42" s="1"/>
  <c r="H180" i="42"/>
  <c r="I180" i="42" s="1"/>
  <c r="H179" i="42"/>
  <c r="I179" i="42" s="1"/>
  <c r="H178" i="42"/>
  <c r="I178" i="42" s="1"/>
  <c r="H177" i="42"/>
  <c r="I177" i="42" s="1"/>
  <c r="H176" i="42"/>
  <c r="I176" i="42" s="1"/>
  <c r="H175" i="42"/>
  <c r="I175" i="42" s="1"/>
  <c r="H174" i="42"/>
  <c r="I174" i="42" s="1"/>
  <c r="H173" i="42"/>
  <c r="I173" i="42" s="1"/>
  <c r="H172" i="42"/>
  <c r="I172" i="42" s="1"/>
  <c r="H171" i="42"/>
  <c r="I171" i="42" s="1"/>
  <c r="H170" i="42"/>
  <c r="I170" i="42" s="1"/>
  <c r="H169" i="42"/>
  <c r="I169" i="42" s="1"/>
  <c r="H168" i="42"/>
  <c r="I168" i="42" s="1"/>
  <c r="H167" i="42"/>
  <c r="I167" i="42" s="1"/>
  <c r="H166" i="42"/>
  <c r="I166" i="42" s="1"/>
  <c r="H165" i="42"/>
  <c r="I165" i="42" s="1"/>
  <c r="H164" i="42"/>
  <c r="I164" i="42" s="1"/>
  <c r="H163" i="42"/>
  <c r="I163" i="42" s="1"/>
  <c r="H162" i="42"/>
  <c r="I162" i="42" s="1"/>
  <c r="H161" i="42"/>
  <c r="I161" i="42" s="1"/>
  <c r="H160" i="42"/>
  <c r="I160" i="42" s="1"/>
  <c r="H159" i="42"/>
  <c r="I159" i="42" s="1"/>
  <c r="H158" i="42"/>
  <c r="I158" i="42" s="1"/>
  <c r="H157" i="42"/>
  <c r="I157" i="42" s="1"/>
  <c r="H156" i="42"/>
  <c r="I156" i="42" s="1"/>
  <c r="H155" i="42"/>
  <c r="I155" i="42" s="1"/>
  <c r="H154" i="42"/>
  <c r="I154" i="42" s="1"/>
  <c r="H153" i="42"/>
  <c r="I153" i="42" s="1"/>
  <c r="H152" i="42"/>
  <c r="I152" i="42" s="1"/>
  <c r="H151" i="42"/>
  <c r="I151" i="42" s="1"/>
  <c r="H150" i="42"/>
  <c r="I150" i="42" s="1"/>
  <c r="H149" i="42"/>
  <c r="I149" i="42" s="1"/>
  <c r="H148" i="42"/>
  <c r="I148" i="42" s="1"/>
  <c r="H147" i="42"/>
  <c r="I147" i="42" s="1"/>
  <c r="H146" i="42"/>
  <c r="I146" i="42" s="1"/>
  <c r="H145" i="42"/>
  <c r="I145" i="42" s="1"/>
  <c r="H144" i="42"/>
  <c r="I144" i="42" s="1"/>
  <c r="H143" i="42"/>
  <c r="I143" i="42" s="1"/>
  <c r="H142" i="42"/>
  <c r="I142" i="42" s="1"/>
  <c r="H141" i="42"/>
  <c r="I141" i="42" s="1"/>
  <c r="H140" i="42"/>
  <c r="I140" i="42" s="1"/>
  <c r="H139" i="42"/>
  <c r="I139" i="42" s="1"/>
  <c r="H138" i="42"/>
  <c r="I138" i="42" s="1"/>
  <c r="H137" i="42"/>
  <c r="I137" i="42" s="1"/>
  <c r="H136" i="42"/>
  <c r="I136" i="42" s="1"/>
  <c r="H135" i="42"/>
  <c r="I135" i="42" s="1"/>
  <c r="H134" i="42"/>
  <c r="I134" i="42" s="1"/>
  <c r="H133" i="42"/>
  <c r="I133" i="42" s="1"/>
  <c r="H132" i="42"/>
  <c r="I132" i="42" s="1"/>
  <c r="H131" i="42"/>
  <c r="I131" i="42" s="1"/>
  <c r="H130" i="42"/>
  <c r="I130" i="42" s="1"/>
  <c r="H129" i="42"/>
  <c r="I129" i="42" s="1"/>
  <c r="H128" i="42"/>
  <c r="I128" i="42" s="1"/>
  <c r="H127" i="42"/>
  <c r="I127" i="42" s="1"/>
  <c r="H126" i="42"/>
  <c r="I126" i="42" s="1"/>
  <c r="H125" i="42"/>
  <c r="I125" i="42" s="1"/>
  <c r="H124" i="42"/>
  <c r="I124" i="42" s="1"/>
  <c r="H123" i="42"/>
  <c r="I123" i="42" s="1"/>
  <c r="H122" i="42"/>
  <c r="I122" i="42" s="1"/>
  <c r="H121" i="42"/>
  <c r="I121" i="42" s="1"/>
  <c r="H120" i="42"/>
  <c r="I120" i="42" s="1"/>
  <c r="H119" i="42"/>
  <c r="I119" i="42" s="1"/>
  <c r="H118" i="42"/>
  <c r="I118" i="42" s="1"/>
  <c r="H117" i="42"/>
  <c r="I117" i="42" s="1"/>
  <c r="H116" i="42"/>
  <c r="I116" i="42" s="1"/>
  <c r="H115" i="42"/>
  <c r="I115" i="42" s="1"/>
  <c r="H114" i="42"/>
  <c r="I114" i="42" s="1"/>
  <c r="H113" i="42"/>
  <c r="I113" i="42" s="1"/>
  <c r="H112" i="42"/>
  <c r="I112" i="42" s="1"/>
  <c r="H111" i="42"/>
  <c r="I111" i="42" s="1"/>
  <c r="H110" i="42"/>
  <c r="I110" i="42" s="1"/>
  <c r="H109" i="42"/>
  <c r="I109" i="42" s="1"/>
  <c r="H108" i="42"/>
  <c r="I108" i="42" s="1"/>
  <c r="H107" i="42"/>
  <c r="I107" i="42" s="1"/>
  <c r="H106" i="42"/>
  <c r="I106" i="42" s="1"/>
  <c r="H105" i="42"/>
  <c r="I105" i="42" s="1"/>
  <c r="H104" i="42"/>
  <c r="I104" i="42" s="1"/>
  <c r="H103" i="42"/>
  <c r="I103" i="42" s="1"/>
  <c r="H102" i="42"/>
  <c r="I102" i="42" s="1"/>
  <c r="H101" i="42"/>
  <c r="I101" i="42" s="1"/>
  <c r="H100" i="42"/>
  <c r="I100" i="42" s="1"/>
  <c r="H99" i="42"/>
  <c r="I99" i="42" s="1"/>
  <c r="H98" i="42"/>
  <c r="I98" i="42" s="1"/>
  <c r="H97" i="42"/>
  <c r="I97" i="42" s="1"/>
  <c r="H96" i="42"/>
  <c r="I96" i="42" s="1"/>
  <c r="H95" i="42"/>
  <c r="I95" i="42" s="1"/>
  <c r="H94" i="42"/>
  <c r="I94" i="42" s="1"/>
  <c r="H93" i="42"/>
  <c r="I93" i="42" s="1"/>
  <c r="H92" i="42"/>
  <c r="I92" i="42" s="1"/>
  <c r="H91" i="42"/>
  <c r="I91" i="42" s="1"/>
  <c r="H90" i="42"/>
  <c r="I90" i="42" s="1"/>
  <c r="H89" i="42"/>
  <c r="I89" i="42" s="1"/>
  <c r="H88" i="42"/>
  <c r="I88" i="42" s="1"/>
  <c r="H87" i="42"/>
  <c r="I87" i="42" s="1"/>
  <c r="H86" i="42"/>
  <c r="I86" i="42" s="1"/>
  <c r="H85" i="42"/>
  <c r="I85" i="42" s="1"/>
  <c r="H84" i="42"/>
  <c r="I84" i="42" s="1"/>
  <c r="H83" i="42"/>
  <c r="I83" i="42" s="1"/>
  <c r="H82" i="42"/>
  <c r="I82" i="42" s="1"/>
  <c r="H81" i="42"/>
  <c r="I81" i="42" s="1"/>
  <c r="H80" i="42"/>
  <c r="I80" i="42" s="1"/>
  <c r="H79" i="42"/>
  <c r="I79" i="42" s="1"/>
  <c r="H78" i="42"/>
  <c r="I78" i="42" s="1"/>
  <c r="H77" i="42"/>
  <c r="I77" i="42" s="1"/>
  <c r="H76" i="42"/>
  <c r="I76" i="42" s="1"/>
  <c r="H75" i="42"/>
  <c r="I75" i="42" s="1"/>
  <c r="H74" i="42"/>
  <c r="I74" i="42" s="1"/>
  <c r="H73" i="42"/>
  <c r="I73" i="42" s="1"/>
  <c r="H72" i="42"/>
  <c r="I72" i="42" s="1"/>
  <c r="H71" i="42"/>
  <c r="I71" i="42" s="1"/>
  <c r="H70" i="42"/>
  <c r="I70" i="42" s="1"/>
  <c r="H69" i="42"/>
  <c r="I69" i="42" s="1"/>
  <c r="H68" i="42"/>
  <c r="I68" i="42" s="1"/>
  <c r="H67" i="42"/>
  <c r="I67" i="42" s="1"/>
  <c r="H66" i="42"/>
  <c r="I66" i="42" s="1"/>
  <c r="H65" i="42"/>
  <c r="I65" i="42" s="1"/>
  <c r="H64" i="42"/>
  <c r="I64" i="42" s="1"/>
  <c r="H63" i="42"/>
  <c r="I63" i="42" s="1"/>
  <c r="H62" i="42"/>
  <c r="I62" i="42" s="1"/>
  <c r="H61" i="42"/>
  <c r="I61" i="42" s="1"/>
  <c r="H60" i="42"/>
  <c r="I60" i="42" s="1"/>
  <c r="H59" i="42"/>
  <c r="I59" i="42" s="1"/>
  <c r="H58" i="42"/>
  <c r="I58" i="42" s="1"/>
  <c r="H57" i="42"/>
  <c r="I57" i="42" s="1"/>
  <c r="H56" i="42"/>
  <c r="I56" i="42" s="1"/>
  <c r="H55" i="42"/>
  <c r="I55" i="42" s="1"/>
  <c r="H54" i="42"/>
  <c r="I54" i="42" s="1"/>
  <c r="H53" i="42"/>
  <c r="I53" i="42" s="1"/>
  <c r="H52" i="42"/>
  <c r="I52" i="42" s="1"/>
  <c r="H51" i="42"/>
  <c r="I51" i="42" s="1"/>
  <c r="H50" i="42"/>
  <c r="I50" i="42" s="1"/>
  <c r="H49" i="42"/>
  <c r="I49" i="42" s="1"/>
  <c r="H48" i="42"/>
  <c r="I48" i="42" s="1"/>
  <c r="H47" i="42"/>
  <c r="I47" i="42" s="1"/>
  <c r="H46" i="42"/>
  <c r="I46" i="42" s="1"/>
  <c r="H45" i="42"/>
  <c r="I45" i="42" s="1"/>
  <c r="H44" i="42"/>
  <c r="I44" i="42" s="1"/>
  <c r="H43" i="42"/>
  <c r="I43" i="42" s="1"/>
  <c r="H42" i="42"/>
  <c r="I42" i="42" s="1"/>
  <c r="H41" i="42"/>
  <c r="I41" i="42" s="1"/>
  <c r="H40" i="42"/>
  <c r="I40" i="42" s="1"/>
  <c r="H39" i="42"/>
  <c r="I39" i="42" s="1"/>
  <c r="H38" i="42"/>
  <c r="I38" i="42" s="1"/>
  <c r="H37" i="42"/>
  <c r="I37" i="42" s="1"/>
  <c r="H36" i="42"/>
  <c r="I36" i="42" s="1"/>
  <c r="H35" i="42"/>
  <c r="I35" i="42" s="1"/>
  <c r="H34" i="42"/>
  <c r="I34" i="42" s="1"/>
  <c r="H33" i="42"/>
  <c r="I33" i="42" s="1"/>
  <c r="H32" i="42"/>
  <c r="I32" i="42" s="1"/>
  <c r="H31" i="42"/>
  <c r="I31" i="42" s="1"/>
  <c r="H30" i="42"/>
  <c r="I30" i="42" s="1"/>
  <c r="H29" i="42"/>
  <c r="I29" i="42" s="1"/>
  <c r="H28" i="42"/>
  <c r="I28" i="42" s="1"/>
  <c r="H27" i="42"/>
  <c r="I27" i="42" s="1"/>
  <c r="H26" i="42"/>
  <c r="I26" i="42" s="1"/>
  <c r="H25" i="42"/>
  <c r="I25" i="42" s="1"/>
  <c r="H24" i="42"/>
  <c r="I24" i="42" s="1"/>
  <c r="H23" i="42"/>
  <c r="I23" i="42" s="1"/>
  <c r="H22" i="42"/>
  <c r="I22" i="42" s="1"/>
  <c r="H21" i="42"/>
  <c r="I21" i="42" s="1"/>
  <c r="H20" i="42"/>
  <c r="I20" i="42" s="1"/>
  <c r="H19" i="42"/>
  <c r="I19" i="42" s="1"/>
  <c r="H18" i="42"/>
  <c r="I18" i="42" s="1"/>
  <c r="H17" i="42"/>
  <c r="I17" i="42" s="1"/>
  <c r="H16" i="42"/>
  <c r="I16" i="42" s="1"/>
  <c r="H15" i="42"/>
  <c r="I15" i="42" s="1"/>
  <c r="H14" i="42"/>
  <c r="I14" i="42" s="1"/>
  <c r="H13" i="42"/>
  <c r="I13" i="42" s="1"/>
  <c r="H12" i="42"/>
  <c r="I12" i="42" s="1"/>
  <c r="H11" i="42"/>
  <c r="I11" i="42" s="1"/>
  <c r="H10" i="42"/>
  <c r="I10" i="42" s="1"/>
  <c r="H9" i="42"/>
  <c r="I9" i="42" s="1"/>
  <c r="H8" i="42"/>
  <c r="I8" i="42" s="1"/>
  <c r="H7" i="42"/>
  <c r="I7" i="42" s="1"/>
  <c r="H6" i="42"/>
  <c r="I6" i="42" s="1"/>
  <c r="H5" i="42"/>
  <c r="I5" i="42" s="1"/>
  <c r="H4" i="42"/>
  <c r="I4" i="42" s="1"/>
  <c r="H3" i="42"/>
  <c r="I3" i="42" s="1"/>
  <c r="H2" i="42"/>
  <c r="I2" i="42" s="1"/>
  <c r="A2648" i="42" l="1"/>
  <c r="A2640" i="42"/>
  <c r="H2639" i="42"/>
  <c r="I2639" i="42" s="1"/>
  <c r="H2352" i="42"/>
  <c r="I2352" i="42" s="1"/>
  <c r="H2360" i="42"/>
  <c r="I2360" i="42" s="1"/>
  <c r="H2367" i="42"/>
  <c r="I2367" i="42" s="1"/>
  <c r="H2375" i="42"/>
  <c r="I2375" i="42" s="1"/>
  <c r="H2383" i="42"/>
  <c r="I2383" i="42" s="1"/>
  <c r="H2390" i="42"/>
  <c r="I2390" i="42" s="1"/>
  <c r="H2398" i="42"/>
  <c r="I2398" i="42" s="1"/>
  <c r="H2406" i="42"/>
  <c r="I2406" i="42" s="1"/>
  <c r="H2413" i="42"/>
  <c r="I2413" i="42" s="1"/>
  <c r="H2421" i="42"/>
  <c r="I2421" i="42" s="1"/>
  <c r="H2429" i="42"/>
  <c r="I2429" i="42" s="1"/>
  <c r="H2437" i="42"/>
  <c r="I2437" i="42" s="1"/>
  <c r="H2445" i="42"/>
  <c r="I2445" i="42" s="1"/>
  <c r="H2452" i="42"/>
  <c r="I2452" i="42" s="1"/>
  <c r="H2460" i="42"/>
  <c r="I2460" i="42" s="1"/>
  <c r="H2469" i="42"/>
  <c r="I2469" i="42" s="1"/>
  <c r="H2478" i="42"/>
  <c r="I2478" i="42" s="1"/>
  <c r="H2487" i="42"/>
  <c r="I2487" i="42" s="1"/>
  <c r="H2498" i="42"/>
  <c r="I2498" i="42" s="1"/>
  <c r="H2513" i="42"/>
  <c r="I2513" i="42" s="1"/>
  <c r="H2528" i="42"/>
  <c r="I2528" i="42" s="1"/>
  <c r="H2542" i="42"/>
  <c r="I2542" i="42" s="1"/>
  <c r="H2560" i="42"/>
  <c r="I2560" i="42" s="1"/>
  <c r="H2574" i="42"/>
  <c r="I2574" i="42" s="1"/>
  <c r="H2592" i="42"/>
  <c r="I2592" i="42" s="1"/>
  <c r="H2610" i="42"/>
  <c r="I2610" i="42" s="1"/>
  <c r="H2378" i="42"/>
  <c r="I2378" i="42" s="1"/>
  <c r="H2386" i="42"/>
  <c r="I2386" i="42" s="1"/>
  <c r="H2393" i="42"/>
  <c r="I2393" i="42" s="1"/>
  <c r="H2401" i="42"/>
  <c r="I2401" i="42" s="1"/>
  <c r="H2408" i="42"/>
  <c r="I2408" i="42" s="1"/>
  <c r="H2416" i="42"/>
  <c r="I2416" i="42" s="1"/>
  <c r="H2424" i="42"/>
  <c r="I2424" i="42" s="1"/>
  <c r="H2432" i="42"/>
  <c r="I2432" i="42" s="1"/>
  <c r="H2440" i="42"/>
  <c r="I2440" i="42" s="1"/>
  <c r="H2448" i="42"/>
  <c r="I2448" i="42" s="1"/>
  <c r="H2455" i="42"/>
  <c r="I2455" i="42" s="1"/>
  <c r="H2464" i="42"/>
  <c r="I2464" i="42" s="1"/>
  <c r="H2473" i="42"/>
  <c r="I2473" i="42" s="1"/>
  <c r="H2482" i="42"/>
  <c r="I2482" i="42" s="1"/>
  <c r="H2491" i="42"/>
  <c r="I2491" i="42" s="1"/>
  <c r="H2501" i="42"/>
  <c r="I2501" i="42" s="1"/>
  <c r="H2519" i="42"/>
  <c r="I2519" i="42" s="1"/>
  <c r="H2532" i="42"/>
  <c r="I2532" i="42" s="1"/>
  <c r="H2548" i="42"/>
  <c r="I2548" i="42" s="1"/>
  <c r="H2564" i="42"/>
  <c r="I2564" i="42" s="1"/>
  <c r="H2580" i="42"/>
  <c r="I2580" i="42" s="1"/>
  <c r="H2596" i="42"/>
  <c r="I2596" i="42" s="1"/>
  <c r="H2774" i="42"/>
  <c r="I2774" i="42" s="1"/>
  <c r="H2349" i="42"/>
  <c r="I2349" i="42" s="1"/>
  <c r="H2356" i="42"/>
  <c r="I2356" i="42" s="1"/>
  <c r="H2364" i="42"/>
  <c r="I2364" i="42" s="1"/>
  <c r="H2371" i="42"/>
  <c r="I2371" i="42" s="1"/>
  <c r="H2379" i="42"/>
  <c r="I2379" i="42" s="1"/>
  <c r="H2387" i="42"/>
  <c r="I2387" i="42" s="1"/>
  <c r="H2394" i="42"/>
  <c r="I2394" i="42" s="1"/>
  <c r="H2402" i="42"/>
  <c r="I2402" i="42" s="1"/>
  <c r="H2409" i="42"/>
  <c r="I2409" i="42" s="1"/>
  <c r="H2417" i="42"/>
  <c r="I2417" i="42" s="1"/>
  <c r="H2425" i="42"/>
  <c r="I2425" i="42" s="1"/>
  <c r="H2433" i="42"/>
  <c r="I2433" i="42" s="1"/>
  <c r="H2441" i="42"/>
  <c r="I2441" i="42" s="1"/>
  <c r="H2449" i="42"/>
  <c r="I2449" i="42" s="1"/>
  <c r="H2456" i="42"/>
  <c r="I2456" i="42" s="1"/>
  <c r="H2465" i="42"/>
  <c r="I2465" i="42" s="1"/>
  <c r="H2474" i="42"/>
  <c r="I2474" i="42" s="1"/>
  <c r="H2483" i="42"/>
  <c r="I2483" i="42" s="1"/>
  <c r="H2492" i="42"/>
  <c r="I2492" i="42" s="1"/>
  <c r="H2505" i="42"/>
  <c r="I2505" i="42" s="1"/>
  <c r="H2521" i="42"/>
  <c r="I2521" i="42" s="1"/>
  <c r="H2533" i="42"/>
  <c r="I2533" i="42" s="1"/>
  <c r="H2551" i="42"/>
  <c r="I2551" i="42" s="1"/>
  <c r="H2565" i="42"/>
  <c r="I2565" i="42" s="1"/>
  <c r="H2583" i="42"/>
  <c r="I2583" i="42" s="1"/>
  <c r="H2597" i="42"/>
  <c r="I2597" i="42" s="1"/>
  <c r="H2350" i="42"/>
  <c r="I2350" i="42" s="1"/>
  <c r="H2357" i="42"/>
  <c r="I2357" i="42" s="1"/>
  <c r="H2365" i="42"/>
  <c r="I2365" i="42" s="1"/>
  <c r="H2372" i="42"/>
  <c r="I2372" i="42" s="1"/>
  <c r="H2380" i="42"/>
  <c r="I2380" i="42" s="1"/>
  <c r="H2388" i="42"/>
  <c r="I2388" i="42" s="1"/>
  <c r="H2395" i="42"/>
  <c r="I2395" i="42" s="1"/>
  <c r="H2403" i="42"/>
  <c r="I2403" i="42" s="1"/>
  <c r="H2410" i="42"/>
  <c r="I2410" i="42" s="1"/>
  <c r="H2418" i="42"/>
  <c r="I2418" i="42" s="1"/>
  <c r="H2426" i="42"/>
  <c r="I2426" i="42" s="1"/>
  <c r="H2434" i="42"/>
  <c r="I2434" i="42" s="1"/>
  <c r="H2442" i="42"/>
  <c r="I2442" i="42" s="1"/>
  <c r="H2450" i="42"/>
  <c r="I2450" i="42" s="1"/>
  <c r="H2457" i="42"/>
  <c r="I2457" i="42" s="1"/>
  <c r="H2466" i="42"/>
  <c r="I2466" i="42" s="1"/>
  <c r="H2475" i="42"/>
  <c r="I2475" i="42" s="1"/>
  <c r="H2484" i="42"/>
  <c r="I2484" i="42" s="1"/>
  <c r="H2494" i="42"/>
  <c r="I2494" i="42" s="1"/>
  <c r="H2507" i="42"/>
  <c r="I2507" i="42" s="1"/>
  <c r="H2522" i="42"/>
  <c r="I2522" i="42" s="1"/>
  <c r="H2537" i="42"/>
  <c r="I2537" i="42" s="1"/>
  <c r="H2553" i="42"/>
  <c r="I2553" i="42" s="1"/>
  <c r="H2569" i="42"/>
  <c r="I2569" i="42" s="1"/>
  <c r="H2585" i="42"/>
  <c r="I2585" i="42" s="1"/>
  <c r="H2601" i="42"/>
  <c r="I2601" i="42" s="1"/>
  <c r="H2586" i="42"/>
  <c r="I2586" i="42" s="1"/>
  <c r="H2604" i="42"/>
  <c r="I2604" i="42" s="1"/>
  <c r="H2647" i="42"/>
  <c r="I2647" i="42" s="1"/>
  <c r="F14" i="33"/>
  <c r="I14" i="33" s="1"/>
  <c r="G14" i="33"/>
  <c r="H14" i="33"/>
  <c r="F6" i="33"/>
  <c r="I6" i="33" s="1"/>
  <c r="G6" i="33"/>
  <c r="H6" i="33"/>
  <c r="F13" i="33"/>
  <c r="I13" i="33" s="1"/>
  <c r="G13" i="33"/>
  <c r="H13" i="33"/>
  <c r="F5" i="33"/>
  <c r="I5" i="33" s="1"/>
  <c r="G5" i="33"/>
  <c r="H5" i="33"/>
  <c r="H2640" i="42"/>
  <c r="I2640" i="42" s="1"/>
  <c r="F12" i="33"/>
  <c r="I12" i="33" s="1"/>
  <c r="G12" i="33"/>
  <c r="H12" i="33"/>
  <c r="F20" i="33"/>
  <c r="I20" i="33" s="1"/>
  <c r="G20" i="33"/>
  <c r="H20" i="33"/>
  <c r="F21" i="33"/>
  <c r="I21" i="33" s="1"/>
  <c r="G21" i="33"/>
  <c r="H21" i="33"/>
  <c r="H4" i="33"/>
  <c r="G4" i="33"/>
  <c r="F4" i="33"/>
  <c r="I4" i="33" s="1"/>
  <c r="F11" i="33"/>
  <c r="I11" i="33" s="1"/>
  <c r="G11" i="33"/>
  <c r="H11" i="33"/>
  <c r="F19" i="33"/>
  <c r="I19" i="33" s="1"/>
  <c r="G19" i="33"/>
  <c r="H19" i="33"/>
  <c r="G18" i="33"/>
  <c r="H18" i="33"/>
  <c r="F18" i="33"/>
  <c r="I18" i="33" s="1"/>
  <c r="G10" i="33"/>
  <c r="H10" i="33"/>
  <c r="F10" i="33"/>
  <c r="I10" i="33" s="1"/>
  <c r="F17" i="33"/>
  <c r="I17" i="33" s="1"/>
  <c r="G17" i="33"/>
  <c r="H17" i="33"/>
  <c r="F9" i="33"/>
  <c r="I9" i="33" s="1"/>
  <c r="G9" i="33"/>
  <c r="H9" i="33"/>
  <c r="A2647" i="42"/>
  <c r="A2639" i="42"/>
  <c r="F16" i="33"/>
  <c r="I16" i="33" s="1"/>
  <c r="G16" i="33"/>
  <c r="H16" i="33"/>
  <c r="F8" i="33"/>
  <c r="I8" i="33" s="1"/>
  <c r="G8" i="33"/>
  <c r="H8" i="33"/>
  <c r="H15" i="33"/>
  <c r="F15" i="33"/>
  <c r="I15" i="33" s="1"/>
  <c r="G15" i="33"/>
  <c r="H7" i="33"/>
  <c r="F7" i="33"/>
  <c r="I7" i="33" s="1"/>
  <c r="G7" i="33"/>
  <c r="H2609" i="42"/>
  <c r="I2609" i="42" s="1"/>
  <c r="H2614" i="42"/>
  <c r="I2614" i="42" s="1"/>
  <c r="H2619" i="42"/>
  <c r="I2619" i="42" s="1"/>
  <c r="H2625" i="42"/>
  <c r="I2625" i="42" s="1"/>
  <c r="H2630" i="42"/>
  <c r="I2630" i="42" s="1"/>
  <c r="H2633" i="42"/>
  <c r="I2633" i="42" s="1"/>
  <c r="H2635" i="42"/>
  <c r="I2635" i="42" s="1"/>
  <c r="H2645" i="42"/>
  <c r="I2645" i="42" s="1"/>
  <c r="H2650" i="42"/>
  <c r="I2650" i="42" s="1"/>
  <c r="H2658" i="42"/>
  <c r="I2658" i="42" s="1"/>
  <c r="H2664" i="42"/>
  <c r="I2664" i="42" s="1"/>
  <c r="H2672" i="42"/>
  <c r="I2672" i="42" s="1"/>
  <c r="H2701" i="42"/>
  <c r="I2701" i="42" s="1"/>
  <c r="H2709" i="42"/>
  <c r="I2709" i="42" s="1"/>
  <c r="H2715" i="42"/>
  <c r="I2715" i="42" s="1"/>
  <c r="H2723" i="42"/>
  <c r="I2723" i="42" s="1"/>
  <c r="H2731" i="42"/>
  <c r="I2731" i="42" s="1"/>
  <c r="H2797" i="42"/>
  <c r="I2797" i="42" s="1"/>
  <c r="H2495" i="42"/>
  <c r="I2495" i="42" s="1"/>
  <c r="H2504" i="42"/>
  <c r="I2504" i="42" s="1"/>
  <c r="H2509" i="42"/>
  <c r="I2509" i="42" s="1"/>
  <c r="H2518" i="42"/>
  <c r="I2518" i="42" s="1"/>
  <c r="H2527" i="42"/>
  <c r="I2527" i="42" s="1"/>
  <c r="H2536" i="42"/>
  <c r="I2536" i="42" s="1"/>
  <c r="H2541" i="42"/>
  <c r="I2541" i="42" s="1"/>
  <c r="H2550" i="42"/>
  <c r="I2550" i="42" s="1"/>
  <c r="H2559" i="42"/>
  <c r="I2559" i="42" s="1"/>
  <c r="H2568" i="42"/>
  <c r="I2568" i="42" s="1"/>
  <c r="H2573" i="42"/>
  <c r="I2573" i="42" s="1"/>
  <c r="H2582" i="42"/>
  <c r="I2582" i="42" s="1"/>
  <c r="H2591" i="42"/>
  <c r="I2591" i="42" s="1"/>
  <c r="H2600" i="42"/>
  <c r="I2600" i="42" s="1"/>
  <c r="H2605" i="42"/>
  <c r="I2605" i="42" s="1"/>
  <c r="H2646" i="42"/>
  <c r="I2646" i="42" s="1"/>
  <c r="H2648" i="42"/>
  <c r="I2648" i="42" s="1"/>
  <c r="H2665" i="42"/>
  <c r="I2665" i="42" s="1"/>
  <c r="H2673" i="42"/>
  <c r="I2673" i="42" s="1"/>
  <c r="H2681" i="42"/>
  <c r="I2681" i="42" s="1"/>
  <c r="H2687" i="42"/>
  <c r="I2687" i="42" s="1"/>
  <c r="H2695" i="42"/>
  <c r="I2695" i="42" s="1"/>
  <c r="H2738" i="42"/>
  <c r="I2738" i="42" s="1"/>
  <c r="H2746" i="42"/>
  <c r="I2746" i="42" s="1"/>
  <c r="H2754" i="42"/>
  <c r="I2754" i="42" s="1"/>
  <c r="H2760" i="42"/>
  <c r="I2760" i="42" s="1"/>
  <c r="H2768" i="42"/>
  <c r="I2768" i="42" s="1"/>
  <c r="H2621" i="42"/>
  <c r="I2621" i="42" s="1"/>
  <c r="H2626" i="42"/>
  <c r="I2626" i="42" s="1"/>
  <c r="H2631" i="42"/>
  <c r="I2631" i="42" s="1"/>
  <c r="H2637" i="42"/>
  <c r="I2637" i="42" s="1"/>
  <c r="H2651" i="42"/>
  <c r="I2651" i="42" s="1"/>
  <c r="H2659" i="42"/>
  <c r="I2659" i="42" s="1"/>
  <c r="H2667" i="42"/>
  <c r="I2667" i="42" s="1"/>
  <c r="H2710" i="42"/>
  <c r="I2710" i="42" s="1"/>
  <c r="H2718" i="42"/>
  <c r="I2718" i="42" s="1"/>
  <c r="H2724" i="42"/>
  <c r="I2724" i="42" s="1"/>
  <c r="H2732" i="42"/>
  <c r="I2732" i="42" s="1"/>
  <c r="H2740" i="42"/>
  <c r="I2740" i="42" s="1"/>
  <c r="H2761" i="42"/>
  <c r="I2761" i="42" s="1"/>
  <c r="H2783" i="42"/>
  <c r="I2783" i="42" s="1"/>
  <c r="H2674" i="42"/>
  <c r="I2674" i="42" s="1"/>
  <c r="H2682" i="42"/>
  <c r="I2682" i="42" s="1"/>
  <c r="H2690" i="42"/>
  <c r="I2690" i="42" s="1"/>
  <c r="H2696" i="42"/>
  <c r="I2696" i="42" s="1"/>
  <c r="H2704" i="42"/>
  <c r="I2704" i="42" s="1"/>
  <c r="H2733" i="42"/>
  <c r="I2733" i="42" s="1"/>
  <c r="H2741" i="42"/>
  <c r="I2741" i="42" s="1"/>
  <c r="H2747" i="42"/>
  <c r="I2747" i="42" s="1"/>
  <c r="H2755" i="42"/>
  <c r="I2755" i="42" s="1"/>
  <c r="H2763" i="42"/>
  <c r="I2763" i="42" s="1"/>
  <c r="H2772" i="42"/>
  <c r="I2772" i="42" s="1"/>
  <c r="H2786" i="42"/>
  <c r="I2786" i="42" s="1"/>
  <c r="H2804" i="42"/>
  <c r="I2804" i="42" s="1"/>
  <c r="H2506" i="42"/>
  <c r="I2506" i="42" s="1"/>
  <c r="H2515" i="42"/>
  <c r="I2515" i="42" s="1"/>
  <c r="H2524" i="42"/>
  <c r="I2524" i="42" s="1"/>
  <c r="H2529" i="42"/>
  <c r="I2529" i="42" s="1"/>
  <c r="H2538" i="42"/>
  <c r="I2538" i="42" s="1"/>
  <c r="H2547" i="42"/>
  <c r="I2547" i="42" s="1"/>
  <c r="H2556" i="42"/>
  <c r="I2556" i="42" s="1"/>
  <c r="H2561" i="42"/>
  <c r="I2561" i="42" s="1"/>
  <c r="H2570" i="42"/>
  <c r="I2570" i="42" s="1"/>
  <c r="H2579" i="42"/>
  <c r="I2579" i="42" s="1"/>
  <c r="H2588" i="42"/>
  <c r="I2588" i="42" s="1"/>
  <c r="H2593" i="42"/>
  <c r="I2593" i="42" s="1"/>
  <c r="H2602" i="42"/>
  <c r="I2602" i="42" s="1"/>
  <c r="H2611" i="42"/>
  <c r="I2611" i="42" s="1"/>
  <c r="H2617" i="42"/>
  <c r="I2617" i="42" s="1"/>
  <c r="H2622" i="42"/>
  <c r="I2622" i="42" s="1"/>
  <c r="H2627" i="42"/>
  <c r="I2627" i="42" s="1"/>
  <c r="H2638" i="42"/>
  <c r="I2638" i="42" s="1"/>
  <c r="H2641" i="42"/>
  <c r="I2641" i="42" s="1"/>
  <c r="H2654" i="42"/>
  <c r="I2654" i="42" s="1"/>
  <c r="H2660" i="42"/>
  <c r="I2660" i="42" s="1"/>
  <c r="H2668" i="42"/>
  <c r="I2668" i="42" s="1"/>
  <c r="H2676" i="42"/>
  <c r="I2676" i="42" s="1"/>
  <c r="H2697" i="42"/>
  <c r="I2697" i="42" s="1"/>
  <c r="H2705" i="42"/>
  <c r="I2705" i="42" s="1"/>
  <c r="H2713" i="42"/>
  <c r="I2713" i="42" s="1"/>
  <c r="H2719" i="42"/>
  <c r="I2719" i="42" s="1"/>
  <c r="H2727" i="42"/>
  <c r="I2727" i="42" s="1"/>
  <c r="H2773" i="42"/>
  <c r="I2773" i="42" s="1"/>
  <c r="H2806" i="42"/>
  <c r="I2806" i="42" s="1"/>
  <c r="H2461" i="42"/>
  <c r="I2461" i="42" s="1"/>
  <c r="H2470" i="42"/>
  <c r="I2470" i="42" s="1"/>
  <c r="H2479" i="42"/>
  <c r="I2479" i="42" s="1"/>
  <c r="H2488" i="42"/>
  <c r="I2488" i="42" s="1"/>
  <c r="H2493" i="42"/>
  <c r="I2493" i="42" s="1"/>
  <c r="H2502" i="42"/>
  <c r="I2502" i="42" s="1"/>
  <c r="H2511" i="42"/>
  <c r="I2511" i="42" s="1"/>
  <c r="H2520" i="42"/>
  <c r="I2520" i="42" s="1"/>
  <c r="H2525" i="42"/>
  <c r="I2525" i="42" s="1"/>
  <c r="H2534" i="42"/>
  <c r="I2534" i="42" s="1"/>
  <c r="H2543" i="42"/>
  <c r="I2543" i="42" s="1"/>
  <c r="H2552" i="42"/>
  <c r="I2552" i="42" s="1"/>
  <c r="H2557" i="42"/>
  <c r="I2557" i="42" s="1"/>
  <c r="H2566" i="42"/>
  <c r="I2566" i="42" s="1"/>
  <c r="H2575" i="42"/>
  <c r="I2575" i="42" s="1"/>
  <c r="H2584" i="42"/>
  <c r="I2584" i="42" s="1"/>
  <c r="H2589" i="42"/>
  <c r="I2589" i="42" s="1"/>
  <c r="H2598" i="42"/>
  <c r="I2598" i="42" s="1"/>
  <c r="H2607" i="42"/>
  <c r="I2607" i="42" s="1"/>
  <c r="H2642" i="42"/>
  <c r="I2642" i="42" s="1"/>
  <c r="H2669" i="42"/>
  <c r="I2669" i="42" s="1"/>
  <c r="H2677" i="42"/>
  <c r="I2677" i="42" s="1"/>
  <c r="H2683" i="42"/>
  <c r="I2683" i="42" s="1"/>
  <c r="H2691" i="42"/>
  <c r="I2691" i="42" s="1"/>
  <c r="H2699" i="42"/>
  <c r="I2699" i="42" s="1"/>
  <c r="H2742" i="42"/>
  <c r="I2742" i="42" s="1"/>
  <c r="H2750" i="42"/>
  <c r="I2750" i="42" s="1"/>
  <c r="H2756" i="42"/>
  <c r="I2756" i="42" s="1"/>
  <c r="H2764" i="42"/>
  <c r="I2764" i="42" s="1"/>
  <c r="H2603" i="42"/>
  <c r="I2603" i="42" s="1"/>
  <c r="H2613" i="42"/>
  <c r="I2613" i="42" s="1"/>
  <c r="H2618" i="42"/>
  <c r="I2618" i="42" s="1"/>
  <c r="H2623" i="42"/>
  <c r="I2623" i="42" s="1"/>
  <c r="H2629" i="42"/>
  <c r="I2629" i="42" s="1"/>
  <c r="H2634" i="42"/>
  <c r="I2634" i="42" s="1"/>
  <c r="H3300" i="42"/>
  <c r="I3300" i="42" s="1"/>
  <c r="H3299" i="42"/>
  <c r="I3299" i="42" s="1"/>
  <c r="H3294" i="42"/>
  <c r="I3294" i="42" s="1"/>
  <c r="H3289" i="42"/>
  <c r="I3289" i="42" s="1"/>
  <c r="H3283" i="42"/>
  <c r="I3283" i="42" s="1"/>
  <c r="H3278" i="42"/>
  <c r="I3278" i="42" s="1"/>
  <c r="H3273" i="42"/>
  <c r="I3273" i="42" s="1"/>
  <c r="H3267" i="42"/>
  <c r="I3267" i="42" s="1"/>
  <c r="H3262" i="42"/>
  <c r="I3262" i="42" s="1"/>
  <c r="H3257" i="42"/>
  <c r="I3257" i="42" s="1"/>
  <c r="H3251" i="42"/>
  <c r="I3251" i="42" s="1"/>
  <c r="H3246" i="42"/>
  <c r="I3246" i="42" s="1"/>
  <c r="H3241" i="42"/>
  <c r="I3241" i="42" s="1"/>
  <c r="H3235" i="42"/>
  <c r="I3235" i="42" s="1"/>
  <c r="H3230" i="42"/>
  <c r="I3230" i="42" s="1"/>
  <c r="H3225" i="42"/>
  <c r="I3225" i="42" s="1"/>
  <c r="H3219" i="42"/>
  <c r="I3219" i="42" s="1"/>
  <c r="H3214" i="42"/>
  <c r="I3214" i="42" s="1"/>
  <c r="H3209" i="42"/>
  <c r="I3209" i="42" s="1"/>
  <c r="H3203" i="42"/>
  <c r="I3203" i="42" s="1"/>
  <c r="H3198" i="42"/>
  <c r="I3198" i="42" s="1"/>
  <c r="H3193" i="42"/>
  <c r="I3193" i="42" s="1"/>
  <c r="H3187" i="42"/>
  <c r="I3187" i="42" s="1"/>
  <c r="H3182" i="42"/>
  <c r="I3182" i="42" s="1"/>
  <c r="H3177" i="42"/>
  <c r="I3177" i="42" s="1"/>
  <c r="H3171" i="42"/>
  <c r="I3171" i="42" s="1"/>
  <c r="H3166" i="42"/>
  <c r="I3166" i="42" s="1"/>
  <c r="H3161" i="42"/>
  <c r="I3161" i="42" s="1"/>
  <c r="H3155" i="42"/>
  <c r="I3155" i="42" s="1"/>
  <c r="H3150" i="42"/>
  <c r="I3150" i="42" s="1"/>
  <c r="H3145" i="42"/>
  <c r="I3145" i="42" s="1"/>
  <c r="H3139" i="42"/>
  <c r="I3139" i="42" s="1"/>
  <c r="H3134" i="42"/>
  <c r="I3134" i="42" s="1"/>
  <c r="H3129" i="42"/>
  <c r="I3129" i="42" s="1"/>
  <c r="H3123" i="42"/>
  <c r="I3123" i="42" s="1"/>
  <c r="H3118" i="42"/>
  <c r="I3118" i="42" s="1"/>
  <c r="H3113" i="42"/>
  <c r="I3113" i="42" s="1"/>
  <c r="H3107" i="42"/>
  <c r="I3107" i="42" s="1"/>
  <c r="H3102" i="42"/>
  <c r="I3102" i="42" s="1"/>
  <c r="H3097" i="42"/>
  <c r="I3097" i="42" s="1"/>
  <c r="H3091" i="42"/>
  <c r="I3091" i="42" s="1"/>
  <c r="H3086" i="42"/>
  <c r="I3086" i="42" s="1"/>
  <c r="H3081" i="42"/>
  <c r="I3081" i="42" s="1"/>
  <c r="H3075" i="42"/>
  <c r="I3075" i="42" s="1"/>
  <c r="H3070" i="42"/>
  <c r="I3070" i="42" s="1"/>
  <c r="H3065" i="42"/>
  <c r="I3065" i="42" s="1"/>
  <c r="H3059" i="42"/>
  <c r="I3059" i="42" s="1"/>
  <c r="H3288" i="42"/>
  <c r="I3288" i="42" s="1"/>
  <c r="H3272" i="42"/>
  <c r="I3272" i="42" s="1"/>
  <c r="H3256" i="42"/>
  <c r="I3256" i="42" s="1"/>
  <c r="H3240" i="42"/>
  <c r="I3240" i="42" s="1"/>
  <c r="H3224" i="42"/>
  <c r="I3224" i="42" s="1"/>
  <c r="H3208" i="42"/>
  <c r="I3208" i="42" s="1"/>
  <c r="H3192" i="42"/>
  <c r="I3192" i="42" s="1"/>
  <c r="H3176" i="42"/>
  <c r="I3176" i="42" s="1"/>
  <c r="H3160" i="42"/>
  <c r="I3160" i="42" s="1"/>
  <c r="H3144" i="42"/>
  <c r="I3144" i="42" s="1"/>
  <c r="H3128" i="42"/>
  <c r="I3128" i="42" s="1"/>
  <c r="H3112" i="42"/>
  <c r="I3112" i="42" s="1"/>
  <c r="H3096" i="42"/>
  <c r="I3096" i="42" s="1"/>
  <c r="H3080" i="42"/>
  <c r="I3080" i="42" s="1"/>
  <c r="H3064" i="42"/>
  <c r="I3064" i="42" s="1"/>
  <c r="H3048" i="42"/>
  <c r="I3048" i="42" s="1"/>
  <c r="H3032" i="42"/>
  <c r="I3032" i="42" s="1"/>
  <c r="H3016" i="42"/>
  <c r="I3016" i="42" s="1"/>
  <c r="H3000" i="42"/>
  <c r="I3000" i="42" s="1"/>
  <c r="H2984" i="42"/>
  <c r="I2984" i="42" s="1"/>
  <c r="H2968" i="42"/>
  <c r="I2968" i="42" s="1"/>
  <c r="H2958" i="42"/>
  <c r="I2958" i="42" s="1"/>
  <c r="H2949" i="42"/>
  <c r="I2949" i="42" s="1"/>
  <c r="H2944" i="42"/>
  <c r="I2944" i="42" s="1"/>
  <c r="H2935" i="42"/>
  <c r="I2935" i="42" s="1"/>
  <c r="H2926" i="42"/>
  <c r="I2926" i="42" s="1"/>
  <c r="H2917" i="42"/>
  <c r="I2917" i="42" s="1"/>
  <c r="H2912" i="42"/>
  <c r="I2912" i="42" s="1"/>
  <c r="H2903" i="42"/>
  <c r="I2903" i="42" s="1"/>
  <c r="H2894" i="42"/>
  <c r="I2894" i="42" s="1"/>
  <c r="H2885" i="42"/>
  <c r="I2885" i="42" s="1"/>
  <c r="H2880" i="42"/>
  <c r="I2880" i="42" s="1"/>
  <c r="H2871" i="42"/>
  <c r="I2871" i="42" s="1"/>
  <c r="H3298" i="42"/>
  <c r="I3298" i="42" s="1"/>
  <c r="H3293" i="42"/>
  <c r="I3293" i="42" s="1"/>
  <c r="H3287" i="42"/>
  <c r="I3287" i="42" s="1"/>
  <c r="H3282" i="42"/>
  <c r="I3282" i="42" s="1"/>
  <c r="H3277" i="42"/>
  <c r="I3277" i="42" s="1"/>
  <c r="H3271" i="42"/>
  <c r="I3271" i="42" s="1"/>
  <c r="H3266" i="42"/>
  <c r="I3266" i="42" s="1"/>
  <c r="H3261" i="42"/>
  <c r="I3261" i="42" s="1"/>
  <c r="H3255" i="42"/>
  <c r="I3255" i="42" s="1"/>
  <c r="H3250" i="42"/>
  <c r="I3250" i="42" s="1"/>
  <c r="H3245" i="42"/>
  <c r="I3245" i="42" s="1"/>
  <c r="H3239" i="42"/>
  <c r="I3239" i="42" s="1"/>
  <c r="H3234" i="42"/>
  <c r="I3234" i="42" s="1"/>
  <c r="H3229" i="42"/>
  <c r="I3229" i="42" s="1"/>
  <c r="H3223" i="42"/>
  <c r="I3223" i="42" s="1"/>
  <c r="H3218" i="42"/>
  <c r="I3218" i="42" s="1"/>
  <c r="H3213" i="42"/>
  <c r="I3213" i="42" s="1"/>
  <c r="H3207" i="42"/>
  <c r="I3207" i="42" s="1"/>
  <c r="H3202" i="42"/>
  <c r="I3202" i="42" s="1"/>
  <c r="H3197" i="42"/>
  <c r="I3197" i="42" s="1"/>
  <c r="H3191" i="42"/>
  <c r="I3191" i="42" s="1"/>
  <c r="H3186" i="42"/>
  <c r="I3186" i="42" s="1"/>
  <c r="H3181" i="42"/>
  <c r="I3181" i="42" s="1"/>
  <c r="H3175" i="42"/>
  <c r="I3175" i="42" s="1"/>
  <c r="H3170" i="42"/>
  <c r="I3170" i="42" s="1"/>
  <c r="H3165" i="42"/>
  <c r="I3165" i="42" s="1"/>
  <c r="H3159" i="42"/>
  <c r="I3159" i="42" s="1"/>
  <c r="H3154" i="42"/>
  <c r="I3154" i="42" s="1"/>
  <c r="H3149" i="42"/>
  <c r="I3149" i="42" s="1"/>
  <c r="H3143" i="42"/>
  <c r="I3143" i="42" s="1"/>
  <c r="H3138" i="42"/>
  <c r="I3138" i="42" s="1"/>
  <c r="H3292" i="42"/>
  <c r="I3292" i="42" s="1"/>
  <c r="H3276" i="42"/>
  <c r="I3276" i="42" s="1"/>
  <c r="H3260" i="42"/>
  <c r="I3260" i="42" s="1"/>
  <c r="H3244" i="42"/>
  <c r="I3244" i="42" s="1"/>
  <c r="H3228" i="42"/>
  <c r="I3228" i="42" s="1"/>
  <c r="H3212" i="42"/>
  <c r="I3212" i="42" s="1"/>
  <c r="H3196" i="42"/>
  <c r="I3196" i="42" s="1"/>
  <c r="H3180" i="42"/>
  <c r="I3180" i="42" s="1"/>
  <c r="H3164" i="42"/>
  <c r="I3164" i="42" s="1"/>
  <c r="H3148" i="42"/>
  <c r="I3148" i="42" s="1"/>
  <c r="H3132" i="42"/>
  <c r="I3132" i="42" s="1"/>
  <c r="H3116" i="42"/>
  <c r="I3116" i="42" s="1"/>
  <c r="H3100" i="42"/>
  <c r="I3100" i="42" s="1"/>
  <c r="H3084" i="42"/>
  <c r="I3084" i="42" s="1"/>
  <c r="H3068" i="42"/>
  <c r="I3068" i="42" s="1"/>
  <c r="H3052" i="42"/>
  <c r="I3052" i="42" s="1"/>
  <c r="H3036" i="42"/>
  <c r="I3036" i="42" s="1"/>
  <c r="H3020" i="42"/>
  <c r="I3020" i="42" s="1"/>
  <c r="H3004" i="42"/>
  <c r="I3004" i="42" s="1"/>
  <c r="H3297" i="42"/>
  <c r="I3297" i="42" s="1"/>
  <c r="H3291" i="42"/>
  <c r="I3291" i="42" s="1"/>
  <c r="H3286" i="42"/>
  <c r="I3286" i="42" s="1"/>
  <c r="H3281" i="42"/>
  <c r="I3281" i="42" s="1"/>
  <c r="H3275" i="42"/>
  <c r="I3275" i="42" s="1"/>
  <c r="H3270" i="42"/>
  <c r="I3270" i="42" s="1"/>
  <c r="H3265" i="42"/>
  <c r="I3265" i="42" s="1"/>
  <c r="H3259" i="42"/>
  <c r="I3259" i="42" s="1"/>
  <c r="H3254" i="42"/>
  <c r="I3254" i="42" s="1"/>
  <c r="H3249" i="42"/>
  <c r="I3249" i="42" s="1"/>
  <c r="H3243" i="42"/>
  <c r="I3243" i="42" s="1"/>
  <c r="H3238" i="42"/>
  <c r="I3238" i="42" s="1"/>
  <c r="H3233" i="42"/>
  <c r="I3233" i="42" s="1"/>
  <c r="H3227" i="42"/>
  <c r="I3227" i="42" s="1"/>
  <c r="H3222" i="42"/>
  <c r="I3222" i="42" s="1"/>
  <c r="H3217" i="42"/>
  <c r="I3217" i="42" s="1"/>
  <c r="H3211" i="42"/>
  <c r="I3211" i="42" s="1"/>
  <c r="H3206" i="42"/>
  <c r="I3206" i="42" s="1"/>
  <c r="H3201" i="42"/>
  <c r="I3201" i="42" s="1"/>
  <c r="H3195" i="42"/>
  <c r="I3195" i="42" s="1"/>
  <c r="H3190" i="42"/>
  <c r="I3190" i="42" s="1"/>
  <c r="H3185" i="42"/>
  <c r="I3185" i="42" s="1"/>
  <c r="H3179" i="42"/>
  <c r="I3179" i="42" s="1"/>
  <c r="H3174" i="42"/>
  <c r="I3174" i="42" s="1"/>
  <c r="H3169" i="42"/>
  <c r="I3169" i="42" s="1"/>
  <c r="H3163" i="42"/>
  <c r="I3163" i="42" s="1"/>
  <c r="H3158" i="42"/>
  <c r="I3158" i="42" s="1"/>
  <c r="H3296" i="42"/>
  <c r="I3296" i="42" s="1"/>
  <c r="H3280" i="42"/>
  <c r="I3280" i="42" s="1"/>
  <c r="H3264" i="42"/>
  <c r="I3264" i="42" s="1"/>
  <c r="H3248" i="42"/>
  <c r="I3248" i="42" s="1"/>
  <c r="H3232" i="42"/>
  <c r="I3232" i="42" s="1"/>
  <c r="H3216" i="42"/>
  <c r="I3216" i="42" s="1"/>
  <c r="H3200" i="42"/>
  <c r="I3200" i="42" s="1"/>
  <c r="H3184" i="42"/>
  <c r="I3184" i="42" s="1"/>
  <c r="H3168" i="42"/>
  <c r="I3168" i="42" s="1"/>
  <c r="H3152" i="42"/>
  <c r="I3152" i="42" s="1"/>
  <c r="H3136" i="42"/>
  <c r="I3136" i="42" s="1"/>
  <c r="H3120" i="42"/>
  <c r="I3120" i="42" s="1"/>
  <c r="H3104" i="42"/>
  <c r="I3104" i="42" s="1"/>
  <c r="H3088" i="42"/>
  <c r="I3088" i="42" s="1"/>
  <c r="H3072" i="42"/>
  <c r="I3072" i="42" s="1"/>
  <c r="H3056" i="42"/>
  <c r="I3056" i="42" s="1"/>
  <c r="H3040" i="42"/>
  <c r="I3040" i="42" s="1"/>
  <c r="H3024" i="42"/>
  <c r="I3024" i="42" s="1"/>
  <c r="H3008" i="42"/>
  <c r="I3008" i="42" s="1"/>
  <c r="H2992" i="42"/>
  <c r="I2992" i="42" s="1"/>
  <c r="H2976" i="42"/>
  <c r="I2976" i="42" s="1"/>
  <c r="H2960" i="42"/>
  <c r="I2960" i="42" s="1"/>
  <c r="H2951" i="42"/>
  <c r="I2951" i="42" s="1"/>
  <c r="H2942" i="42"/>
  <c r="I2942" i="42" s="1"/>
  <c r="H2933" i="42"/>
  <c r="I2933" i="42" s="1"/>
  <c r="H2928" i="42"/>
  <c r="I2928" i="42" s="1"/>
  <c r="H2919" i="42"/>
  <c r="I2919" i="42" s="1"/>
  <c r="H2910" i="42"/>
  <c r="I2910" i="42" s="1"/>
  <c r="H2901" i="42"/>
  <c r="I2901" i="42" s="1"/>
  <c r="H3295" i="42"/>
  <c r="I3295" i="42" s="1"/>
  <c r="H3290" i="42"/>
  <c r="I3290" i="42" s="1"/>
  <c r="H3285" i="42"/>
  <c r="I3285" i="42" s="1"/>
  <c r="H3279" i="42"/>
  <c r="I3279" i="42" s="1"/>
  <c r="H3274" i="42"/>
  <c r="I3274" i="42" s="1"/>
  <c r="H3269" i="42"/>
  <c r="I3269" i="42" s="1"/>
  <c r="H3263" i="42"/>
  <c r="I3263" i="42" s="1"/>
  <c r="H3258" i="42"/>
  <c r="I3258" i="42" s="1"/>
  <c r="H3253" i="42"/>
  <c r="I3253" i="42" s="1"/>
  <c r="H3247" i="42"/>
  <c r="I3247" i="42" s="1"/>
  <c r="H3242" i="42"/>
  <c r="I3242" i="42" s="1"/>
  <c r="H3237" i="42"/>
  <c r="I3237" i="42" s="1"/>
  <c r="H3231" i="42"/>
  <c r="I3231" i="42" s="1"/>
  <c r="H3226" i="42"/>
  <c r="I3226" i="42" s="1"/>
  <c r="H3221" i="42"/>
  <c r="I3221" i="42" s="1"/>
  <c r="H3215" i="42"/>
  <c r="I3215" i="42" s="1"/>
  <c r="H3210" i="42"/>
  <c r="I3210" i="42" s="1"/>
  <c r="H3205" i="42"/>
  <c r="I3205" i="42" s="1"/>
  <c r="H3199" i="42"/>
  <c r="I3199" i="42" s="1"/>
  <c r="H3194" i="42"/>
  <c r="I3194" i="42" s="1"/>
  <c r="H3189" i="42"/>
  <c r="I3189" i="42" s="1"/>
  <c r="H3183" i="42"/>
  <c r="I3183" i="42" s="1"/>
  <c r="H3178" i="42"/>
  <c r="I3178" i="42" s="1"/>
  <c r="H3284" i="42"/>
  <c r="I3284" i="42" s="1"/>
  <c r="H3268" i="42"/>
  <c r="I3268" i="42" s="1"/>
  <c r="H3252" i="42"/>
  <c r="I3252" i="42" s="1"/>
  <c r="H3236" i="42"/>
  <c r="I3236" i="42" s="1"/>
  <c r="H3220" i="42"/>
  <c r="I3220" i="42" s="1"/>
  <c r="H3204" i="42"/>
  <c r="I3204" i="42" s="1"/>
  <c r="H3188" i="42"/>
  <c r="I3188" i="42" s="1"/>
  <c r="H3172" i="42"/>
  <c r="I3172" i="42" s="1"/>
  <c r="H3156" i="42"/>
  <c r="I3156" i="42" s="1"/>
  <c r="H3140" i="42"/>
  <c r="I3140" i="42" s="1"/>
  <c r="H3124" i="42"/>
  <c r="I3124" i="42" s="1"/>
  <c r="H3108" i="42"/>
  <c r="I3108" i="42" s="1"/>
  <c r="H3092" i="42"/>
  <c r="I3092" i="42" s="1"/>
  <c r="H3076" i="42"/>
  <c r="I3076" i="42" s="1"/>
  <c r="H3060" i="42"/>
  <c r="I3060" i="42" s="1"/>
  <c r="H3044" i="42"/>
  <c r="I3044" i="42" s="1"/>
  <c r="H3028" i="42"/>
  <c r="I3028" i="42" s="1"/>
  <c r="H3012" i="42"/>
  <c r="I3012" i="42" s="1"/>
  <c r="H2996" i="42"/>
  <c r="I2996" i="42" s="1"/>
  <c r="H2980" i="42"/>
  <c r="I2980" i="42" s="1"/>
  <c r="H2964" i="42"/>
  <c r="I2964" i="42" s="1"/>
  <c r="H2959" i="42"/>
  <c r="I2959" i="42" s="1"/>
  <c r="H2950" i="42"/>
  <c r="I2950" i="42" s="1"/>
  <c r="H2941" i="42"/>
  <c r="I2941" i="42" s="1"/>
  <c r="H2936" i="42"/>
  <c r="I2936" i="42" s="1"/>
  <c r="H2927" i="42"/>
  <c r="I2927" i="42" s="1"/>
  <c r="H2918" i="42"/>
  <c r="I2918" i="42" s="1"/>
  <c r="H2909" i="42"/>
  <c r="I2909" i="42" s="1"/>
  <c r="H2904" i="42"/>
  <c r="I2904" i="42" s="1"/>
  <c r="H2895" i="42"/>
  <c r="I2895" i="42" s="1"/>
  <c r="H3173" i="42"/>
  <c r="I3173" i="42" s="1"/>
  <c r="H3142" i="42"/>
  <c r="I3142" i="42" s="1"/>
  <c r="H3126" i="42"/>
  <c r="I3126" i="42" s="1"/>
  <c r="H3111" i="42"/>
  <c r="I3111" i="42" s="1"/>
  <c r="H3098" i="42"/>
  <c r="I3098" i="42" s="1"/>
  <c r="H3083" i="42"/>
  <c r="I3083" i="42" s="1"/>
  <c r="H3069" i="42"/>
  <c r="I3069" i="42" s="1"/>
  <c r="H3055" i="42"/>
  <c r="I3055" i="42" s="1"/>
  <c r="H3045" i="42"/>
  <c r="I3045" i="42" s="1"/>
  <c r="H3034" i="42"/>
  <c r="I3034" i="42" s="1"/>
  <c r="H3023" i="42"/>
  <c r="I3023" i="42" s="1"/>
  <c r="H3013" i="42"/>
  <c r="I3013" i="42" s="1"/>
  <c r="H3002" i="42"/>
  <c r="I3002" i="42" s="1"/>
  <c r="H2985" i="42"/>
  <c r="I2985" i="42" s="1"/>
  <c r="H2977" i="42"/>
  <c r="I2977" i="42" s="1"/>
  <c r="H2967" i="42"/>
  <c r="I2967" i="42" s="1"/>
  <c r="H2952" i="42"/>
  <c r="I2952" i="42" s="1"/>
  <c r="H2945" i="42"/>
  <c r="I2945" i="42" s="1"/>
  <c r="H2938" i="42"/>
  <c r="I2938" i="42" s="1"/>
  <c r="H2930" i="42"/>
  <c r="I2930" i="42" s="1"/>
  <c r="H2923" i="42"/>
  <c r="I2923" i="42" s="1"/>
  <c r="H2908" i="42"/>
  <c r="I2908" i="42" s="1"/>
  <c r="H2889" i="42"/>
  <c r="I2889" i="42" s="1"/>
  <c r="H2868" i="42"/>
  <c r="I2868" i="42" s="1"/>
  <c r="H2863" i="42"/>
  <c r="I2863" i="42" s="1"/>
  <c r="H2854" i="42"/>
  <c r="I2854" i="42" s="1"/>
  <c r="H2845" i="42"/>
  <c r="I2845" i="42" s="1"/>
  <c r="H2840" i="42"/>
  <c r="I2840" i="42" s="1"/>
  <c r="H2831" i="42"/>
  <c r="I2831" i="42" s="1"/>
  <c r="H2822" i="42"/>
  <c r="I2822" i="42" s="1"/>
  <c r="H2813" i="42"/>
  <c r="I2813" i="42" s="1"/>
  <c r="H2808" i="42"/>
  <c r="I2808" i="42" s="1"/>
  <c r="H2799" i="42"/>
  <c r="I2799" i="42" s="1"/>
  <c r="H2790" i="42"/>
  <c r="I2790" i="42" s="1"/>
  <c r="H2781" i="42"/>
  <c r="I2781" i="42" s="1"/>
  <c r="H2776" i="42"/>
  <c r="I2776" i="42" s="1"/>
  <c r="H2767" i="42"/>
  <c r="I2767" i="42" s="1"/>
  <c r="H2758" i="42"/>
  <c r="I2758" i="42" s="1"/>
  <c r="H2749" i="42"/>
  <c r="I2749" i="42" s="1"/>
  <c r="H2744" i="42"/>
  <c r="I2744" i="42" s="1"/>
  <c r="H2735" i="42"/>
  <c r="I2735" i="42" s="1"/>
  <c r="H2726" i="42"/>
  <c r="I2726" i="42" s="1"/>
  <c r="H2717" i="42"/>
  <c r="I2717" i="42" s="1"/>
  <c r="H2712" i="42"/>
  <c r="I2712" i="42" s="1"/>
  <c r="H2703" i="42"/>
  <c r="I2703" i="42" s="1"/>
  <c r="H2694" i="42"/>
  <c r="I2694" i="42" s="1"/>
  <c r="H2685" i="42"/>
  <c r="I2685" i="42" s="1"/>
  <c r="H2680" i="42"/>
  <c r="I2680" i="42" s="1"/>
  <c r="H2671" i="42"/>
  <c r="I2671" i="42" s="1"/>
  <c r="H2662" i="42"/>
  <c r="I2662" i="42" s="1"/>
  <c r="H2653" i="42"/>
  <c r="I2653" i="42" s="1"/>
  <c r="H2644" i="42"/>
  <c r="I2644" i="42" s="1"/>
  <c r="H3167" i="42"/>
  <c r="I3167" i="42" s="1"/>
  <c r="H3141" i="42"/>
  <c r="I3141" i="42" s="1"/>
  <c r="H3125" i="42"/>
  <c r="I3125" i="42" s="1"/>
  <c r="H3110" i="42"/>
  <c r="I3110" i="42" s="1"/>
  <c r="H3095" i="42"/>
  <c r="I3095" i="42" s="1"/>
  <c r="H3082" i="42"/>
  <c r="I3082" i="42" s="1"/>
  <c r="H3067" i="42"/>
  <c r="I3067" i="42" s="1"/>
  <c r="H3054" i="42"/>
  <c r="I3054" i="42" s="1"/>
  <c r="H3043" i="42"/>
  <c r="I3043" i="42" s="1"/>
  <c r="H3033" i="42"/>
  <c r="I3033" i="42" s="1"/>
  <c r="H3022" i="42"/>
  <c r="I3022" i="42" s="1"/>
  <c r="H3011" i="42"/>
  <c r="I3011" i="42" s="1"/>
  <c r="H3001" i="42"/>
  <c r="I3001" i="42" s="1"/>
  <c r="H2993" i="42"/>
  <c r="I2993" i="42" s="1"/>
  <c r="H2983" i="42"/>
  <c r="I2983" i="42" s="1"/>
  <c r="H2975" i="42"/>
  <c r="I2975" i="42" s="1"/>
  <c r="H2937" i="42"/>
  <c r="I2937" i="42" s="1"/>
  <c r="H2922" i="42"/>
  <c r="I2922" i="42" s="1"/>
  <c r="H2915" i="42"/>
  <c r="I2915" i="42" s="1"/>
  <c r="H2907" i="42"/>
  <c r="I2907" i="42" s="1"/>
  <c r="H2900" i="42"/>
  <c r="I2900" i="42" s="1"/>
  <c r="H2888" i="42"/>
  <c r="I2888" i="42" s="1"/>
  <c r="H2883" i="42"/>
  <c r="I2883" i="42" s="1"/>
  <c r="H2878" i="42"/>
  <c r="I2878" i="42" s="1"/>
  <c r="H2873" i="42"/>
  <c r="I2873" i="42" s="1"/>
  <c r="H2858" i="42"/>
  <c r="I2858" i="42" s="1"/>
  <c r="H2849" i="42"/>
  <c r="I2849" i="42" s="1"/>
  <c r="H2844" i="42"/>
  <c r="I2844" i="42" s="1"/>
  <c r="H2835" i="42"/>
  <c r="I2835" i="42" s="1"/>
  <c r="H2826" i="42"/>
  <c r="I2826" i="42" s="1"/>
  <c r="H2817" i="42"/>
  <c r="I2817" i="42" s="1"/>
  <c r="H2812" i="42"/>
  <c r="I2812" i="42" s="1"/>
  <c r="H2803" i="42"/>
  <c r="I2803" i="42" s="1"/>
  <c r="H2794" i="42"/>
  <c r="I2794" i="42" s="1"/>
  <c r="H2785" i="42"/>
  <c r="I2785" i="42" s="1"/>
  <c r="H2780" i="42"/>
  <c r="I2780" i="42" s="1"/>
  <c r="H2771" i="42"/>
  <c r="I2771" i="42" s="1"/>
  <c r="H2762" i="42"/>
  <c r="I2762" i="42" s="1"/>
  <c r="H2753" i="42"/>
  <c r="I2753" i="42" s="1"/>
  <c r="H2748" i="42"/>
  <c r="I2748" i="42" s="1"/>
  <c r="H2739" i="42"/>
  <c r="I2739" i="42" s="1"/>
  <c r="H2730" i="42"/>
  <c r="I2730" i="42" s="1"/>
  <c r="H2721" i="42"/>
  <c r="I2721" i="42" s="1"/>
  <c r="H2716" i="42"/>
  <c r="I2716" i="42" s="1"/>
  <c r="H2707" i="42"/>
  <c r="I2707" i="42" s="1"/>
  <c r="H2698" i="42"/>
  <c r="I2698" i="42" s="1"/>
  <c r="H2689" i="42"/>
  <c r="I2689" i="42" s="1"/>
  <c r="H2684" i="42"/>
  <c r="I2684" i="42" s="1"/>
  <c r="H2675" i="42"/>
  <c r="I2675" i="42" s="1"/>
  <c r="H2666" i="42"/>
  <c r="I2666" i="42" s="1"/>
  <c r="H2657" i="42"/>
  <c r="I2657" i="42" s="1"/>
  <c r="H2652" i="42"/>
  <c r="I2652" i="42" s="1"/>
  <c r="H2636" i="42"/>
  <c r="I2636" i="42" s="1"/>
  <c r="H2632" i="42"/>
  <c r="I2632" i="42" s="1"/>
  <c r="H2628" i="42"/>
  <c r="I2628" i="42" s="1"/>
  <c r="H2624" i="42"/>
  <c r="I2624" i="42" s="1"/>
  <c r="H2620" i="42"/>
  <c r="I2620" i="42" s="1"/>
  <c r="H2616" i="42"/>
  <c r="I2616" i="42" s="1"/>
  <c r="H2612" i="42"/>
  <c r="I2612" i="42" s="1"/>
  <c r="H3162" i="42"/>
  <c r="I3162" i="42" s="1"/>
  <c r="H3137" i="42"/>
  <c r="I3137" i="42" s="1"/>
  <c r="H3122" i="42"/>
  <c r="I3122" i="42" s="1"/>
  <c r="H3109" i="42"/>
  <c r="I3109" i="42" s="1"/>
  <c r="H3094" i="42"/>
  <c r="I3094" i="42" s="1"/>
  <c r="H3079" i="42"/>
  <c r="I3079" i="42" s="1"/>
  <c r="H3066" i="42"/>
  <c r="I3066" i="42" s="1"/>
  <c r="H3053" i="42"/>
  <c r="I3053" i="42" s="1"/>
  <c r="H3042" i="42"/>
  <c r="I3042" i="42" s="1"/>
  <c r="H3031" i="42"/>
  <c r="I3031" i="42" s="1"/>
  <c r="H3021" i="42"/>
  <c r="I3021" i="42" s="1"/>
  <c r="H3010" i="42"/>
  <c r="I3010" i="42" s="1"/>
  <c r="H2999" i="42"/>
  <c r="I2999" i="42" s="1"/>
  <c r="H2991" i="42"/>
  <c r="I2991" i="42" s="1"/>
  <c r="H2974" i="42"/>
  <c r="I2974" i="42" s="1"/>
  <c r="H2966" i="42"/>
  <c r="I2966" i="42" s="1"/>
  <c r="H2943" i="42"/>
  <c r="I2943" i="42" s="1"/>
  <c r="H2929" i="42"/>
  <c r="I2929" i="42" s="1"/>
  <c r="H2921" i="42"/>
  <c r="I2921" i="42" s="1"/>
  <c r="H2914" i="42"/>
  <c r="I2914" i="42" s="1"/>
  <c r="H2899" i="42"/>
  <c r="I2899" i="42" s="1"/>
  <c r="H2893" i="42"/>
  <c r="I2893" i="42" s="1"/>
  <c r="H2872" i="42"/>
  <c r="I2872" i="42" s="1"/>
  <c r="H2867" i="42"/>
  <c r="I2867" i="42" s="1"/>
  <c r="H2862" i="42"/>
  <c r="I2862" i="42" s="1"/>
  <c r="H2853" i="42"/>
  <c r="I2853" i="42" s="1"/>
  <c r="H2848" i="42"/>
  <c r="I2848" i="42" s="1"/>
  <c r="H2839" i="42"/>
  <c r="I2839" i="42" s="1"/>
  <c r="H2830" i="42"/>
  <c r="I2830" i="42" s="1"/>
  <c r="H2821" i="42"/>
  <c r="I2821" i="42" s="1"/>
  <c r="H2816" i="42"/>
  <c r="I2816" i="42" s="1"/>
  <c r="H2807" i="42"/>
  <c r="I2807" i="42" s="1"/>
  <c r="H2798" i="42"/>
  <c r="I2798" i="42" s="1"/>
  <c r="H2789" i="42"/>
  <c r="I2789" i="42" s="1"/>
  <c r="H2784" i="42"/>
  <c r="I2784" i="42" s="1"/>
  <c r="H2775" i="42"/>
  <c r="I2775" i="42" s="1"/>
  <c r="H2766" i="42"/>
  <c r="I2766" i="42" s="1"/>
  <c r="H2757" i="42"/>
  <c r="I2757" i="42" s="1"/>
  <c r="H2752" i="42"/>
  <c r="I2752" i="42" s="1"/>
  <c r="H2743" i="42"/>
  <c r="I2743" i="42" s="1"/>
  <c r="H2734" i="42"/>
  <c r="I2734" i="42" s="1"/>
  <c r="H2725" i="42"/>
  <c r="I2725" i="42" s="1"/>
  <c r="H2720" i="42"/>
  <c r="I2720" i="42" s="1"/>
  <c r="H2711" i="42"/>
  <c r="I2711" i="42" s="1"/>
  <c r="H2702" i="42"/>
  <c r="I2702" i="42" s="1"/>
  <c r="H2693" i="42"/>
  <c r="I2693" i="42" s="1"/>
  <c r="H2688" i="42"/>
  <c r="I2688" i="42" s="1"/>
  <c r="H2679" i="42"/>
  <c r="I2679" i="42" s="1"/>
  <c r="H2670" i="42"/>
  <c r="I2670" i="42" s="1"/>
  <c r="H2661" i="42"/>
  <c r="I2661" i="42" s="1"/>
  <c r="H2656" i="42"/>
  <c r="I2656" i="42" s="1"/>
  <c r="H2643" i="42"/>
  <c r="I2643" i="42" s="1"/>
  <c r="H3157" i="42"/>
  <c r="I3157" i="42" s="1"/>
  <c r="H3135" i="42"/>
  <c r="I3135" i="42" s="1"/>
  <c r="H3121" i="42"/>
  <c r="I3121" i="42" s="1"/>
  <c r="H3106" i="42"/>
  <c r="I3106" i="42" s="1"/>
  <c r="H3093" i="42"/>
  <c r="I3093" i="42" s="1"/>
  <c r="H3078" i="42"/>
  <c r="I3078" i="42" s="1"/>
  <c r="H3063" i="42"/>
  <c r="I3063" i="42" s="1"/>
  <c r="H3051" i="42"/>
  <c r="I3051" i="42" s="1"/>
  <c r="H3041" i="42"/>
  <c r="I3041" i="42" s="1"/>
  <c r="H3030" i="42"/>
  <c r="I3030" i="42" s="1"/>
  <c r="H3019" i="42"/>
  <c r="I3019" i="42" s="1"/>
  <c r="H3009" i="42"/>
  <c r="I3009" i="42" s="1"/>
  <c r="H2990" i="42"/>
  <c r="I2990" i="42" s="1"/>
  <c r="H2982" i="42"/>
  <c r="I2982" i="42" s="1"/>
  <c r="H2973" i="42"/>
  <c r="I2973" i="42" s="1"/>
  <c r="H2965" i="42"/>
  <c r="I2965" i="42" s="1"/>
  <c r="H2957" i="42"/>
  <c r="I2957" i="42" s="1"/>
  <c r="H2920" i="42"/>
  <c r="I2920" i="42" s="1"/>
  <c r="H2913" i="42"/>
  <c r="I2913" i="42" s="1"/>
  <c r="H2906" i="42"/>
  <c r="I2906" i="42" s="1"/>
  <c r="H2898" i="42"/>
  <c r="I2898" i="42" s="1"/>
  <c r="H2892" i="42"/>
  <c r="I2892" i="42" s="1"/>
  <c r="H2887" i="42"/>
  <c r="I2887" i="42" s="1"/>
  <c r="H2882" i="42"/>
  <c r="I2882" i="42" s="1"/>
  <c r="H2877" i="42"/>
  <c r="I2877" i="42" s="1"/>
  <c r="H2866" i="42"/>
  <c r="I2866" i="42" s="1"/>
  <c r="H2857" i="42"/>
  <c r="I2857" i="42" s="1"/>
  <c r="H2852" i="42"/>
  <c r="I2852" i="42" s="1"/>
  <c r="H2843" i="42"/>
  <c r="I2843" i="42" s="1"/>
  <c r="H2834" i="42"/>
  <c r="I2834" i="42" s="1"/>
  <c r="H2825" i="42"/>
  <c r="I2825" i="42" s="1"/>
  <c r="H2820" i="42"/>
  <c r="I2820" i="42" s="1"/>
  <c r="H2811" i="42"/>
  <c r="I2811" i="42" s="1"/>
  <c r="H2802" i="42"/>
  <c r="I2802" i="42" s="1"/>
  <c r="H2793" i="42"/>
  <c r="I2793" i="42" s="1"/>
  <c r="H2788" i="42"/>
  <c r="I2788" i="42" s="1"/>
  <c r="H2779" i="42"/>
  <c r="I2779" i="42" s="1"/>
  <c r="H2770" i="42"/>
  <c r="I2770" i="42" s="1"/>
  <c r="H3153" i="42"/>
  <c r="I3153" i="42" s="1"/>
  <c r="H3133" i="42"/>
  <c r="I3133" i="42" s="1"/>
  <c r="H3119" i="42"/>
  <c r="I3119" i="42" s="1"/>
  <c r="H3105" i="42"/>
  <c r="I3105" i="42" s="1"/>
  <c r="H3090" i="42"/>
  <c r="I3090" i="42" s="1"/>
  <c r="H3077" i="42"/>
  <c r="I3077" i="42" s="1"/>
  <c r="H3062" i="42"/>
  <c r="I3062" i="42" s="1"/>
  <c r="H3050" i="42"/>
  <c r="I3050" i="42" s="1"/>
  <c r="H3039" i="42"/>
  <c r="I3039" i="42" s="1"/>
  <c r="H3029" i="42"/>
  <c r="I3029" i="42" s="1"/>
  <c r="H3018" i="42"/>
  <c r="I3018" i="42" s="1"/>
  <c r="H3007" i="42"/>
  <c r="I3007" i="42" s="1"/>
  <c r="H2998" i="42"/>
  <c r="I2998" i="42" s="1"/>
  <c r="H2989" i="42"/>
  <c r="I2989" i="42" s="1"/>
  <c r="H2981" i="42"/>
  <c r="I2981" i="42" s="1"/>
  <c r="H2972" i="42"/>
  <c r="I2972" i="42" s="1"/>
  <c r="H2963" i="42"/>
  <c r="I2963" i="42" s="1"/>
  <c r="H2956" i="42"/>
  <c r="I2956" i="42" s="1"/>
  <c r="H2948" i="42"/>
  <c r="I2948" i="42" s="1"/>
  <c r="H2934" i="42"/>
  <c r="I2934" i="42" s="1"/>
  <c r="H2905" i="42"/>
  <c r="I2905" i="42" s="1"/>
  <c r="H2876" i="42"/>
  <c r="I2876" i="42" s="1"/>
  <c r="H2861" i="42"/>
  <c r="I2861" i="42" s="1"/>
  <c r="H2856" i="42"/>
  <c r="I2856" i="42" s="1"/>
  <c r="H2847" i="42"/>
  <c r="I2847" i="42" s="1"/>
  <c r="H2838" i="42"/>
  <c r="I2838" i="42" s="1"/>
  <c r="H2829" i="42"/>
  <c r="I2829" i="42" s="1"/>
  <c r="H2824" i="42"/>
  <c r="I2824" i="42" s="1"/>
  <c r="H3151" i="42"/>
  <c r="I3151" i="42" s="1"/>
  <c r="H3131" i="42"/>
  <c r="I3131" i="42" s="1"/>
  <c r="H3117" i="42"/>
  <c r="I3117" i="42" s="1"/>
  <c r="H3103" i="42"/>
  <c r="I3103" i="42" s="1"/>
  <c r="H3089" i="42"/>
  <c r="I3089" i="42" s="1"/>
  <c r="H3074" i="42"/>
  <c r="I3074" i="42" s="1"/>
  <c r="H3061" i="42"/>
  <c r="I3061" i="42" s="1"/>
  <c r="H3049" i="42"/>
  <c r="I3049" i="42" s="1"/>
  <c r="H3038" i="42"/>
  <c r="I3038" i="42" s="1"/>
  <c r="H3027" i="42"/>
  <c r="I3027" i="42" s="1"/>
  <c r="H3017" i="42"/>
  <c r="I3017" i="42" s="1"/>
  <c r="H3006" i="42"/>
  <c r="I3006" i="42" s="1"/>
  <c r="H2997" i="42"/>
  <c r="I2997" i="42" s="1"/>
  <c r="H2988" i="42"/>
  <c r="I2988" i="42" s="1"/>
  <c r="H2979" i="42"/>
  <c r="I2979" i="42" s="1"/>
  <c r="H2971" i="42"/>
  <c r="I2971" i="42" s="1"/>
  <c r="H2962" i="42"/>
  <c r="I2962" i="42" s="1"/>
  <c r="H2955" i="42"/>
  <c r="I2955" i="42" s="1"/>
  <c r="H2940" i="42"/>
  <c r="I2940" i="42" s="1"/>
  <c r="H2911" i="42"/>
  <c r="I2911" i="42" s="1"/>
  <c r="H2897" i="42"/>
  <c r="I2897" i="42" s="1"/>
  <c r="H2891" i="42"/>
  <c r="I2891" i="42" s="1"/>
  <c r="H2886" i="42"/>
  <c r="I2886" i="42" s="1"/>
  <c r="H2881" i="42"/>
  <c r="I2881" i="42" s="1"/>
  <c r="H2875" i="42"/>
  <c r="I2875" i="42" s="1"/>
  <c r="H2870" i="42"/>
  <c r="I2870" i="42" s="1"/>
  <c r="H2865" i="42"/>
  <c r="I2865" i="42" s="1"/>
  <c r="H2860" i="42"/>
  <c r="I2860" i="42" s="1"/>
  <c r="H2851" i="42"/>
  <c r="I2851" i="42" s="1"/>
  <c r="H2842" i="42"/>
  <c r="I2842" i="42" s="1"/>
  <c r="H2833" i="42"/>
  <c r="I2833" i="42" s="1"/>
  <c r="H2828" i="42"/>
  <c r="I2828" i="42" s="1"/>
  <c r="H2819" i="42"/>
  <c r="I2819" i="42" s="1"/>
  <c r="H2810" i="42"/>
  <c r="I2810" i="42" s="1"/>
  <c r="H2801" i="42"/>
  <c r="I2801" i="42" s="1"/>
  <c r="H2796" i="42"/>
  <c r="I2796" i="42" s="1"/>
  <c r="H2787" i="42"/>
  <c r="I2787" i="42" s="1"/>
  <c r="H2778" i="42"/>
  <c r="I2778" i="42" s="1"/>
  <c r="H2769" i="42"/>
  <c r="I2769" i="42" s="1"/>
  <c r="H3147" i="42"/>
  <c r="I3147" i="42" s="1"/>
  <c r="H3130" i="42"/>
  <c r="I3130" i="42" s="1"/>
  <c r="H3115" i="42"/>
  <c r="I3115" i="42" s="1"/>
  <c r="H3101" i="42"/>
  <c r="I3101" i="42" s="1"/>
  <c r="H3087" i="42"/>
  <c r="I3087" i="42" s="1"/>
  <c r="H3073" i="42"/>
  <c r="I3073" i="42" s="1"/>
  <c r="H3058" i="42"/>
  <c r="I3058" i="42" s="1"/>
  <c r="H3047" i="42"/>
  <c r="I3047" i="42" s="1"/>
  <c r="H3037" i="42"/>
  <c r="I3037" i="42" s="1"/>
  <c r="H3026" i="42"/>
  <c r="I3026" i="42" s="1"/>
  <c r="H3015" i="42"/>
  <c r="I3015" i="42" s="1"/>
  <c r="H3005" i="42"/>
  <c r="I3005" i="42" s="1"/>
  <c r="H2995" i="42"/>
  <c r="I2995" i="42" s="1"/>
  <c r="H2987" i="42"/>
  <c r="I2987" i="42" s="1"/>
  <c r="H2978" i="42"/>
  <c r="I2978" i="42" s="1"/>
  <c r="H2970" i="42"/>
  <c r="I2970" i="42" s="1"/>
  <c r="H2954" i="42"/>
  <c r="I2954" i="42" s="1"/>
  <c r="H2947" i="42"/>
  <c r="I2947" i="42" s="1"/>
  <c r="H2939" i="42"/>
  <c r="I2939" i="42" s="1"/>
  <c r="H2932" i="42"/>
  <c r="I2932" i="42" s="1"/>
  <c r="H2925" i="42"/>
  <c r="I2925" i="42" s="1"/>
  <c r="H2896" i="42"/>
  <c r="I2896" i="42" s="1"/>
  <c r="H2864" i="42"/>
  <c r="I2864" i="42" s="1"/>
  <c r="H2855" i="42"/>
  <c r="I2855" i="42" s="1"/>
  <c r="H2846" i="42"/>
  <c r="I2846" i="42" s="1"/>
  <c r="H2837" i="42"/>
  <c r="I2837" i="42" s="1"/>
  <c r="H2832" i="42"/>
  <c r="I2832" i="42" s="1"/>
  <c r="H2823" i="42"/>
  <c r="I2823" i="42" s="1"/>
  <c r="H2814" i="42"/>
  <c r="I2814" i="42" s="1"/>
  <c r="H2805" i="42"/>
  <c r="I2805" i="42" s="1"/>
  <c r="H2800" i="42"/>
  <c r="I2800" i="42" s="1"/>
  <c r="H2791" i="42"/>
  <c r="I2791" i="42" s="1"/>
  <c r="H2782" i="42"/>
  <c r="I2782" i="42" s="1"/>
  <c r="H3146" i="42"/>
  <c r="I3146" i="42" s="1"/>
  <c r="H3127" i="42"/>
  <c r="I3127" i="42" s="1"/>
  <c r="H3114" i="42"/>
  <c r="I3114" i="42" s="1"/>
  <c r="H3099" i="42"/>
  <c r="I3099" i="42" s="1"/>
  <c r="H3085" i="42"/>
  <c r="I3085" i="42" s="1"/>
  <c r="H3071" i="42"/>
  <c r="I3071" i="42" s="1"/>
  <c r="H3057" i="42"/>
  <c r="I3057" i="42" s="1"/>
  <c r="H3046" i="42"/>
  <c r="I3046" i="42" s="1"/>
  <c r="H3035" i="42"/>
  <c r="I3035" i="42" s="1"/>
  <c r="H3025" i="42"/>
  <c r="I3025" i="42" s="1"/>
  <c r="H3014" i="42"/>
  <c r="I3014" i="42" s="1"/>
  <c r="H3003" i="42"/>
  <c r="I3003" i="42" s="1"/>
  <c r="H2994" i="42"/>
  <c r="I2994" i="42" s="1"/>
  <c r="H2986" i="42"/>
  <c r="I2986" i="42" s="1"/>
  <c r="H2969" i="42"/>
  <c r="I2969" i="42" s="1"/>
  <c r="H2961" i="42"/>
  <c r="I2961" i="42" s="1"/>
  <c r="H2953" i="42"/>
  <c r="I2953" i="42" s="1"/>
  <c r="H2946" i="42"/>
  <c r="I2946" i="42" s="1"/>
  <c r="H2931" i="42"/>
  <c r="I2931" i="42" s="1"/>
  <c r="H2924" i="42"/>
  <c r="I2924" i="42" s="1"/>
  <c r="H2916" i="42"/>
  <c r="I2916" i="42" s="1"/>
  <c r="H2902" i="42"/>
  <c r="I2902" i="42" s="1"/>
  <c r="H2890" i="42"/>
  <c r="I2890" i="42" s="1"/>
  <c r="H2884" i="42"/>
  <c r="I2884" i="42" s="1"/>
  <c r="H2879" i="42"/>
  <c r="I2879" i="42" s="1"/>
  <c r="H2874" i="42"/>
  <c r="I2874" i="42" s="1"/>
  <c r="H2869" i="42"/>
  <c r="I2869" i="42" s="1"/>
  <c r="H2859" i="42"/>
  <c r="I2859" i="42" s="1"/>
  <c r="H2850" i="42"/>
  <c r="I2850" i="42" s="1"/>
  <c r="H2841" i="42"/>
  <c r="I2841" i="42" s="1"/>
  <c r="H2836" i="42"/>
  <c r="I2836" i="42" s="1"/>
  <c r="H2827" i="42"/>
  <c r="I2827" i="42" s="1"/>
  <c r="H2818" i="42"/>
  <c r="I2818" i="42" s="1"/>
  <c r="H2809" i="42"/>
  <c r="I2809" i="42" s="1"/>
  <c r="H2649" i="42"/>
  <c r="I2649" i="42" s="1"/>
  <c r="H2655" i="42"/>
  <c r="I2655" i="42" s="1"/>
  <c r="H2663" i="42"/>
  <c r="I2663" i="42" s="1"/>
  <c r="H2706" i="42"/>
  <c r="I2706" i="42" s="1"/>
  <c r="H2714" i="42"/>
  <c r="I2714" i="42" s="1"/>
  <c r="H2722" i="42"/>
  <c r="I2722" i="42" s="1"/>
  <c r="H2728" i="42"/>
  <c r="I2728" i="42" s="1"/>
  <c r="H2736" i="42"/>
  <c r="I2736" i="42" s="1"/>
  <c r="H2765" i="42"/>
  <c r="I2765" i="42" s="1"/>
  <c r="H2777" i="42"/>
  <c r="I2777" i="42" s="1"/>
  <c r="H2792" i="42"/>
  <c r="I2792" i="42" s="1"/>
  <c r="H2815" i="42"/>
  <c r="I2815" i="42" s="1"/>
  <c r="H2503" i="42"/>
  <c r="I2503" i="42" s="1"/>
  <c r="H2512" i="42"/>
  <c r="I2512" i="42" s="1"/>
  <c r="H2517" i="42"/>
  <c r="I2517" i="42" s="1"/>
  <c r="H2526" i="42"/>
  <c r="I2526" i="42" s="1"/>
  <c r="H2535" i="42"/>
  <c r="I2535" i="42" s="1"/>
  <c r="H2544" i="42"/>
  <c r="I2544" i="42" s="1"/>
  <c r="H2549" i="42"/>
  <c r="I2549" i="42" s="1"/>
  <c r="H2558" i="42"/>
  <c r="I2558" i="42" s="1"/>
  <c r="H2567" i="42"/>
  <c r="I2567" i="42" s="1"/>
  <c r="H2576" i="42"/>
  <c r="I2576" i="42" s="1"/>
  <c r="H2581" i="42"/>
  <c r="I2581" i="42" s="1"/>
  <c r="H2590" i="42"/>
  <c r="I2590" i="42" s="1"/>
  <c r="H2599" i="42"/>
  <c r="I2599" i="42" s="1"/>
  <c r="H2608" i="42"/>
  <c r="I2608" i="42" s="1"/>
  <c r="H2678" i="42"/>
  <c r="I2678" i="42" s="1"/>
  <c r="H2686" i="42"/>
  <c r="I2686" i="42" s="1"/>
  <c r="H2692" i="42"/>
  <c r="I2692" i="42" s="1"/>
  <c r="H2700" i="42"/>
  <c r="I2700" i="42" s="1"/>
  <c r="H2708" i="42"/>
  <c r="I2708" i="42" s="1"/>
  <c r="H2729" i="42"/>
  <c r="I2729" i="42" s="1"/>
  <c r="H2737" i="42"/>
  <c r="I2737" i="42" s="1"/>
  <c r="H2745" i="42"/>
  <c r="I2745" i="42" s="1"/>
  <c r="H2751" i="42"/>
  <c r="I2751" i="42" s="1"/>
  <c r="H2759" i="42"/>
  <c r="I2759" i="42" s="1"/>
  <c r="H2795" i="42"/>
  <c r="I2795" i="42" s="1"/>
  <c r="I24" i="33" l="1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6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42" i="27"/>
  <c r="AA43" i="27"/>
  <c r="AA44" i="27"/>
  <c r="AA45" i="27"/>
  <c r="AA46" i="27"/>
  <c r="AA47" i="27"/>
  <c r="AA48" i="27"/>
  <c r="AA49" i="27"/>
  <c r="AA50" i="27"/>
  <c r="AA51" i="27"/>
  <c r="AA52" i="27"/>
  <c r="AA6" i="27"/>
  <c r="H51" i="35" l="1"/>
  <c r="I51" i="35" s="1"/>
  <c r="H52" i="35"/>
  <c r="I52" i="35" s="1"/>
  <c r="H53" i="35"/>
  <c r="I53" i="35" s="1"/>
  <c r="H54" i="35"/>
  <c r="I54" i="35" s="1"/>
  <c r="H55" i="35"/>
  <c r="I55" i="35" s="1"/>
  <c r="H56" i="35"/>
  <c r="I56" i="35" s="1"/>
  <c r="H57" i="35"/>
  <c r="I57" i="35" s="1"/>
  <c r="H58" i="35"/>
  <c r="I58" i="35" s="1"/>
  <c r="H59" i="35"/>
  <c r="I59" i="35" s="1"/>
  <c r="H60" i="35"/>
  <c r="I60" i="35" s="1"/>
  <c r="H61" i="35"/>
  <c r="I61" i="35" s="1"/>
  <c r="H62" i="35"/>
  <c r="I62" i="35" s="1"/>
  <c r="H63" i="35"/>
  <c r="I63" i="35" s="1"/>
  <c r="H64" i="35"/>
  <c r="I64" i="35" s="1"/>
  <c r="H65" i="35"/>
  <c r="I65" i="35" s="1"/>
  <c r="H66" i="35"/>
  <c r="I66" i="35" s="1"/>
  <c r="H67" i="35"/>
  <c r="I67" i="35" s="1"/>
  <c r="H68" i="35"/>
  <c r="I68" i="35" s="1"/>
  <c r="H69" i="35"/>
  <c r="I69" i="35" s="1"/>
  <c r="H70" i="35"/>
  <c r="I70" i="35" s="1"/>
  <c r="H71" i="35"/>
  <c r="I71" i="35" s="1"/>
  <c r="H72" i="35"/>
  <c r="I72" i="35" s="1"/>
  <c r="H73" i="35"/>
  <c r="I73" i="35" s="1"/>
  <c r="H74" i="35"/>
  <c r="I74" i="35" s="1"/>
  <c r="H75" i="35"/>
  <c r="I75" i="35" s="1"/>
  <c r="H76" i="35"/>
  <c r="I76" i="35" s="1"/>
  <c r="H77" i="35"/>
  <c r="I77" i="35" s="1"/>
  <c r="H78" i="35"/>
  <c r="I78" i="35" s="1"/>
  <c r="H79" i="35"/>
  <c r="I79" i="35" s="1"/>
  <c r="H80" i="35"/>
  <c r="I80" i="35" s="1"/>
  <c r="H81" i="35"/>
  <c r="I81" i="35" s="1"/>
  <c r="H82" i="35"/>
  <c r="I82" i="35" s="1"/>
  <c r="H83" i="35"/>
  <c r="I83" i="35" s="1"/>
  <c r="H84" i="35"/>
  <c r="I84" i="35" s="1"/>
  <c r="H85" i="35"/>
  <c r="I85" i="35" s="1"/>
  <c r="H86" i="35"/>
  <c r="I86" i="35" s="1"/>
  <c r="H87" i="35"/>
  <c r="I87" i="35" s="1"/>
  <c r="E193" i="23"/>
  <c r="H49" i="35" s="1"/>
  <c r="E192" i="23"/>
  <c r="E191" i="23"/>
  <c r="E190" i="23"/>
  <c r="E189" i="23"/>
  <c r="E188" i="23"/>
  <c r="H50" i="35" s="1"/>
  <c r="I50" i="35" s="1"/>
  <c r="H15" i="35"/>
  <c r="I15" i="35" s="1"/>
  <c r="H16" i="35"/>
  <c r="I16" i="35" s="1"/>
  <c r="H17" i="35"/>
  <c r="I17" i="35" s="1"/>
  <c r="H18" i="35"/>
  <c r="I18" i="35" s="1"/>
  <c r="H19" i="35"/>
  <c r="I19" i="35" s="1"/>
  <c r="H20" i="35"/>
  <c r="I20" i="35" s="1"/>
  <c r="H21" i="35"/>
  <c r="I21" i="35" s="1"/>
  <c r="H22" i="35"/>
  <c r="I22" i="35" s="1"/>
  <c r="H23" i="35"/>
  <c r="I23" i="35" s="1"/>
  <c r="H24" i="35"/>
  <c r="I24" i="35" s="1"/>
  <c r="H25" i="35"/>
  <c r="I25" i="35" s="1"/>
  <c r="H26" i="35"/>
  <c r="I26" i="35" s="1"/>
  <c r="H27" i="35"/>
  <c r="I27" i="35" s="1"/>
  <c r="H28" i="35"/>
  <c r="I28" i="35" s="1"/>
  <c r="H29" i="35"/>
  <c r="I29" i="35" s="1"/>
  <c r="H30" i="35"/>
  <c r="I30" i="35" s="1"/>
  <c r="H31" i="35"/>
  <c r="I31" i="35" s="1"/>
  <c r="H32" i="35"/>
  <c r="I32" i="35" s="1"/>
  <c r="H33" i="35"/>
  <c r="I33" i="35" s="1"/>
  <c r="H34" i="35"/>
  <c r="I34" i="35" s="1"/>
  <c r="H35" i="35"/>
  <c r="I35" i="35" s="1"/>
  <c r="H36" i="35"/>
  <c r="I36" i="35" s="1"/>
  <c r="H37" i="35"/>
  <c r="I37" i="35" s="1"/>
  <c r="H38" i="35"/>
  <c r="I38" i="35" s="1"/>
  <c r="H39" i="35"/>
  <c r="I39" i="35" s="1"/>
  <c r="H40" i="35"/>
  <c r="I40" i="35" s="1"/>
  <c r="H41" i="35"/>
  <c r="I41" i="35" s="1"/>
  <c r="H42" i="35"/>
  <c r="I42" i="35" s="1"/>
  <c r="H43" i="35"/>
  <c r="I43" i="35" s="1"/>
  <c r="H44" i="35"/>
  <c r="I44" i="35" s="1"/>
  <c r="E159" i="23"/>
  <c r="E158" i="23"/>
  <c r="E157" i="23"/>
  <c r="E156" i="23"/>
  <c r="E155" i="23"/>
  <c r="E154" i="23"/>
  <c r="E153" i="23"/>
  <c r="E152" i="23"/>
  <c r="E151" i="23"/>
  <c r="B150" i="23"/>
  <c r="E150" i="23" s="1"/>
  <c r="E149" i="23"/>
  <c r="E148" i="23"/>
  <c r="E147" i="23"/>
  <c r="H13" i="35" l="1"/>
  <c r="I13" i="35" s="1"/>
  <c r="H14" i="35"/>
  <c r="I14" i="35" s="1"/>
  <c r="I45" i="35" l="1"/>
  <c r="F40" i="21" l="1"/>
  <c r="F42" i="21"/>
  <c r="D53" i="48" s="1"/>
  <c r="S39" i="27" l="1"/>
  <c r="T39" i="27"/>
  <c r="U39" i="27"/>
  <c r="R40" i="27"/>
  <c r="S40" i="27"/>
  <c r="T40" i="27"/>
  <c r="U40" i="27"/>
  <c r="R41" i="27"/>
  <c r="S41" i="27"/>
  <c r="T41" i="27"/>
  <c r="U41" i="27"/>
  <c r="R42" i="27"/>
  <c r="S42" i="27"/>
  <c r="T42" i="27"/>
  <c r="U42" i="27"/>
  <c r="S43" i="27"/>
  <c r="T43" i="27"/>
  <c r="U43" i="27"/>
  <c r="S44" i="27"/>
  <c r="T44" i="27"/>
  <c r="U44" i="27"/>
  <c r="S45" i="27"/>
  <c r="T45" i="27"/>
  <c r="U45" i="27"/>
  <c r="S46" i="27"/>
  <c r="T46" i="27"/>
  <c r="U46" i="27"/>
  <c r="R47" i="27"/>
  <c r="S47" i="27"/>
  <c r="T47" i="27"/>
  <c r="U47" i="27"/>
  <c r="R48" i="27"/>
  <c r="S48" i="27"/>
  <c r="T48" i="27"/>
  <c r="U48" i="27"/>
  <c r="R49" i="27"/>
  <c r="S49" i="27"/>
  <c r="T49" i="27"/>
  <c r="U49" i="27"/>
  <c r="S50" i="27"/>
  <c r="T50" i="27"/>
  <c r="U50" i="27"/>
  <c r="S51" i="27"/>
  <c r="T51" i="27"/>
  <c r="U51" i="27"/>
  <c r="S52" i="27"/>
  <c r="T52" i="27"/>
  <c r="U52" i="27"/>
  <c r="O53" i="27"/>
  <c r="P53" i="27"/>
  <c r="Q53" i="27"/>
  <c r="R53" i="27"/>
  <c r="S53" i="27"/>
  <c r="T53" i="27"/>
  <c r="U53" i="27"/>
  <c r="S31" i="27"/>
  <c r="T31" i="27"/>
  <c r="U31" i="27"/>
  <c r="R32" i="27"/>
  <c r="S32" i="27"/>
  <c r="T32" i="27"/>
  <c r="U32" i="27"/>
  <c r="S33" i="27"/>
  <c r="T33" i="27"/>
  <c r="U33" i="27"/>
  <c r="S34" i="27"/>
  <c r="T34" i="27"/>
  <c r="U34" i="27"/>
  <c r="R35" i="27"/>
  <c r="S35" i="27"/>
  <c r="T35" i="27"/>
  <c r="U35" i="27"/>
  <c r="S36" i="27"/>
  <c r="T36" i="27"/>
  <c r="U36" i="27"/>
  <c r="S37" i="27"/>
  <c r="T37" i="27"/>
  <c r="U37" i="27"/>
  <c r="S38" i="27"/>
  <c r="T38" i="27"/>
  <c r="U38" i="27"/>
  <c r="S21" i="27"/>
  <c r="T21" i="27"/>
  <c r="U21" i="27"/>
  <c r="R22" i="27"/>
  <c r="S22" i="27"/>
  <c r="T22" i="27"/>
  <c r="U22" i="27"/>
  <c r="R23" i="27"/>
  <c r="S23" i="27"/>
  <c r="T23" i="27"/>
  <c r="U23" i="27"/>
  <c r="R24" i="27"/>
  <c r="S24" i="27"/>
  <c r="T24" i="27"/>
  <c r="U24" i="27"/>
  <c r="R25" i="27"/>
  <c r="S25" i="27"/>
  <c r="T25" i="27"/>
  <c r="U25" i="27"/>
  <c r="R26" i="27"/>
  <c r="S26" i="27"/>
  <c r="T26" i="27"/>
  <c r="U26" i="27"/>
  <c r="R27" i="27"/>
  <c r="S27" i="27"/>
  <c r="T27" i="27"/>
  <c r="U27" i="27"/>
  <c r="R28" i="27"/>
  <c r="S28" i="27"/>
  <c r="T28" i="27"/>
  <c r="U28" i="27"/>
  <c r="R29" i="27"/>
  <c r="S29" i="27"/>
  <c r="T29" i="27"/>
  <c r="U29" i="27"/>
  <c r="S30" i="27"/>
  <c r="T30" i="27"/>
  <c r="U30" i="27"/>
  <c r="S7" i="27"/>
  <c r="T7" i="27"/>
  <c r="U7" i="27"/>
  <c r="S8" i="27"/>
  <c r="T8" i="27"/>
  <c r="U8" i="27"/>
  <c r="S9" i="27"/>
  <c r="T9" i="27"/>
  <c r="U9" i="27"/>
  <c r="S10" i="27"/>
  <c r="T10" i="27"/>
  <c r="U10" i="27"/>
  <c r="S11" i="27"/>
  <c r="T11" i="27"/>
  <c r="U11" i="27"/>
  <c r="S12" i="27"/>
  <c r="T12" i="27"/>
  <c r="U12" i="27"/>
  <c r="S13" i="27"/>
  <c r="T13" i="27"/>
  <c r="U13" i="27"/>
  <c r="R14" i="27"/>
  <c r="S14" i="27"/>
  <c r="T14" i="27"/>
  <c r="U14" i="27"/>
  <c r="R15" i="27"/>
  <c r="S15" i="27"/>
  <c r="T15" i="27"/>
  <c r="U15" i="27"/>
  <c r="R16" i="27"/>
  <c r="S16" i="27"/>
  <c r="T16" i="27"/>
  <c r="U16" i="27"/>
  <c r="R17" i="27"/>
  <c r="S17" i="27"/>
  <c r="T17" i="27"/>
  <c r="U17" i="27"/>
  <c r="S18" i="27"/>
  <c r="T18" i="27"/>
  <c r="U18" i="27"/>
  <c r="S19" i="27"/>
  <c r="T19" i="27"/>
  <c r="U19" i="27"/>
  <c r="S20" i="27"/>
  <c r="T20" i="27"/>
  <c r="U20" i="27"/>
  <c r="S6" i="27"/>
  <c r="T6" i="27"/>
  <c r="U6" i="27"/>
  <c r="AA59" i="22"/>
  <c r="R21" i="27"/>
  <c r="R20" i="27"/>
  <c r="R19" i="27"/>
  <c r="R18" i="27"/>
  <c r="R13" i="27"/>
  <c r="R12" i="27"/>
  <c r="R11" i="27"/>
  <c r="R10" i="27"/>
  <c r="R9" i="27"/>
  <c r="R8" i="27"/>
  <c r="R7" i="27"/>
  <c r="R6" i="27"/>
  <c r="R50" i="27"/>
  <c r="R51" i="27"/>
  <c r="R52" i="27"/>
  <c r="R38" i="27"/>
  <c r="R39" i="27"/>
  <c r="R43" i="27"/>
  <c r="R44" i="27"/>
  <c r="R45" i="27"/>
  <c r="R46" i="27"/>
  <c r="R30" i="27"/>
  <c r="R31" i="27"/>
  <c r="R33" i="27"/>
  <c r="R34" i="27"/>
  <c r="R36" i="27"/>
  <c r="R37" i="27"/>
  <c r="X9" i="27" l="1"/>
  <c r="Q9" i="27" s="1"/>
  <c r="X10" i="27"/>
  <c r="Q10" i="27" s="1"/>
  <c r="X11" i="27"/>
  <c r="Q11" i="27" s="1"/>
  <c r="X12" i="27"/>
  <c r="Q12" i="27" s="1"/>
  <c r="X13" i="27"/>
  <c r="Q13" i="27" s="1"/>
  <c r="X14" i="27"/>
  <c r="Q14" i="27" s="1"/>
  <c r="X15" i="27"/>
  <c r="Q15" i="27" s="1"/>
  <c r="X17" i="27"/>
  <c r="Q17" i="27" s="1"/>
  <c r="X18" i="27"/>
  <c r="Q18" i="27" s="1"/>
  <c r="X19" i="27"/>
  <c r="Q19" i="27" s="1"/>
  <c r="X20" i="27"/>
  <c r="Q20" i="27" s="1"/>
  <c r="X21" i="27"/>
  <c r="Q21" i="27" s="1"/>
  <c r="X22" i="27"/>
  <c r="Q22" i="27" s="1"/>
  <c r="Q23" i="27"/>
  <c r="Q24" i="27"/>
  <c r="Q25" i="27"/>
  <c r="Q26" i="27"/>
  <c r="Q27" i="27"/>
  <c r="Q28" i="27"/>
  <c r="X29" i="27"/>
  <c r="Q29" i="27" s="1"/>
  <c r="X30" i="27"/>
  <c r="Q30" i="27" s="1"/>
  <c r="X31" i="27"/>
  <c r="Q31" i="27" s="1"/>
  <c r="X32" i="27"/>
  <c r="Q32" i="27" s="1"/>
  <c r="X33" i="27"/>
  <c r="Q33" i="27" s="1"/>
  <c r="X34" i="27"/>
  <c r="Q34" i="27" s="1"/>
  <c r="X35" i="27"/>
  <c r="Q35" i="27" s="1"/>
  <c r="X36" i="27"/>
  <c r="Q36" i="27" s="1"/>
  <c r="X37" i="27"/>
  <c r="Q37" i="27" s="1"/>
  <c r="Q38" i="27"/>
  <c r="X39" i="27"/>
  <c r="Q39" i="27" s="1"/>
  <c r="X40" i="27"/>
  <c r="Q40" i="27" s="1"/>
  <c r="X41" i="27"/>
  <c r="Q41" i="27" s="1"/>
  <c r="X42" i="27"/>
  <c r="Q42" i="27" s="1"/>
  <c r="X43" i="27"/>
  <c r="Q43" i="27" s="1"/>
  <c r="X44" i="27"/>
  <c r="Q44" i="27" s="1"/>
  <c r="X45" i="27"/>
  <c r="Q45" i="27" s="1"/>
  <c r="X46" i="27"/>
  <c r="Q46" i="27" s="1"/>
  <c r="X47" i="27"/>
  <c r="Q47" i="27" s="1"/>
  <c r="X48" i="27"/>
  <c r="Q48" i="27" s="1"/>
  <c r="X49" i="27"/>
  <c r="Q49" i="27" s="1"/>
  <c r="X50" i="27"/>
  <c r="Q50" i="27" s="1"/>
  <c r="X51" i="27"/>
  <c r="Q51" i="27" s="1"/>
  <c r="X52" i="27"/>
  <c r="Q52" i="27" s="1"/>
  <c r="V9" i="27"/>
  <c r="O9" i="27" s="1"/>
  <c r="W9" i="27"/>
  <c r="P9" i="27" s="1"/>
  <c r="V10" i="27"/>
  <c r="O10" i="27" s="1"/>
  <c r="W10" i="27"/>
  <c r="P10" i="27" s="1"/>
  <c r="V11" i="27"/>
  <c r="O11" i="27" s="1"/>
  <c r="W11" i="27"/>
  <c r="P11" i="27" s="1"/>
  <c r="V12" i="27"/>
  <c r="O12" i="27" s="1"/>
  <c r="W12" i="27"/>
  <c r="P12" i="27" s="1"/>
  <c r="V13" i="27"/>
  <c r="O13" i="27" s="1"/>
  <c r="W13" i="27"/>
  <c r="P13" i="27" s="1"/>
  <c r="V14" i="27"/>
  <c r="O14" i="27" s="1"/>
  <c r="W14" i="27"/>
  <c r="P14" i="27" s="1"/>
  <c r="V15" i="27"/>
  <c r="O15" i="27" s="1"/>
  <c r="W15" i="27"/>
  <c r="P15" i="27" s="1"/>
  <c r="V17" i="27"/>
  <c r="O17" i="27" s="1"/>
  <c r="W17" i="27"/>
  <c r="P17" i="27" s="1"/>
  <c r="V18" i="27"/>
  <c r="O18" i="27" s="1"/>
  <c r="W18" i="27"/>
  <c r="P18" i="27" s="1"/>
  <c r="V19" i="27"/>
  <c r="O19" i="27" s="1"/>
  <c r="W19" i="27"/>
  <c r="P19" i="27" s="1"/>
  <c r="V20" i="27"/>
  <c r="O20" i="27" s="1"/>
  <c r="W20" i="27"/>
  <c r="P20" i="27" s="1"/>
  <c r="V21" i="27"/>
  <c r="O21" i="27" s="1"/>
  <c r="W21" i="27"/>
  <c r="P21" i="27" s="1"/>
  <c r="V22" i="27"/>
  <c r="O22" i="27" s="1"/>
  <c r="W22" i="27"/>
  <c r="P22" i="27" s="1"/>
  <c r="O23" i="27"/>
  <c r="P23" i="27"/>
  <c r="O24" i="27"/>
  <c r="P24" i="27"/>
  <c r="O25" i="27"/>
  <c r="P25" i="27"/>
  <c r="O26" i="27"/>
  <c r="P26" i="27"/>
  <c r="O27" i="27"/>
  <c r="P27" i="27"/>
  <c r="O28" i="27"/>
  <c r="P28" i="27"/>
  <c r="V29" i="27"/>
  <c r="O29" i="27" s="1"/>
  <c r="V30" i="27"/>
  <c r="O30" i="27" s="1"/>
  <c r="V31" i="27"/>
  <c r="O31" i="27" s="1"/>
  <c r="W31" i="27"/>
  <c r="P31" i="27" s="1"/>
  <c r="V32" i="27"/>
  <c r="O32" i="27" s="1"/>
  <c r="W32" i="27"/>
  <c r="P32" i="27" s="1"/>
  <c r="V33" i="27"/>
  <c r="O33" i="27" s="1"/>
  <c r="W33" i="27"/>
  <c r="P33" i="27" s="1"/>
  <c r="V34" i="27"/>
  <c r="O34" i="27" s="1"/>
  <c r="W34" i="27"/>
  <c r="P34" i="27" s="1"/>
  <c r="V35" i="27"/>
  <c r="O35" i="27" s="1"/>
  <c r="W35" i="27"/>
  <c r="P35" i="27" s="1"/>
  <c r="V36" i="27"/>
  <c r="O36" i="27" s="1"/>
  <c r="W36" i="27"/>
  <c r="P36" i="27" s="1"/>
  <c r="V37" i="27"/>
  <c r="O37" i="27" s="1"/>
  <c r="W37" i="27"/>
  <c r="P37" i="27" s="1"/>
  <c r="V38" i="27"/>
  <c r="O38" i="27" s="1"/>
  <c r="W38" i="27"/>
  <c r="P38" i="27" s="1"/>
  <c r="V39" i="27"/>
  <c r="O39" i="27" s="1"/>
  <c r="W39" i="27"/>
  <c r="P39" i="27" s="1"/>
  <c r="V40" i="27"/>
  <c r="O40" i="27" s="1"/>
  <c r="W40" i="27"/>
  <c r="P40" i="27" s="1"/>
  <c r="V41" i="27"/>
  <c r="O41" i="27" s="1"/>
  <c r="W41" i="27"/>
  <c r="P41" i="27" s="1"/>
  <c r="V42" i="27"/>
  <c r="O42" i="27" s="1"/>
  <c r="W42" i="27"/>
  <c r="P42" i="27" s="1"/>
  <c r="V43" i="27"/>
  <c r="O43" i="27" s="1"/>
  <c r="W43" i="27"/>
  <c r="P43" i="27" s="1"/>
  <c r="V44" i="27"/>
  <c r="O44" i="27" s="1"/>
  <c r="W44" i="27"/>
  <c r="P44" i="27" s="1"/>
  <c r="V45" i="27"/>
  <c r="O45" i="27" s="1"/>
  <c r="W45" i="27"/>
  <c r="P45" i="27" s="1"/>
  <c r="V46" i="27"/>
  <c r="O46" i="27" s="1"/>
  <c r="W46" i="27"/>
  <c r="P46" i="27" s="1"/>
  <c r="V47" i="27"/>
  <c r="O47" i="27" s="1"/>
  <c r="W47" i="27"/>
  <c r="P47" i="27" s="1"/>
  <c r="V48" i="27"/>
  <c r="O48" i="27" s="1"/>
  <c r="W48" i="27"/>
  <c r="P48" i="27" s="1"/>
  <c r="V49" i="27"/>
  <c r="O49" i="27" s="1"/>
  <c r="W49" i="27"/>
  <c r="P49" i="27" s="1"/>
  <c r="V50" i="27"/>
  <c r="O50" i="27" s="1"/>
  <c r="W50" i="27"/>
  <c r="P50" i="27" s="1"/>
  <c r="V51" i="27"/>
  <c r="O51" i="27" s="1"/>
  <c r="W51" i="27"/>
  <c r="P51" i="27" s="1"/>
  <c r="V52" i="27"/>
  <c r="O52" i="27" s="1"/>
  <c r="W52" i="27"/>
  <c r="P52" i="27" s="1"/>
  <c r="P59" i="22"/>
  <c r="W30" i="27" s="1"/>
  <c r="P30" i="27" s="1"/>
  <c r="W29" i="27" l="1"/>
  <c r="P29" i="27" s="1"/>
  <c r="I53" i="27"/>
  <c r="I29" i="27"/>
  <c r="I23" i="27"/>
  <c r="I16" i="27"/>
  <c r="I6" i="27"/>
  <c r="I123" i="27"/>
  <c r="I122" i="27"/>
  <c r="I120" i="27"/>
  <c r="I115" i="27"/>
  <c r="I114" i="27"/>
  <c r="I113" i="27"/>
  <c r="I108" i="27"/>
  <c r="I107" i="27"/>
  <c r="I103" i="27"/>
  <c r="I95" i="27"/>
  <c r="I85" i="27"/>
  <c r="I78" i="27"/>
  <c r="I77" i="27"/>
  <c r="I70" i="27"/>
  <c r="I69" i="27"/>
  <c r="I65" i="27"/>
  <c r="I63" i="27"/>
  <c r="I57" i="27"/>
  <c r="I49" i="35" l="1"/>
  <c r="I88" i="35" s="1"/>
  <c r="Y57" i="27" l="1"/>
  <c r="Z57" i="27" s="1"/>
  <c r="D33" i="21" l="1"/>
  <c r="D32" i="21"/>
  <c r="D31" i="21"/>
  <c r="D30" i="21"/>
  <c r="D28" i="21"/>
  <c r="D27" i="21"/>
  <c r="D26" i="21"/>
  <c r="D24" i="21"/>
  <c r="D21" i="21"/>
  <c r="D20" i="21"/>
  <c r="D19" i="21"/>
  <c r="D18" i="21"/>
  <c r="D17" i="21"/>
  <c r="D16" i="21"/>
  <c r="C52" i="21" l="1"/>
  <c r="D52" i="21"/>
  <c r="AO50" i="27"/>
  <c r="AO51" i="27"/>
  <c r="AO52" i="27"/>
  <c r="AO53" i="27"/>
  <c r="AO7" i="27"/>
  <c r="AO8" i="27"/>
  <c r="AO9" i="27"/>
  <c r="AO10" i="27"/>
  <c r="AO11" i="27"/>
  <c r="AO12" i="27"/>
  <c r="AO13" i="27"/>
  <c r="AO14" i="27"/>
  <c r="AO15" i="27"/>
  <c r="AO16" i="27"/>
  <c r="AO17" i="27"/>
  <c r="AO18" i="27"/>
  <c r="AO19" i="27"/>
  <c r="AO20" i="27"/>
  <c r="AO21" i="27"/>
  <c r="AO22" i="27"/>
  <c r="AO23" i="27"/>
  <c r="AO24" i="27"/>
  <c r="AO25" i="27"/>
  <c r="AO26" i="27"/>
  <c r="AO27" i="27"/>
  <c r="AO28" i="27"/>
  <c r="AO29" i="27"/>
  <c r="AO30" i="27"/>
  <c r="AO31" i="27"/>
  <c r="AO32" i="27"/>
  <c r="AO33" i="27"/>
  <c r="AO34" i="27"/>
  <c r="AO35" i="27"/>
  <c r="AO36" i="27"/>
  <c r="AO37" i="27"/>
  <c r="AO38" i="27"/>
  <c r="AO39" i="27"/>
  <c r="AO40" i="27"/>
  <c r="AO41" i="27"/>
  <c r="AO42" i="27"/>
  <c r="AO43" i="27"/>
  <c r="AO44" i="27"/>
  <c r="AO45" i="27"/>
  <c r="AO46" i="27"/>
  <c r="AO47" i="27"/>
  <c r="AO48" i="27"/>
  <c r="AO49" i="27"/>
  <c r="AO6" i="27"/>
  <c r="C8" i="28" l="1"/>
  <c r="H7" i="27" l="1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6" i="27"/>
  <c r="G53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29" i="27"/>
  <c r="G24" i="27"/>
  <c r="G25" i="27"/>
  <c r="G26" i="27"/>
  <c r="G27" i="27"/>
  <c r="G28" i="27"/>
  <c r="G23" i="27"/>
  <c r="G17" i="27"/>
  <c r="G18" i="27"/>
  <c r="G19" i="27"/>
  <c r="G20" i="27"/>
  <c r="G21" i="27"/>
  <c r="G22" i="27"/>
  <c r="G16" i="27"/>
  <c r="G7" i="27"/>
  <c r="G8" i="27"/>
  <c r="G9" i="27"/>
  <c r="G10" i="27"/>
  <c r="G11" i="27"/>
  <c r="G12" i="27"/>
  <c r="G13" i="27"/>
  <c r="G14" i="27"/>
  <c r="G15" i="27"/>
  <c r="G6" i="27"/>
  <c r="AF27" i="27" l="1"/>
  <c r="AE27" i="27"/>
  <c r="AE15" i="27"/>
  <c r="AF15" i="27"/>
  <c r="AE16" i="27"/>
  <c r="AF16" i="27"/>
  <c r="AE26" i="27"/>
  <c r="AF26" i="27"/>
  <c r="AE14" i="27"/>
  <c r="AF14" i="27"/>
  <c r="AE28" i="27"/>
  <c r="AL28" i="27" s="1"/>
  <c r="AF28" i="27"/>
  <c r="AM28" i="27" s="1"/>
  <c r="AE25" i="27"/>
  <c r="AF25" i="27"/>
  <c r="AE13" i="27"/>
  <c r="AF13" i="27"/>
  <c r="AF24" i="27"/>
  <c r="AE24" i="27"/>
  <c r="AE12" i="27"/>
  <c r="AF12" i="27"/>
  <c r="AF53" i="27"/>
  <c r="AE53" i="27"/>
  <c r="AL53" i="27" s="1"/>
  <c r="AE23" i="27"/>
  <c r="AF23" i="27"/>
  <c r="AM23" i="27" s="1"/>
  <c r="AE11" i="27"/>
  <c r="AF11" i="27"/>
  <c r="AE17" i="27"/>
  <c r="AF17" i="27"/>
  <c r="AE22" i="27"/>
  <c r="AF22" i="27"/>
  <c r="AE10" i="27"/>
  <c r="AF10" i="27"/>
  <c r="AE18" i="27"/>
  <c r="AF18" i="27"/>
  <c r="AM18" i="27" s="1"/>
  <c r="AE21" i="27"/>
  <c r="AL21" i="27" s="1"/>
  <c r="AF21" i="27"/>
  <c r="AE9" i="27"/>
  <c r="AF9" i="27"/>
  <c r="AE20" i="27"/>
  <c r="AF20" i="27"/>
  <c r="AE8" i="27"/>
  <c r="AF8" i="27"/>
  <c r="AF19" i="27"/>
  <c r="AE19" i="27"/>
  <c r="AF7" i="27"/>
  <c r="AE7" i="27"/>
  <c r="AE6" i="27"/>
  <c r="AF6" i="27"/>
  <c r="AE52" i="27"/>
  <c r="AF52" i="27"/>
  <c r="AE51" i="27"/>
  <c r="AF51" i="27"/>
  <c r="AF50" i="27"/>
  <c r="AE50" i="27"/>
  <c r="AL50" i="27" s="1"/>
  <c r="AF49" i="27"/>
  <c r="AE49" i="27"/>
  <c r="AL49" i="27" s="1"/>
  <c r="AE48" i="27"/>
  <c r="AF48" i="27"/>
  <c r="AM48" i="27" s="1"/>
  <c r="AE47" i="27"/>
  <c r="AL47" i="27" s="1"/>
  <c r="AF47" i="27"/>
  <c r="AM47" i="27" s="1"/>
  <c r="AF45" i="27"/>
  <c r="AE45" i="27"/>
  <c r="AF37" i="27"/>
  <c r="AE37" i="27"/>
  <c r="AF29" i="27"/>
  <c r="AE29" i="27"/>
  <c r="AF44" i="27"/>
  <c r="AE44" i="27"/>
  <c r="AF36" i="27"/>
  <c r="AE36" i="27"/>
  <c r="AE38" i="27"/>
  <c r="AF38" i="27"/>
  <c r="AM38" i="27" s="1"/>
  <c r="AF43" i="27"/>
  <c r="AE43" i="27"/>
  <c r="AF35" i="27"/>
  <c r="AE35" i="27"/>
  <c r="AF30" i="27"/>
  <c r="AM30" i="27" s="1"/>
  <c r="AE30" i="27"/>
  <c r="AF42" i="27"/>
  <c r="AM42" i="27" s="1"/>
  <c r="AE42" i="27"/>
  <c r="AE34" i="27"/>
  <c r="AF34" i="27"/>
  <c r="AM34" i="27" s="1"/>
  <c r="AF41" i="27"/>
  <c r="AM41" i="27" s="1"/>
  <c r="AE41" i="27"/>
  <c r="AE33" i="27"/>
  <c r="AF33" i="27"/>
  <c r="AF40" i="27"/>
  <c r="AE40" i="27"/>
  <c r="AF32" i="27"/>
  <c r="AE32" i="27"/>
  <c r="AF46" i="27"/>
  <c r="AE46" i="27"/>
  <c r="AL46" i="27" s="1"/>
  <c r="AJ39" i="27"/>
  <c r="AF39" i="27"/>
  <c r="AE39" i="27"/>
  <c r="AF31" i="27"/>
  <c r="AM31" i="27" s="1"/>
  <c r="AE31" i="27"/>
  <c r="AD28" i="27"/>
  <c r="AD27" i="27"/>
  <c r="AK27" i="27" s="1"/>
  <c r="AD26" i="27"/>
  <c r="AK26" i="27" s="1"/>
  <c r="AL26" i="27"/>
  <c r="AD25" i="27"/>
  <c r="AL25" i="27"/>
  <c r="AD24" i="27"/>
  <c r="AL24" i="27"/>
  <c r="AM24" i="27"/>
  <c r="AD23" i="27"/>
  <c r="AK23" i="27" s="1"/>
  <c r="AJ10" i="27"/>
  <c r="AQ10" i="27" s="1"/>
  <c r="AI10" i="27"/>
  <c r="AP10" i="27" s="1"/>
  <c r="AG10" i="27"/>
  <c r="AN10" i="27" s="1"/>
  <c r="AD10" i="27"/>
  <c r="AK10" i="27" s="1"/>
  <c r="AM10" i="27"/>
  <c r="AL10" i="27"/>
  <c r="AI46" i="27"/>
  <c r="AP46" i="27" s="1"/>
  <c r="AJ46" i="27"/>
  <c r="AQ46" i="27" s="1"/>
  <c r="AM46" i="27"/>
  <c r="AD46" i="27"/>
  <c r="AK46" i="27" s="1"/>
  <c r="AI30" i="27"/>
  <c r="AP30" i="27" s="1"/>
  <c r="AJ30" i="27"/>
  <c r="AQ30" i="27" s="1"/>
  <c r="AI22" i="27"/>
  <c r="AP22" i="27" s="1"/>
  <c r="AJ22" i="27"/>
  <c r="AQ22" i="27" s="1"/>
  <c r="AD22" i="27"/>
  <c r="AK22" i="27" s="1"/>
  <c r="AL22" i="27"/>
  <c r="AM22" i="27"/>
  <c r="AG22" i="27"/>
  <c r="AN22" i="27" s="1"/>
  <c r="AI14" i="27"/>
  <c r="AP14" i="27" s="1"/>
  <c r="AJ14" i="27"/>
  <c r="AQ14" i="27" s="1"/>
  <c r="AM14" i="27"/>
  <c r="AL14" i="27"/>
  <c r="AG14" i="27"/>
  <c r="AN14" i="27" s="1"/>
  <c r="AD14" i="27"/>
  <c r="AK14" i="27" s="1"/>
  <c r="AI53" i="27"/>
  <c r="AP53" i="27" s="1"/>
  <c r="AJ53" i="27"/>
  <c r="AQ53" i="27" s="1"/>
  <c r="AG53" i="27"/>
  <c r="AN53" i="27" s="1"/>
  <c r="AM53" i="27"/>
  <c r="AD53" i="27"/>
  <c r="AK53" i="27" s="1"/>
  <c r="AJ45" i="27"/>
  <c r="AQ45" i="27" s="1"/>
  <c r="AM45" i="27"/>
  <c r="AD45" i="27"/>
  <c r="AK45" i="27" s="1"/>
  <c r="AI37" i="27"/>
  <c r="AP37" i="27" s="1"/>
  <c r="AJ37" i="27"/>
  <c r="AQ37" i="27" s="1"/>
  <c r="AM37" i="27"/>
  <c r="AD37" i="27"/>
  <c r="AK37" i="27" s="1"/>
  <c r="AI29" i="27"/>
  <c r="AP29" i="27" s="1"/>
  <c r="AJ29" i="27"/>
  <c r="AQ29" i="27" s="1"/>
  <c r="AM29" i="27"/>
  <c r="AD29" i="27"/>
  <c r="AK29" i="27" s="1"/>
  <c r="AI21" i="27"/>
  <c r="AP21" i="27" s="1"/>
  <c r="AJ21" i="27"/>
  <c r="AQ21" i="27" s="1"/>
  <c r="AD21" i="27"/>
  <c r="AK21" i="27" s="1"/>
  <c r="AG21" i="27"/>
  <c r="AN21" i="27" s="1"/>
  <c r="AM21" i="27"/>
  <c r="AI13" i="27"/>
  <c r="AP13" i="27" s="1"/>
  <c r="AJ13" i="27"/>
  <c r="AQ13" i="27" s="1"/>
  <c r="AM13" i="27"/>
  <c r="AL13" i="27"/>
  <c r="AG13" i="27"/>
  <c r="AN13" i="27" s="1"/>
  <c r="AD13" i="27"/>
  <c r="AK13" i="27" s="1"/>
  <c r="AI52" i="27"/>
  <c r="AP52" i="27" s="1"/>
  <c r="AJ52" i="27"/>
  <c r="AQ52" i="27" s="1"/>
  <c r="AM52" i="27"/>
  <c r="AD52" i="27"/>
  <c r="AK52" i="27" s="1"/>
  <c r="AL52" i="27"/>
  <c r="AG52" i="27"/>
  <c r="AN52" i="27" s="1"/>
  <c r="AI44" i="27"/>
  <c r="AP44" i="27" s="1"/>
  <c r="AJ44" i="27"/>
  <c r="AQ44" i="27" s="1"/>
  <c r="AD44" i="27"/>
  <c r="AK44" i="27" s="1"/>
  <c r="AM44" i="27"/>
  <c r="AJ36" i="27"/>
  <c r="AQ36" i="27" s="1"/>
  <c r="AI36" i="27"/>
  <c r="AP36" i="27" s="1"/>
  <c r="AD36" i="27"/>
  <c r="AK36" i="27" s="1"/>
  <c r="AM36" i="27"/>
  <c r="AP28" i="27"/>
  <c r="AQ28" i="27"/>
  <c r="AK28" i="27"/>
  <c r="AN28" i="27"/>
  <c r="AI20" i="27"/>
  <c r="AP20" i="27" s="1"/>
  <c r="AJ20" i="27"/>
  <c r="AQ20" i="27" s="1"/>
  <c r="AD20" i="27"/>
  <c r="AK20" i="27" s="1"/>
  <c r="AG20" i="27"/>
  <c r="AN20" i="27" s="1"/>
  <c r="AM20" i="27"/>
  <c r="AL20" i="27"/>
  <c r="AJ12" i="27"/>
  <c r="AQ12" i="27" s="1"/>
  <c r="AI12" i="27"/>
  <c r="AP12" i="27" s="1"/>
  <c r="AG12" i="27"/>
  <c r="AN12" i="27" s="1"/>
  <c r="AM12" i="27"/>
  <c r="AL12" i="27"/>
  <c r="AD12" i="27"/>
  <c r="AK12" i="27" s="1"/>
  <c r="AJ51" i="27"/>
  <c r="AQ51" i="27" s="1"/>
  <c r="AI51" i="27"/>
  <c r="AP51" i="27" s="1"/>
  <c r="AL51" i="27"/>
  <c r="AM51" i="27"/>
  <c r="AD51" i="27"/>
  <c r="AK51" i="27" s="1"/>
  <c r="AI43" i="27"/>
  <c r="AP43" i="27" s="1"/>
  <c r="AJ43" i="27"/>
  <c r="AQ43" i="27" s="1"/>
  <c r="AM43" i="27"/>
  <c r="AD43" i="27"/>
  <c r="AK43" i="27" s="1"/>
  <c r="AI35" i="27"/>
  <c r="AP35" i="27" s="1"/>
  <c r="AJ35" i="27"/>
  <c r="AQ35" i="27" s="1"/>
  <c r="AM35" i="27"/>
  <c r="AD35" i="27"/>
  <c r="AK35" i="27" s="1"/>
  <c r="AQ27" i="27"/>
  <c r="AP27" i="27"/>
  <c r="AL27" i="27"/>
  <c r="AN27" i="27"/>
  <c r="AM27" i="27"/>
  <c r="AI19" i="27"/>
  <c r="AP19" i="27" s="1"/>
  <c r="AJ19" i="27"/>
  <c r="AQ19" i="27" s="1"/>
  <c r="AM19" i="27"/>
  <c r="AD19" i="27"/>
  <c r="AK19" i="27" s="1"/>
  <c r="AL19" i="27"/>
  <c r="AG19" i="27"/>
  <c r="AN19" i="27" s="1"/>
  <c r="AJ11" i="27"/>
  <c r="AQ11" i="27" s="1"/>
  <c r="AI11" i="27"/>
  <c r="AP11" i="27" s="1"/>
  <c r="AG11" i="27"/>
  <c r="AN11" i="27" s="1"/>
  <c r="AM11" i="27"/>
  <c r="AD11" i="27"/>
  <c r="AK11" i="27" s="1"/>
  <c r="AL11" i="27"/>
  <c r="AJ50" i="27"/>
  <c r="AQ50" i="27" s="1"/>
  <c r="AI50" i="27"/>
  <c r="AP50" i="27" s="1"/>
  <c r="AM50" i="27"/>
  <c r="AD50" i="27"/>
  <c r="AK50" i="27" s="1"/>
  <c r="AJ42" i="27"/>
  <c r="AQ42" i="27" s="1"/>
  <c r="AI42" i="27"/>
  <c r="AP42" i="27" s="1"/>
  <c r="AD42" i="27"/>
  <c r="AK42" i="27" s="1"/>
  <c r="AJ34" i="27"/>
  <c r="AQ34" i="27" s="1"/>
  <c r="AI34" i="27"/>
  <c r="AP34" i="27" s="1"/>
  <c r="AD34" i="27"/>
  <c r="AK34" i="27" s="1"/>
  <c r="AQ26" i="27"/>
  <c r="AP26" i="27"/>
  <c r="AN26" i="27"/>
  <c r="AM26" i="27"/>
  <c r="AJ18" i="27"/>
  <c r="AQ18" i="27" s="1"/>
  <c r="AI18" i="27"/>
  <c r="AP18" i="27" s="1"/>
  <c r="AD18" i="27"/>
  <c r="AK18" i="27" s="1"/>
  <c r="AL18" i="27"/>
  <c r="AG18" i="27"/>
  <c r="AN18" i="27" s="1"/>
  <c r="AI49" i="27"/>
  <c r="AP49" i="27" s="1"/>
  <c r="AJ49" i="27"/>
  <c r="AQ49" i="27" s="1"/>
  <c r="AD49" i="27"/>
  <c r="AK49" i="27" s="1"/>
  <c r="AM49" i="27"/>
  <c r="AI41" i="27"/>
  <c r="AP41" i="27" s="1"/>
  <c r="AJ41" i="27"/>
  <c r="AQ41" i="27" s="1"/>
  <c r="AD41" i="27"/>
  <c r="AK41" i="27" s="1"/>
  <c r="AI33" i="27"/>
  <c r="AP33" i="27" s="1"/>
  <c r="AJ33" i="27"/>
  <c r="AQ33" i="27" s="1"/>
  <c r="AD33" i="27"/>
  <c r="AK33" i="27" s="1"/>
  <c r="AM33" i="27"/>
  <c r="AQ25" i="27"/>
  <c r="AP25" i="27"/>
  <c r="AN25" i="27"/>
  <c r="AM25" i="27"/>
  <c r="AK25" i="27"/>
  <c r="AJ17" i="27"/>
  <c r="AQ17" i="27" s="1"/>
  <c r="AI17" i="27"/>
  <c r="AP17" i="27" s="1"/>
  <c r="AL17" i="27"/>
  <c r="AG17" i="27"/>
  <c r="AN17" i="27" s="1"/>
  <c r="AM17" i="27"/>
  <c r="AD17" i="27"/>
  <c r="AK17" i="27" s="1"/>
  <c r="AI48" i="27"/>
  <c r="AP48" i="27" s="1"/>
  <c r="AJ48" i="27"/>
  <c r="AQ48" i="27" s="1"/>
  <c r="AD48" i="27"/>
  <c r="AK48" i="27" s="1"/>
  <c r="AL48" i="27"/>
  <c r="AI40" i="27"/>
  <c r="AP40" i="27" s="1"/>
  <c r="AJ40" i="27"/>
  <c r="AQ40" i="27" s="1"/>
  <c r="AM40" i="27"/>
  <c r="AD40" i="27"/>
  <c r="AK40" i="27" s="1"/>
  <c r="AJ32" i="27"/>
  <c r="AQ32" i="27" s="1"/>
  <c r="AI32" i="27"/>
  <c r="AP32" i="27" s="1"/>
  <c r="AD32" i="27"/>
  <c r="AK32" i="27" s="1"/>
  <c r="AM32" i="27"/>
  <c r="AQ24" i="27"/>
  <c r="AP24" i="27"/>
  <c r="AN24" i="27"/>
  <c r="AK24" i="27"/>
  <c r="AJ16" i="27"/>
  <c r="AQ16" i="27" s="1"/>
  <c r="AI16" i="27"/>
  <c r="AP16" i="27" s="1"/>
  <c r="AD16" i="27"/>
  <c r="AJ8" i="27"/>
  <c r="AQ8" i="27" s="1"/>
  <c r="AI8" i="27"/>
  <c r="AP8" i="27" s="1"/>
  <c r="AI47" i="27"/>
  <c r="AP47" i="27" s="1"/>
  <c r="AJ47" i="27"/>
  <c r="AQ47" i="27" s="1"/>
  <c r="AD47" i="27"/>
  <c r="AK47" i="27" s="1"/>
  <c r="AI31" i="27"/>
  <c r="AP31" i="27" s="1"/>
  <c r="AJ31" i="27"/>
  <c r="AQ31" i="27" s="1"/>
  <c r="AD31" i="27"/>
  <c r="AK31" i="27" s="1"/>
  <c r="AP23" i="27"/>
  <c r="AQ23" i="27"/>
  <c r="AJ15" i="27"/>
  <c r="AQ15" i="27" s="1"/>
  <c r="AI15" i="27"/>
  <c r="AP15" i="27" s="1"/>
  <c r="AL15" i="27"/>
  <c r="AD15" i="27"/>
  <c r="AK15" i="27" s="1"/>
  <c r="AG15" i="27"/>
  <c r="AN15" i="27" s="1"/>
  <c r="AM15" i="27"/>
  <c r="AJ7" i="27"/>
  <c r="AQ7" i="27" s="1"/>
  <c r="AI7" i="27"/>
  <c r="AP7" i="27" s="1"/>
  <c r="AD7" i="27"/>
  <c r="AJ9" i="27"/>
  <c r="AQ9" i="27" s="1"/>
  <c r="AI9" i="27"/>
  <c r="AP9" i="27" s="1"/>
  <c r="AI38" i="27"/>
  <c r="AP38" i="27" s="1"/>
  <c r="AJ38" i="27"/>
  <c r="AQ38" i="27" s="1"/>
  <c r="AD38" i="27"/>
  <c r="AK38" i="27" s="1"/>
  <c r="AI6" i="27"/>
  <c r="AP6" i="27" s="1"/>
  <c r="AJ6" i="27"/>
  <c r="AQ6" i="27" s="1"/>
  <c r="AI39" i="27"/>
  <c r="AN23" i="27"/>
  <c r="AD39" i="27"/>
  <c r="AK39" i="27" s="1"/>
  <c r="AM39" i="27"/>
  <c r="AD30" i="27"/>
  <c r="AK30" i="27" s="1"/>
  <c r="AD8" i="27"/>
  <c r="AD6" i="27"/>
  <c r="AG9" i="27"/>
  <c r="AN9" i="27" s="1"/>
  <c r="AM9" i="27"/>
  <c r="AD9" i="27"/>
  <c r="AK9" i="27" s="1"/>
  <c r="AL9" i="27"/>
  <c r="A50" i="29"/>
  <c r="A51" i="29"/>
  <c r="A52" i="29"/>
  <c r="A53" i="29"/>
  <c r="A45" i="29"/>
  <c r="A46" i="29"/>
  <c r="A47" i="29"/>
  <c r="A48" i="29"/>
  <c r="A49" i="29"/>
  <c r="A36" i="29"/>
  <c r="A37" i="29"/>
  <c r="A38" i="29"/>
  <c r="A39" i="29"/>
  <c r="A40" i="29"/>
  <c r="A41" i="29"/>
  <c r="A42" i="29"/>
  <c r="A43" i="29"/>
  <c r="A44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" i="29"/>
  <c r="AR25" i="27" l="1"/>
  <c r="AR18" i="27"/>
  <c r="AR27" i="27"/>
  <c r="AR11" i="27"/>
  <c r="AR53" i="27"/>
  <c r="D15" i="21" s="1"/>
  <c r="AR17" i="27"/>
  <c r="AR19" i="27"/>
  <c r="AR28" i="27"/>
  <c r="AR52" i="27"/>
  <c r="AR12" i="27"/>
  <c r="AR10" i="27"/>
  <c r="AR20" i="27"/>
  <c r="AR24" i="27"/>
  <c r="AR15" i="27"/>
  <c r="AR13" i="27"/>
  <c r="AR14" i="27"/>
  <c r="AR26" i="27"/>
  <c r="AR21" i="27"/>
  <c r="AR22" i="27"/>
  <c r="AP39" i="27"/>
  <c r="H40" i="21"/>
  <c r="H42" i="21"/>
  <c r="D55" i="48" s="1"/>
  <c r="AQ39" i="27"/>
  <c r="AR9" i="27"/>
  <c r="B50" i="29"/>
  <c r="G50" i="29" s="1"/>
  <c r="B53" i="29"/>
  <c r="G53" i="29" s="1"/>
  <c r="B42" i="29"/>
  <c r="G42" i="29" s="1"/>
  <c r="B30" i="29"/>
  <c r="B14" i="29"/>
  <c r="B49" i="29"/>
  <c r="G49" i="29" s="1"/>
  <c r="B45" i="29"/>
  <c r="G45" i="29" s="1"/>
  <c r="B41" i="29"/>
  <c r="G41" i="29" s="1"/>
  <c r="B37" i="29"/>
  <c r="B33" i="29"/>
  <c r="B29" i="29"/>
  <c r="B25" i="29"/>
  <c r="B21" i="29"/>
  <c r="B17" i="29"/>
  <c r="B13" i="29"/>
  <c r="B9" i="29"/>
  <c r="B5" i="29"/>
  <c r="B52" i="29"/>
  <c r="G52" i="29" s="1"/>
  <c r="B38" i="29"/>
  <c r="B22" i="29"/>
  <c r="B10" i="29"/>
  <c r="B36" i="29"/>
  <c r="B32" i="29"/>
  <c r="B28" i="29"/>
  <c r="B24" i="29"/>
  <c r="B20" i="29"/>
  <c r="B16" i="29"/>
  <c r="B12" i="29"/>
  <c r="B8" i="29"/>
  <c r="B4" i="29"/>
  <c r="B51" i="29"/>
  <c r="G51" i="29" s="1"/>
  <c r="B2" i="29"/>
  <c r="G2" i="29" s="1"/>
  <c r="B46" i="29"/>
  <c r="G46" i="29" s="1"/>
  <c r="B34" i="29"/>
  <c r="B26" i="29"/>
  <c r="G26" i="29" s="1"/>
  <c r="B18" i="29"/>
  <c r="B6" i="29"/>
  <c r="B48" i="29"/>
  <c r="G48" i="29" s="1"/>
  <c r="B44" i="29"/>
  <c r="G44" i="29" s="1"/>
  <c r="B40" i="29"/>
  <c r="B47" i="29"/>
  <c r="G47" i="29" s="1"/>
  <c r="B43" i="29"/>
  <c r="G43" i="29" s="1"/>
  <c r="B39" i="29"/>
  <c r="B35" i="29"/>
  <c r="B31" i="29"/>
  <c r="B27" i="29"/>
  <c r="B23" i="29"/>
  <c r="B19" i="29"/>
  <c r="B15" i="29"/>
  <c r="B11" i="29"/>
  <c r="B7" i="29"/>
  <c r="B3" i="29"/>
  <c r="D50" i="29" l="1"/>
  <c r="G3" i="29"/>
  <c r="C50" i="29"/>
  <c r="E50" i="29"/>
  <c r="F50" i="29"/>
  <c r="G31" i="29"/>
  <c r="G6" i="29"/>
  <c r="G8" i="29"/>
  <c r="G10" i="29"/>
  <c r="G5" i="29"/>
  <c r="G14" i="29"/>
  <c r="G35" i="29"/>
  <c r="G40" i="29"/>
  <c r="G12" i="29"/>
  <c r="G22" i="29"/>
  <c r="G25" i="29"/>
  <c r="G30" i="29"/>
  <c r="G7" i="29"/>
  <c r="G23" i="29"/>
  <c r="G39" i="29"/>
  <c r="G16" i="29"/>
  <c r="G32" i="29"/>
  <c r="G38" i="29"/>
  <c r="G13" i="29"/>
  <c r="G29" i="29"/>
  <c r="G15" i="29"/>
  <c r="G24" i="29"/>
  <c r="G21" i="29"/>
  <c r="G37" i="29"/>
  <c r="G19" i="29"/>
  <c r="G18" i="29"/>
  <c r="G28" i="29"/>
  <c r="G9" i="29"/>
  <c r="G11" i="29"/>
  <c r="G27" i="29"/>
  <c r="G34" i="29"/>
  <c r="G4" i="29"/>
  <c r="G20" i="29"/>
  <c r="G36" i="29"/>
  <c r="G17" i="29"/>
  <c r="G33" i="29"/>
  <c r="F3" i="29"/>
  <c r="E3" i="29"/>
  <c r="F2" i="29"/>
  <c r="E2" i="29"/>
  <c r="F7" i="29"/>
  <c r="E7" i="29"/>
  <c r="F15" i="29"/>
  <c r="F31" i="29"/>
  <c r="E31" i="29"/>
  <c r="F47" i="29"/>
  <c r="E47" i="29"/>
  <c r="F18" i="29"/>
  <c r="F51" i="29"/>
  <c r="E51" i="29"/>
  <c r="F16" i="29"/>
  <c r="F32" i="29"/>
  <c r="E32" i="29"/>
  <c r="F38" i="29"/>
  <c r="E38" i="29"/>
  <c r="F13" i="29"/>
  <c r="F29" i="29"/>
  <c r="E29" i="29"/>
  <c r="F45" i="29"/>
  <c r="E45" i="29"/>
  <c r="F42" i="29"/>
  <c r="E42" i="29"/>
  <c r="F40" i="29"/>
  <c r="E40" i="29"/>
  <c r="F26" i="29"/>
  <c r="F20" i="29"/>
  <c r="F36" i="29"/>
  <c r="E36" i="29"/>
  <c r="F52" i="29"/>
  <c r="E52" i="29"/>
  <c r="F17" i="29"/>
  <c r="F33" i="29"/>
  <c r="E33" i="29"/>
  <c r="F49" i="29"/>
  <c r="E49" i="29"/>
  <c r="F19" i="29"/>
  <c r="F23" i="29"/>
  <c r="F39" i="29"/>
  <c r="E39" i="29"/>
  <c r="F44" i="29"/>
  <c r="E44" i="29"/>
  <c r="F34" i="29"/>
  <c r="E34" i="29"/>
  <c r="F8" i="29"/>
  <c r="E8" i="29"/>
  <c r="F24" i="29"/>
  <c r="F10" i="29"/>
  <c r="E10" i="29"/>
  <c r="F5" i="29"/>
  <c r="E5" i="29"/>
  <c r="F21" i="29"/>
  <c r="F37" i="29"/>
  <c r="E37" i="29"/>
  <c r="F14" i="29"/>
  <c r="F53" i="29"/>
  <c r="E53" i="29"/>
  <c r="F35" i="29"/>
  <c r="E35" i="29"/>
  <c r="F4" i="29"/>
  <c r="E4" i="29"/>
  <c r="F11" i="29"/>
  <c r="E11" i="29"/>
  <c r="F27" i="29"/>
  <c r="F43" i="29"/>
  <c r="E43" i="29"/>
  <c r="F48" i="29"/>
  <c r="E48" i="29"/>
  <c r="F6" i="29"/>
  <c r="E6" i="29"/>
  <c r="F46" i="29"/>
  <c r="E46" i="29"/>
  <c r="F12" i="29"/>
  <c r="E12" i="29"/>
  <c r="F28" i="29"/>
  <c r="F22" i="29"/>
  <c r="F9" i="29"/>
  <c r="E9" i="29"/>
  <c r="F25" i="29"/>
  <c r="F41" i="29"/>
  <c r="E41" i="29"/>
  <c r="F30" i="29"/>
  <c r="E30" i="29"/>
  <c r="C2" i="29"/>
  <c r="D2" i="29"/>
  <c r="C3" i="29"/>
  <c r="D3" i="29"/>
  <c r="C39" i="29"/>
  <c r="D39" i="29"/>
  <c r="C34" i="29"/>
  <c r="D34" i="29"/>
  <c r="C8" i="29"/>
  <c r="D8" i="29"/>
  <c r="C14" i="29"/>
  <c r="D14" i="29"/>
  <c r="C12" i="29"/>
  <c r="D12" i="29"/>
  <c r="C28" i="29"/>
  <c r="D28" i="29"/>
  <c r="C22" i="29"/>
  <c r="D22" i="29"/>
  <c r="C9" i="29"/>
  <c r="D9" i="29"/>
  <c r="C25" i="29"/>
  <c r="D25" i="29"/>
  <c r="C41" i="29"/>
  <c r="D41" i="29"/>
  <c r="C30" i="29"/>
  <c r="D30" i="29"/>
  <c r="C7" i="29"/>
  <c r="D7" i="29"/>
  <c r="C5" i="29"/>
  <c r="D5" i="29"/>
  <c r="C37" i="29"/>
  <c r="D37" i="29"/>
  <c r="C53" i="29"/>
  <c r="D53" i="29"/>
  <c r="C43" i="29"/>
  <c r="D43" i="29"/>
  <c r="C46" i="29"/>
  <c r="D46" i="29"/>
  <c r="C47" i="29"/>
  <c r="D47" i="29"/>
  <c r="C51" i="29"/>
  <c r="D51" i="29"/>
  <c r="C16" i="29"/>
  <c r="D16" i="29"/>
  <c r="C32" i="29"/>
  <c r="D32" i="29"/>
  <c r="C38" i="29"/>
  <c r="D38" i="29"/>
  <c r="C13" i="29"/>
  <c r="D13" i="29"/>
  <c r="C29" i="29"/>
  <c r="D29" i="29"/>
  <c r="C45" i="29"/>
  <c r="D45" i="29"/>
  <c r="C42" i="29"/>
  <c r="D42" i="29"/>
  <c r="C23" i="29"/>
  <c r="D23" i="29"/>
  <c r="C44" i="29"/>
  <c r="D44" i="29"/>
  <c r="C24" i="29"/>
  <c r="D24" i="29"/>
  <c r="C10" i="29"/>
  <c r="D10" i="29"/>
  <c r="C21" i="29"/>
  <c r="D21" i="29"/>
  <c r="C11" i="29"/>
  <c r="D11" i="29"/>
  <c r="C27" i="29"/>
  <c r="D27" i="29"/>
  <c r="C48" i="29"/>
  <c r="D48" i="29"/>
  <c r="C6" i="29"/>
  <c r="D6" i="29"/>
  <c r="C15" i="29"/>
  <c r="D15" i="29"/>
  <c r="C31" i="29"/>
  <c r="D31" i="29"/>
  <c r="C18" i="29"/>
  <c r="D18" i="29"/>
  <c r="C19" i="29"/>
  <c r="D19" i="29"/>
  <c r="C35" i="29"/>
  <c r="D35" i="29"/>
  <c r="C40" i="29"/>
  <c r="D40" i="29"/>
  <c r="C26" i="29"/>
  <c r="D26" i="29"/>
  <c r="C4" i="29"/>
  <c r="D4" i="29"/>
  <c r="C20" i="29"/>
  <c r="D20" i="29"/>
  <c r="C36" i="29"/>
  <c r="D36" i="29"/>
  <c r="C52" i="29"/>
  <c r="D52" i="29"/>
  <c r="C17" i="29"/>
  <c r="D17" i="29"/>
  <c r="C33" i="29"/>
  <c r="D33" i="29"/>
  <c r="C49" i="29"/>
  <c r="D49" i="29"/>
  <c r="N55" i="27"/>
  <c r="O55" i="27"/>
  <c r="P55" i="27"/>
  <c r="Q55" i="27"/>
  <c r="M55" i="27"/>
  <c r="D8" i="21"/>
  <c r="B3" i="48" s="1"/>
  <c r="L78" i="22"/>
  <c r="M78" i="22"/>
  <c r="N78" i="22"/>
  <c r="L79" i="22"/>
  <c r="M79" i="22"/>
  <c r="N79" i="22"/>
  <c r="L80" i="22"/>
  <c r="M80" i="22"/>
  <c r="N80" i="22"/>
  <c r="L81" i="22"/>
  <c r="M81" i="22"/>
  <c r="N81" i="22"/>
  <c r="L82" i="22"/>
  <c r="M82" i="22"/>
  <c r="N82" i="22"/>
  <c r="L83" i="22"/>
  <c r="M83" i="22"/>
  <c r="N83" i="22"/>
  <c r="L84" i="22"/>
  <c r="M84" i="22"/>
  <c r="N84" i="22"/>
  <c r="L85" i="22"/>
  <c r="M85" i="22"/>
  <c r="N85" i="22"/>
  <c r="L86" i="22"/>
  <c r="M86" i="22"/>
  <c r="N86" i="22"/>
  <c r="L87" i="22"/>
  <c r="M87" i="22"/>
  <c r="N87" i="22"/>
  <c r="L88" i="22"/>
  <c r="M88" i="22"/>
  <c r="N88" i="22"/>
  <c r="L89" i="22"/>
  <c r="M89" i="22"/>
  <c r="N89" i="22"/>
  <c r="L90" i="22"/>
  <c r="M90" i="22"/>
  <c r="N90" i="22"/>
  <c r="L91" i="22"/>
  <c r="M91" i="22"/>
  <c r="N91" i="22"/>
  <c r="L92" i="22"/>
  <c r="M92" i="22"/>
  <c r="N92" i="22"/>
  <c r="L93" i="22"/>
  <c r="M93" i="22"/>
  <c r="N93" i="22"/>
  <c r="L94" i="22"/>
  <c r="M94" i="22"/>
  <c r="N94" i="22"/>
  <c r="L95" i="22"/>
  <c r="M95" i="22"/>
  <c r="N95" i="22"/>
  <c r="L96" i="22"/>
  <c r="M96" i="22"/>
  <c r="N96" i="22"/>
  <c r="L171" i="22"/>
  <c r="M171" i="22"/>
  <c r="N171" i="22"/>
  <c r="L172" i="22"/>
  <c r="M172" i="22"/>
  <c r="N172" i="22"/>
  <c r="AI45" i="27"/>
  <c r="L100" i="22"/>
  <c r="M100" i="22"/>
  <c r="N100" i="22"/>
  <c r="L101" i="22"/>
  <c r="M101" i="22"/>
  <c r="N101" i="22"/>
  <c r="L102" i="22"/>
  <c r="M102" i="22"/>
  <c r="N102" i="22"/>
  <c r="L103" i="22"/>
  <c r="M103" i="22"/>
  <c r="N103" i="22"/>
  <c r="L104" i="22"/>
  <c r="M104" i="22"/>
  <c r="N104" i="22"/>
  <c r="L105" i="22"/>
  <c r="M105" i="22"/>
  <c r="N105" i="22"/>
  <c r="L106" i="22"/>
  <c r="M106" i="22"/>
  <c r="N106" i="22"/>
  <c r="L107" i="22"/>
  <c r="M107" i="22"/>
  <c r="N107" i="22"/>
  <c r="L108" i="22"/>
  <c r="M108" i="22"/>
  <c r="N108" i="22"/>
  <c r="L109" i="22"/>
  <c r="M109" i="22"/>
  <c r="N109" i="22"/>
  <c r="L110" i="22"/>
  <c r="M110" i="22"/>
  <c r="N110" i="22"/>
  <c r="L111" i="22"/>
  <c r="M111" i="22"/>
  <c r="N111" i="22"/>
  <c r="L112" i="22"/>
  <c r="M112" i="22"/>
  <c r="N112" i="22"/>
  <c r="L113" i="22"/>
  <c r="M113" i="22"/>
  <c r="N113" i="22"/>
  <c r="L114" i="22"/>
  <c r="M114" i="22"/>
  <c r="N114" i="22"/>
  <c r="L115" i="22"/>
  <c r="M115" i="22"/>
  <c r="N115" i="22"/>
  <c r="L116" i="22"/>
  <c r="M116" i="22"/>
  <c r="N116" i="22"/>
  <c r="L117" i="22"/>
  <c r="M117" i="22"/>
  <c r="N117" i="22"/>
  <c r="L118" i="22"/>
  <c r="M118" i="22"/>
  <c r="N118" i="22"/>
  <c r="L119" i="22"/>
  <c r="M119" i="22"/>
  <c r="N119" i="22"/>
  <c r="L120" i="22"/>
  <c r="M120" i="22"/>
  <c r="N120" i="22"/>
  <c r="L121" i="22"/>
  <c r="M121" i="22"/>
  <c r="N121" i="22"/>
  <c r="L122" i="22"/>
  <c r="M122" i="22"/>
  <c r="N122" i="22"/>
  <c r="L123" i="22"/>
  <c r="M123" i="22"/>
  <c r="N123" i="22"/>
  <c r="L124" i="22"/>
  <c r="M124" i="22"/>
  <c r="N124" i="22"/>
  <c r="L125" i="22"/>
  <c r="M125" i="22"/>
  <c r="N125" i="22"/>
  <c r="L126" i="22"/>
  <c r="M126" i="22"/>
  <c r="N126" i="22"/>
  <c r="L127" i="22"/>
  <c r="M127" i="22"/>
  <c r="N127" i="22"/>
  <c r="L128" i="22"/>
  <c r="M128" i="22"/>
  <c r="N128" i="22"/>
  <c r="L129" i="22"/>
  <c r="M129" i="22"/>
  <c r="N129" i="22"/>
  <c r="L130" i="22"/>
  <c r="M130" i="22"/>
  <c r="N130" i="22"/>
  <c r="L131" i="22"/>
  <c r="M131" i="22"/>
  <c r="N131" i="22"/>
  <c r="L132" i="22"/>
  <c r="M132" i="22"/>
  <c r="N132" i="22"/>
  <c r="L133" i="22"/>
  <c r="M133" i="22"/>
  <c r="N133" i="22"/>
  <c r="L134" i="22"/>
  <c r="M134" i="22"/>
  <c r="N134" i="22"/>
  <c r="L135" i="22"/>
  <c r="M135" i="22"/>
  <c r="N135" i="22"/>
  <c r="L136" i="22"/>
  <c r="M136" i="22"/>
  <c r="N136" i="22"/>
  <c r="L137" i="22"/>
  <c r="M137" i="22"/>
  <c r="N137" i="22"/>
  <c r="L138" i="22"/>
  <c r="M138" i="22"/>
  <c r="N138" i="22"/>
  <c r="L139" i="22"/>
  <c r="M139" i="22"/>
  <c r="N139" i="22"/>
  <c r="L140" i="22"/>
  <c r="M140" i="22"/>
  <c r="N140" i="22"/>
  <c r="L141" i="22"/>
  <c r="M141" i="22"/>
  <c r="N141" i="22"/>
  <c r="L142" i="22"/>
  <c r="M142" i="22"/>
  <c r="N142" i="22"/>
  <c r="L143" i="22"/>
  <c r="M143" i="22"/>
  <c r="N143" i="22"/>
  <c r="L144" i="22"/>
  <c r="M144" i="22"/>
  <c r="N144" i="22"/>
  <c r="L145" i="22"/>
  <c r="M145" i="22"/>
  <c r="N145" i="22"/>
  <c r="L146" i="22"/>
  <c r="M146" i="22"/>
  <c r="N146" i="22"/>
  <c r="L147" i="22"/>
  <c r="M147" i="22"/>
  <c r="N147" i="22"/>
  <c r="L148" i="22"/>
  <c r="M148" i="22"/>
  <c r="N148" i="22"/>
  <c r="L149" i="22"/>
  <c r="M149" i="22"/>
  <c r="N149" i="22"/>
  <c r="L150" i="22"/>
  <c r="M150" i="22"/>
  <c r="N150" i="22"/>
  <c r="L151" i="22"/>
  <c r="M151" i="22"/>
  <c r="N151" i="22"/>
  <c r="L152" i="22"/>
  <c r="M152" i="22"/>
  <c r="N152" i="22"/>
  <c r="L153" i="22"/>
  <c r="M153" i="22"/>
  <c r="N153" i="22"/>
  <c r="L154" i="22"/>
  <c r="M154" i="22"/>
  <c r="N154" i="22"/>
  <c r="L155" i="22"/>
  <c r="M155" i="22"/>
  <c r="N155" i="22"/>
  <c r="L156" i="22"/>
  <c r="M156" i="22"/>
  <c r="N156" i="22"/>
  <c r="L157" i="22"/>
  <c r="M157" i="22"/>
  <c r="N157" i="22"/>
  <c r="L158" i="22"/>
  <c r="M158" i="22"/>
  <c r="N158" i="22"/>
  <c r="L159" i="22"/>
  <c r="M159" i="22"/>
  <c r="N159" i="22"/>
  <c r="L160" i="22"/>
  <c r="M160" i="22"/>
  <c r="N160" i="22"/>
  <c r="L161" i="22"/>
  <c r="M161" i="22"/>
  <c r="N161" i="22"/>
  <c r="L162" i="22"/>
  <c r="M162" i="22"/>
  <c r="N162" i="22"/>
  <c r="M77" i="22"/>
  <c r="N77" i="22"/>
  <c r="L77" i="22"/>
  <c r="M75" i="22"/>
  <c r="N75" i="22"/>
  <c r="L75" i="22"/>
  <c r="AP45" i="27" l="1"/>
  <c r="G42" i="21"/>
  <c r="D54" i="48" s="1"/>
  <c r="G40" i="21"/>
  <c r="AL40" i="27"/>
  <c r="AL42" i="27"/>
  <c r="AL41" i="27"/>
  <c r="AL45" i="27"/>
  <c r="AL44" i="27"/>
  <c r="AL43" i="27"/>
  <c r="R92" i="27"/>
  <c r="S92" i="27" s="1"/>
  <c r="R91" i="27"/>
  <c r="S91" i="27" s="1"/>
  <c r="L91" i="27" s="1"/>
  <c r="Y91" i="27" s="1"/>
  <c r="AL23" i="27"/>
  <c r="AR23" i="27" s="1"/>
  <c r="D13" i="21" s="1"/>
  <c r="D12" i="48" s="1"/>
  <c r="AL39" i="27"/>
  <c r="R90" i="27"/>
  <c r="S90" i="27" s="1"/>
  <c r="R93" i="27"/>
  <c r="S93" i="27" s="1"/>
  <c r="R94" i="27"/>
  <c r="S94" i="27" s="1"/>
  <c r="R59" i="27"/>
  <c r="S59" i="27" s="1"/>
  <c r="L59" i="27" s="1"/>
  <c r="H59" i="27" s="1"/>
  <c r="R60" i="27"/>
  <c r="S60" i="27" s="1"/>
  <c r="L60" i="27" s="1"/>
  <c r="H60" i="27" s="1"/>
  <c r="R61" i="27"/>
  <c r="S61" i="27" s="1"/>
  <c r="L61" i="27" s="1"/>
  <c r="H61" i="27" s="1"/>
  <c r="R62" i="27"/>
  <c r="S62" i="27" s="1"/>
  <c r="L62" i="27" s="1"/>
  <c r="H62" i="27" s="1"/>
  <c r="R58" i="27"/>
  <c r="S58" i="27" s="1"/>
  <c r="L58" i="27" s="1"/>
  <c r="H58" i="27" s="1"/>
  <c r="O36" i="41"/>
  <c r="AL36" i="27"/>
  <c r="AL29" i="27"/>
  <c r="AL37" i="27"/>
  <c r="AL30" i="27"/>
  <c r="AL38" i="27"/>
  <c r="AL31" i="27"/>
  <c r="AL32" i="27"/>
  <c r="AL33" i="27"/>
  <c r="AL34" i="27"/>
  <c r="AL35" i="27"/>
  <c r="R123" i="27"/>
  <c r="R122" i="27"/>
  <c r="S122" i="27" s="1"/>
  <c r="AO64" i="27"/>
  <c r="AO68" i="27"/>
  <c r="AO72" i="27"/>
  <c r="AO76" i="27"/>
  <c r="AO80" i="27"/>
  <c r="AO57" i="27"/>
  <c r="AO65" i="27"/>
  <c r="AO69" i="27"/>
  <c r="AO70" i="27"/>
  <c r="AO71" i="27"/>
  <c r="AO66" i="27"/>
  <c r="AO81" i="27"/>
  <c r="AO63" i="27"/>
  <c r="AO77" i="27"/>
  <c r="AO79" i="27"/>
  <c r="AO73" i="27"/>
  <c r="AO75" i="27"/>
  <c r="AO67" i="27"/>
  <c r="AO82" i="27"/>
  <c r="AO78" i="27"/>
  <c r="AO74" i="27"/>
  <c r="R115" i="27"/>
  <c r="S115" i="27" s="1"/>
  <c r="L115" i="27" s="1"/>
  <c r="R119" i="27"/>
  <c r="S119" i="27" s="1"/>
  <c r="L119" i="27" s="1"/>
  <c r="R110" i="27"/>
  <c r="S110" i="27" s="1"/>
  <c r="R95" i="27"/>
  <c r="S95" i="27" s="1"/>
  <c r="R99" i="27"/>
  <c r="S99" i="27" s="1"/>
  <c r="R103" i="27"/>
  <c r="S103" i="27" s="1"/>
  <c r="R86" i="27"/>
  <c r="S86" i="27" s="1"/>
  <c r="R66" i="27"/>
  <c r="S66" i="27" s="1"/>
  <c r="L66" i="27" s="1"/>
  <c r="R70" i="27"/>
  <c r="S70" i="27" s="1"/>
  <c r="L70" i="27" s="1"/>
  <c r="R74" i="27"/>
  <c r="S74" i="27" s="1"/>
  <c r="L74" i="27" s="1"/>
  <c r="R78" i="27"/>
  <c r="S78" i="27" s="1"/>
  <c r="L78" i="27" s="1"/>
  <c r="R82" i="27"/>
  <c r="S82" i="27" s="1"/>
  <c r="L82" i="27" s="1"/>
  <c r="R57" i="27"/>
  <c r="S57" i="27" s="1"/>
  <c r="R116" i="27"/>
  <c r="S116" i="27" s="1"/>
  <c r="L116" i="27" s="1"/>
  <c r="R111" i="27"/>
  <c r="S111" i="27" s="1"/>
  <c r="R96" i="27"/>
  <c r="S96" i="27" s="1"/>
  <c r="R100" i="27"/>
  <c r="S100" i="27" s="1"/>
  <c r="R104" i="27"/>
  <c r="S104" i="27" s="1"/>
  <c r="R87" i="27"/>
  <c r="S87" i="27" s="1"/>
  <c r="R71" i="27"/>
  <c r="S71" i="27" s="1"/>
  <c r="L71" i="27" s="1"/>
  <c r="R75" i="27"/>
  <c r="S75" i="27" s="1"/>
  <c r="L75" i="27" s="1"/>
  <c r="R83" i="27"/>
  <c r="S83" i="27" s="1"/>
  <c r="L83" i="27" s="1"/>
  <c r="R97" i="27"/>
  <c r="S97" i="27" s="1"/>
  <c r="R105" i="27"/>
  <c r="S105" i="27" s="1"/>
  <c r="R76" i="27"/>
  <c r="S76" i="27" s="1"/>
  <c r="L76" i="27" s="1"/>
  <c r="R80" i="27"/>
  <c r="S80" i="27" s="1"/>
  <c r="L80" i="27" s="1"/>
  <c r="R114" i="27"/>
  <c r="S114" i="27" s="1"/>
  <c r="L114" i="27" s="1"/>
  <c r="Y114" i="27" s="1"/>
  <c r="R106" i="27"/>
  <c r="S106" i="27" s="1"/>
  <c r="R85" i="27"/>
  <c r="S85" i="27" s="1"/>
  <c r="R73" i="27"/>
  <c r="S73" i="27" s="1"/>
  <c r="L73" i="27" s="1"/>
  <c r="R63" i="27"/>
  <c r="S63" i="27" s="1"/>
  <c r="R120" i="27"/>
  <c r="S120" i="27" s="1"/>
  <c r="L120" i="27" s="1"/>
  <c r="R67" i="27"/>
  <c r="S67" i="27" s="1"/>
  <c r="L67" i="27" s="1"/>
  <c r="R79" i="27"/>
  <c r="S79" i="27" s="1"/>
  <c r="L79" i="27" s="1"/>
  <c r="R88" i="27"/>
  <c r="S88" i="27" s="1"/>
  <c r="R72" i="27"/>
  <c r="S72" i="27" s="1"/>
  <c r="L72" i="27" s="1"/>
  <c r="R109" i="27"/>
  <c r="S109" i="27" s="1"/>
  <c r="R102" i="27"/>
  <c r="S102" i="27" s="1"/>
  <c r="R69" i="27"/>
  <c r="S69" i="27" s="1"/>
  <c r="L69" i="27" s="1"/>
  <c r="R81" i="27"/>
  <c r="S81" i="27" s="1"/>
  <c r="L81" i="27" s="1"/>
  <c r="R107" i="27"/>
  <c r="R117" i="27"/>
  <c r="S117" i="27" s="1"/>
  <c r="L117" i="27" s="1"/>
  <c r="R113" i="27"/>
  <c r="S113" i="27" s="1"/>
  <c r="L113" i="27" s="1"/>
  <c r="R108" i="27"/>
  <c r="S108" i="27" s="1"/>
  <c r="R101" i="27"/>
  <c r="S101" i="27" s="1"/>
  <c r="R68" i="27"/>
  <c r="S68" i="27" s="1"/>
  <c r="L68" i="27" s="1"/>
  <c r="R65" i="27"/>
  <c r="S65" i="27" s="1"/>
  <c r="L65" i="27" s="1"/>
  <c r="R118" i="27"/>
  <c r="S118" i="27" s="1"/>
  <c r="L118" i="27" s="1"/>
  <c r="R98" i="27"/>
  <c r="S98" i="27" s="1"/>
  <c r="R89" i="27"/>
  <c r="S89" i="27" s="1"/>
  <c r="R77" i="27"/>
  <c r="S77" i="27" s="1"/>
  <c r="L77" i="27" s="1"/>
  <c r="D78" i="22"/>
  <c r="D75" i="22"/>
  <c r="Z114" i="27" l="1"/>
  <c r="D57" i="48"/>
  <c r="H91" i="27"/>
  <c r="L122" i="27"/>
  <c r="H122" i="27" s="1"/>
  <c r="S107" i="27"/>
  <c r="L107" i="27" s="1"/>
  <c r="H107" i="27" s="1"/>
  <c r="L63" i="27"/>
  <c r="H63" i="27" s="1"/>
  <c r="S123" i="27"/>
  <c r="L57" i="27"/>
  <c r="H57" i="27" s="1"/>
  <c r="D158" i="22"/>
  <c r="D159" i="22"/>
  <c r="D160" i="22"/>
  <c r="D161" i="22"/>
  <c r="D162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100" i="22"/>
  <c r="D101" i="22"/>
  <c r="D102" i="22"/>
  <c r="D103" i="22"/>
  <c r="D104" i="22"/>
  <c r="D105" i="22"/>
  <c r="D106" i="22"/>
  <c r="D77" i="22"/>
  <c r="AG30" i="27" s="1"/>
  <c r="AN30" i="27" s="1"/>
  <c r="AR30" i="27" s="1"/>
  <c r="H120" i="27"/>
  <c r="H119" i="27"/>
  <c r="H118" i="27"/>
  <c r="H117" i="27"/>
  <c r="H116" i="27"/>
  <c r="H115" i="27"/>
  <c r="H113" i="27"/>
  <c r="L111" i="27"/>
  <c r="H111" i="27" s="1"/>
  <c r="L110" i="27"/>
  <c r="H110" i="27" s="1"/>
  <c r="L109" i="27"/>
  <c r="H109" i="27" s="1"/>
  <c r="L108" i="27"/>
  <c r="H108" i="27" s="1"/>
  <c r="L106" i="27"/>
  <c r="H106" i="27" s="1"/>
  <c r="L105" i="27"/>
  <c r="H105" i="27" s="1"/>
  <c r="L104" i="27"/>
  <c r="Y104" i="27" s="1"/>
  <c r="L103" i="27"/>
  <c r="Y103" i="27" s="1"/>
  <c r="L102" i="27"/>
  <c r="H102" i="27" s="1"/>
  <c r="L101" i="27"/>
  <c r="H101" i="27" s="1"/>
  <c r="L100" i="27"/>
  <c r="H100" i="27" s="1"/>
  <c r="L99" i="27"/>
  <c r="H99" i="27" s="1"/>
  <c r="L98" i="27"/>
  <c r="H98" i="27" s="1"/>
  <c r="L97" i="27"/>
  <c r="H97" i="27" s="1"/>
  <c r="L96" i="27"/>
  <c r="H96" i="27" s="1"/>
  <c r="L95" i="27"/>
  <c r="H95" i="27" s="1"/>
  <c r="L94" i="27"/>
  <c r="H94" i="27" s="1"/>
  <c r="L93" i="27"/>
  <c r="Y93" i="27" s="1"/>
  <c r="L92" i="27"/>
  <c r="Y92" i="27" s="1"/>
  <c r="L90" i="27"/>
  <c r="Y90" i="27" s="1"/>
  <c r="L89" i="27"/>
  <c r="Y89" i="27" s="1"/>
  <c r="L88" i="27"/>
  <c r="Y88" i="27" s="1"/>
  <c r="L87" i="27"/>
  <c r="H87" i="27" s="1"/>
  <c r="L86" i="27"/>
  <c r="H86" i="27" s="1"/>
  <c r="L85" i="27"/>
  <c r="H85" i="27" s="1"/>
  <c r="H83" i="27"/>
  <c r="H82" i="27"/>
  <c r="H81" i="27"/>
  <c r="H80" i="27"/>
  <c r="H79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Z103" i="27" l="1"/>
  <c r="D25" i="21" s="1"/>
  <c r="D36" i="48" s="1"/>
  <c r="Z85" i="27"/>
  <c r="H92" i="27"/>
  <c r="AG48" i="27"/>
  <c r="AN48" i="27" s="1"/>
  <c r="AR48" i="27" s="1"/>
  <c r="E27" i="29"/>
  <c r="E28" i="29"/>
  <c r="E21" i="29"/>
  <c r="E22" i="29"/>
  <c r="E19" i="29"/>
  <c r="E20" i="29"/>
  <c r="E14" i="29"/>
  <c r="E13" i="29"/>
  <c r="E18" i="29"/>
  <c r="E15" i="29"/>
  <c r="H93" i="27"/>
  <c r="H89" i="27"/>
  <c r="H88" i="27"/>
  <c r="H90" i="27"/>
  <c r="L123" i="27"/>
  <c r="H123" i="27" s="1"/>
  <c r="H114" i="27"/>
  <c r="D29" i="21"/>
  <c r="H104" i="27"/>
  <c r="H103" i="27"/>
  <c r="H78" i="27"/>
  <c r="E16" i="29"/>
  <c r="E17" i="29"/>
  <c r="E24" i="29"/>
  <c r="E23" i="29"/>
  <c r="E26" i="29"/>
  <c r="E25" i="29"/>
  <c r="F7" i="21"/>
  <c r="D4" i="48" s="1"/>
  <c r="D7" i="21"/>
  <c r="B5" i="48" s="1"/>
  <c r="D6" i="21"/>
  <c r="B4" i="48" s="1"/>
  <c r="D5" i="21"/>
  <c r="C51" i="21" l="1"/>
  <c r="D51" i="21"/>
  <c r="AA53" i="22"/>
  <c r="AA54" i="22"/>
  <c r="D23" i="21" l="1"/>
  <c r="D55" i="27"/>
  <c r="D22" i="21"/>
  <c r="E139" i="23"/>
  <c r="E138" i="23"/>
  <c r="E137" i="23"/>
  <c r="E136" i="23"/>
  <c r="E135" i="23"/>
  <c r="E134" i="23"/>
  <c r="E133" i="23"/>
  <c r="E132" i="23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R58" i="22"/>
  <c r="P58" i="22"/>
  <c r="N58" i="22"/>
  <c r="R57" i="22"/>
  <c r="P57" i="22"/>
  <c r="N57" i="22"/>
  <c r="R56" i="22"/>
  <c r="P56" i="22"/>
  <c r="N56" i="22"/>
  <c r="R55" i="22"/>
  <c r="P55" i="22"/>
  <c r="N55" i="22"/>
  <c r="AC54" i="22"/>
  <c r="Y54" i="22"/>
  <c r="R54" i="22"/>
  <c r="X16" i="27" s="1"/>
  <c r="P54" i="22"/>
  <c r="W16" i="27" s="1"/>
  <c r="P16" i="27" s="1"/>
  <c r="N54" i="22"/>
  <c r="V16" i="27" s="1"/>
  <c r="O16" i="27" s="1"/>
  <c r="AC53" i="22"/>
  <c r="Y53" i="22"/>
  <c r="R53" i="22"/>
  <c r="P53" i="22"/>
  <c r="N53" i="22"/>
  <c r="R52" i="22"/>
  <c r="P52" i="22"/>
  <c r="N52" i="22"/>
  <c r="R51" i="22"/>
  <c r="P51" i="22"/>
  <c r="N51" i="22"/>
  <c r="R38" i="22"/>
  <c r="P38" i="22"/>
  <c r="N38" i="22"/>
  <c r="R37" i="22"/>
  <c r="P37" i="22"/>
  <c r="N37" i="22"/>
  <c r="R36" i="22"/>
  <c r="P36" i="22"/>
  <c r="N36" i="22"/>
  <c r="R35" i="22"/>
  <c r="P35" i="22"/>
  <c r="N35" i="22"/>
  <c r="AC34" i="22"/>
  <c r="AA34" i="22"/>
  <c r="Y34" i="22"/>
  <c r="R34" i="22"/>
  <c r="P34" i="22"/>
  <c r="N34" i="22"/>
  <c r="R33" i="22"/>
  <c r="P33" i="22"/>
  <c r="N33" i="22"/>
  <c r="R32" i="22"/>
  <c r="P32" i="22"/>
  <c r="N32" i="22"/>
  <c r="R31" i="22"/>
  <c r="P31" i="22"/>
  <c r="N31" i="22"/>
  <c r="R30" i="22"/>
  <c r="P30" i="22"/>
  <c r="N30" i="22"/>
  <c r="R29" i="22"/>
  <c r="P29" i="22"/>
  <c r="N29" i="22"/>
  <c r="AC27" i="22"/>
  <c r="AA27" i="22"/>
  <c r="Y27" i="22"/>
  <c r="R27" i="22"/>
  <c r="P27" i="22"/>
  <c r="N27" i="22"/>
  <c r="AC26" i="22"/>
  <c r="AA26" i="22"/>
  <c r="Y26" i="22"/>
  <c r="R26" i="22"/>
  <c r="P26" i="22"/>
  <c r="N26" i="22"/>
  <c r="AC25" i="22"/>
  <c r="AA25" i="22"/>
  <c r="Y25" i="22"/>
  <c r="R25" i="22"/>
  <c r="P25" i="22"/>
  <c r="N25" i="22"/>
  <c r="AC24" i="22"/>
  <c r="AA24" i="22"/>
  <c r="Y24" i="22"/>
  <c r="R24" i="22"/>
  <c r="X8" i="27" s="1"/>
  <c r="P24" i="22"/>
  <c r="W8" i="27" s="1"/>
  <c r="P8" i="27" s="1"/>
  <c r="N24" i="22"/>
  <c r="V8" i="27" s="1"/>
  <c r="O8" i="27" s="1"/>
  <c r="R23" i="22"/>
  <c r="P23" i="22"/>
  <c r="N23" i="22"/>
  <c r="AC22" i="22"/>
  <c r="AA22" i="22"/>
  <c r="Y22" i="22"/>
  <c r="R22" i="22"/>
  <c r="P22" i="22"/>
  <c r="N22" i="22"/>
  <c r="R21" i="22"/>
  <c r="P21" i="22"/>
  <c r="N21" i="22"/>
  <c r="R20" i="22"/>
  <c r="P20" i="22"/>
  <c r="N20" i="22"/>
  <c r="AC19" i="22"/>
  <c r="AA19" i="22"/>
  <c r="Y19" i="22"/>
  <c r="R19" i="22"/>
  <c r="P19" i="22"/>
  <c r="N19" i="22"/>
  <c r="R18" i="22"/>
  <c r="P18" i="22"/>
  <c r="N18" i="22"/>
  <c r="R17" i="22"/>
  <c r="P17" i="22"/>
  <c r="N17" i="22"/>
  <c r="R16" i="22"/>
  <c r="P16" i="22"/>
  <c r="N16" i="22"/>
  <c r="AC15" i="22"/>
  <c r="AA15" i="22"/>
  <c r="Y15" i="22"/>
  <c r="R15" i="22"/>
  <c r="P15" i="22"/>
  <c r="N15" i="22"/>
  <c r="R14" i="22"/>
  <c r="P14" i="22"/>
  <c r="N14" i="22"/>
  <c r="AC13" i="22"/>
  <c r="AA13" i="22"/>
  <c r="Y13" i="22"/>
  <c r="R13" i="22"/>
  <c r="P13" i="22"/>
  <c r="N13" i="22"/>
  <c r="R12" i="22"/>
  <c r="P12" i="22"/>
  <c r="N12" i="22"/>
  <c r="R11" i="22"/>
  <c r="P11" i="22"/>
  <c r="N11" i="22"/>
  <c r="R10" i="22"/>
  <c r="P10" i="22"/>
  <c r="N10" i="22"/>
  <c r="R9" i="22"/>
  <c r="P9" i="22"/>
  <c r="N9" i="22"/>
  <c r="R8" i="22"/>
  <c r="P8" i="22"/>
  <c r="N8" i="22"/>
  <c r="R7" i="22"/>
  <c r="P7" i="22"/>
  <c r="N7" i="22"/>
  <c r="R6" i="22"/>
  <c r="P6" i="22"/>
  <c r="N6" i="22"/>
  <c r="R5" i="22"/>
  <c r="P5" i="22"/>
  <c r="N5" i="22"/>
  <c r="AC4" i="22"/>
  <c r="AA4" i="22"/>
  <c r="Y4" i="22"/>
  <c r="R4" i="22"/>
  <c r="P4" i="22"/>
  <c r="N4" i="22"/>
  <c r="R3" i="22"/>
  <c r="P3" i="22"/>
  <c r="N3" i="22"/>
  <c r="AG32" i="27" l="1"/>
  <c r="AN32" i="27" s="1"/>
  <c r="AR32" i="27" s="1"/>
  <c r="AG44" i="27"/>
  <c r="AN44" i="27" s="1"/>
  <c r="AR44" i="27" s="1"/>
  <c r="D50" i="21"/>
  <c r="D35" i="48"/>
  <c r="C50" i="21"/>
  <c r="D34" i="48" s="1"/>
  <c r="AG47" i="27"/>
  <c r="AN47" i="27" s="1"/>
  <c r="AR47" i="27" s="1"/>
  <c r="AG46" i="27"/>
  <c r="AN46" i="27" s="1"/>
  <c r="AR46" i="27" s="1"/>
  <c r="AG49" i="27"/>
  <c r="AN49" i="27" s="1"/>
  <c r="AR49" i="27" s="1"/>
  <c r="AG51" i="27"/>
  <c r="AN51" i="27" s="1"/>
  <c r="AR51" i="27" s="1"/>
  <c r="AG50" i="27"/>
  <c r="AN50" i="27" s="1"/>
  <c r="AR50" i="27" s="1"/>
  <c r="AG45" i="27"/>
  <c r="AN45" i="27" s="1"/>
  <c r="AR45" i="27" s="1"/>
  <c r="AG41" i="27"/>
  <c r="AN41" i="27" s="1"/>
  <c r="AR41" i="27" s="1"/>
  <c r="AG43" i="27"/>
  <c r="AN43" i="27" s="1"/>
  <c r="AR43" i="27" s="1"/>
  <c r="AG42" i="27"/>
  <c r="AN42" i="27" s="1"/>
  <c r="AR42" i="27" s="1"/>
  <c r="AG40" i="27"/>
  <c r="AN40" i="27" s="1"/>
  <c r="AR40" i="27" s="1"/>
  <c r="AG35" i="27"/>
  <c r="AN35" i="27" s="1"/>
  <c r="AR35" i="27" s="1"/>
  <c r="AG39" i="27"/>
  <c r="AN39" i="27" s="1"/>
  <c r="AR39" i="27" s="1"/>
  <c r="AG31" i="27"/>
  <c r="AN31" i="27" s="1"/>
  <c r="AR31" i="27" s="1"/>
  <c r="AG37" i="27"/>
  <c r="AN37" i="27" s="1"/>
  <c r="AR37" i="27" s="1"/>
  <c r="AG38" i="27"/>
  <c r="AN38" i="27" s="1"/>
  <c r="AR38" i="27" s="1"/>
  <c r="C49" i="21"/>
  <c r="D49" i="21"/>
  <c r="AM16" i="27"/>
  <c r="Q16" i="27"/>
  <c r="AM8" i="27"/>
  <c r="Q8" i="27"/>
  <c r="AG33" i="27"/>
  <c r="AN33" i="27" s="1"/>
  <c r="AR33" i="27" s="1"/>
  <c r="AG8" i="27"/>
  <c r="AN8" i="27" s="1"/>
  <c r="AG29" i="27"/>
  <c r="AN29" i="27" s="1"/>
  <c r="AR29" i="27" s="1"/>
  <c r="AG36" i="27"/>
  <c r="AN36" i="27" s="1"/>
  <c r="AR36" i="27" s="1"/>
  <c r="AG16" i="27"/>
  <c r="AN16" i="27" s="1"/>
  <c r="AG6" i="27"/>
  <c r="AG34" i="27"/>
  <c r="AN34" i="27" s="1"/>
  <c r="AR34" i="27" s="1"/>
  <c r="AG7" i="27"/>
  <c r="AN7" i="27" s="1"/>
  <c r="W7" i="27"/>
  <c r="W6" i="27"/>
  <c r="X7" i="27"/>
  <c r="X6" i="27"/>
  <c r="V7" i="27"/>
  <c r="V6" i="27"/>
  <c r="AK8" i="27"/>
  <c r="AK16" i="27"/>
  <c r="AL16" i="27"/>
  <c r="AL8" i="27"/>
  <c r="C40" i="21" l="1"/>
  <c r="AL7" i="27"/>
  <c r="P7" i="27"/>
  <c r="D40" i="21"/>
  <c r="D42" i="21"/>
  <c r="D51" i="48" s="1"/>
  <c r="AM7" i="27"/>
  <c r="Q7" i="27"/>
  <c r="C42" i="21"/>
  <c r="D50" i="48" s="1"/>
  <c r="B42" i="21"/>
  <c r="D48" i="48" s="1"/>
  <c r="B40" i="21"/>
  <c r="AK7" i="27"/>
  <c r="O7" i="27"/>
  <c r="E40" i="21"/>
  <c r="E42" i="21"/>
  <c r="D52" i="48" s="1"/>
  <c r="D14" i="21"/>
  <c r="D13" i="48" s="1"/>
  <c r="AN6" i="27"/>
  <c r="AK6" i="27"/>
  <c r="O6" i="27"/>
  <c r="AM6" i="27"/>
  <c r="Q6" i="27"/>
  <c r="AL6" i="27"/>
  <c r="P6" i="27"/>
  <c r="AR16" i="27"/>
  <c r="D12" i="21" s="1"/>
  <c r="D11" i="48" s="1"/>
  <c r="AR8" i="27"/>
  <c r="AR7" i="27" l="1"/>
  <c r="I42" i="21"/>
  <c r="I40" i="21"/>
  <c r="AR6" i="27"/>
  <c r="D11" i="21" l="1"/>
  <c r="D3" i="27"/>
  <c r="J2" i="27" s="1"/>
  <c r="D38" i="21" l="1"/>
  <c r="D10" i="48"/>
  <c r="D9" i="48" s="1"/>
  <c r="AS41" i="27"/>
  <c r="AT41" i="27" s="1"/>
  <c r="D46" i="21"/>
  <c r="D53" i="21" s="1"/>
  <c r="B1" i="49" s="1"/>
  <c r="C46" i="21"/>
  <c r="AS36" i="27"/>
  <c r="AT36" i="27" s="1"/>
  <c r="AS25" i="27"/>
  <c r="AT25" i="27" s="1"/>
  <c r="AS40" i="27"/>
  <c r="AT40" i="27" s="1"/>
  <c r="AS12" i="27"/>
  <c r="AT12" i="27" s="1"/>
  <c r="AS11" i="27"/>
  <c r="AT11" i="27" s="1"/>
  <c r="AS37" i="27"/>
  <c r="AT37" i="27" s="1"/>
  <c r="AS52" i="27"/>
  <c r="AT52" i="27" s="1"/>
  <c r="AS8" i="27"/>
  <c r="AT8" i="27" s="1"/>
  <c r="AS46" i="27"/>
  <c r="AT46" i="27" s="1"/>
  <c r="AS13" i="27"/>
  <c r="AT13" i="27" s="1"/>
  <c r="AS14" i="27"/>
  <c r="AT14" i="27" s="1"/>
  <c r="AS24" i="27"/>
  <c r="AT24" i="27" s="1"/>
  <c r="AS15" i="27"/>
  <c r="AT15" i="27" s="1"/>
  <c r="AS43" i="27"/>
  <c r="AT43" i="27" s="1"/>
  <c r="AS45" i="27"/>
  <c r="AT45" i="27" s="1"/>
  <c r="AS51" i="27"/>
  <c r="AT51" i="27" s="1"/>
  <c r="AS34" i="27"/>
  <c r="AT34" i="27" s="1"/>
  <c r="AS49" i="27"/>
  <c r="AT49" i="27" s="1"/>
  <c r="AS32" i="27"/>
  <c r="AT32" i="27" s="1"/>
  <c r="AS21" i="27"/>
  <c r="AT21" i="27" s="1"/>
  <c r="AS29" i="27"/>
  <c r="AT29" i="27" s="1"/>
  <c r="AS39" i="27"/>
  <c r="AT39" i="27" s="1"/>
  <c r="AS33" i="27"/>
  <c r="AT33" i="27" s="1"/>
  <c r="AS20" i="27"/>
  <c r="AT20" i="27" s="1"/>
  <c r="AS23" i="27"/>
  <c r="AT23" i="27" s="1"/>
  <c r="AS47" i="27"/>
  <c r="AT47" i="27" s="1"/>
  <c r="AS17" i="27"/>
  <c r="AT17" i="27" s="1"/>
  <c r="AS16" i="27"/>
  <c r="AT16" i="27" s="1"/>
  <c r="AS30" i="27"/>
  <c r="AT30" i="27" s="1"/>
  <c r="AS42" i="27"/>
  <c r="AT42" i="27" s="1"/>
  <c r="AS50" i="27"/>
  <c r="AT50" i="27" s="1"/>
  <c r="AS38" i="27"/>
  <c r="AT38" i="27" s="1"/>
  <c r="AS7" i="27"/>
  <c r="AT7" i="27" s="1"/>
  <c r="AS10" i="27"/>
  <c r="AT10" i="27" s="1"/>
  <c r="AS35" i="27"/>
  <c r="AT35" i="27" s="1"/>
  <c r="AS9" i="27"/>
  <c r="AT9" i="27" s="1"/>
  <c r="AS22" i="27"/>
  <c r="AT22" i="27" s="1"/>
  <c r="AS28" i="27"/>
  <c r="AT28" i="27" s="1"/>
  <c r="AS53" i="27"/>
  <c r="AT53" i="27" s="1"/>
  <c r="AS26" i="27"/>
  <c r="AT26" i="27" s="1"/>
  <c r="AS19" i="27"/>
  <c r="AT19" i="27" s="1"/>
  <c r="AS18" i="27"/>
  <c r="AT18" i="27" s="1"/>
  <c r="AS31" i="27"/>
  <c r="AT31" i="27" s="1"/>
  <c r="AS48" i="27"/>
  <c r="AT48" i="27" s="1"/>
  <c r="AS27" i="27"/>
  <c r="AT27" i="27" s="1"/>
  <c r="AS44" i="27"/>
  <c r="AT44" i="27" s="1"/>
  <c r="AS6" i="27"/>
  <c r="AT6" i="27" s="1"/>
</calcChain>
</file>

<file path=xl/sharedStrings.xml><?xml version="1.0" encoding="utf-8"?>
<sst xmlns="http://schemas.openxmlformats.org/spreadsheetml/2006/main" count="12348" uniqueCount="2698">
  <si>
    <t>Inventory Form Developed by Cozeta Energy Service Corp.</t>
    <phoneticPr fontId="11" type="noConversion"/>
  </si>
  <si>
    <t>SF6</t>
  </si>
  <si>
    <t>Organization  Overview</t>
    <phoneticPr fontId="11" type="noConversion"/>
  </si>
  <si>
    <r>
      <rPr>
        <sz val="10"/>
        <color indexed="8"/>
        <rFont val="微軟正黑體"/>
        <family val="2"/>
        <charset val="136"/>
      </rPr>
      <t xml:space="preserve">組織邊界：
</t>
    </r>
    <r>
      <rPr>
        <sz val="10"/>
        <color indexed="8"/>
        <rFont val="Arial"/>
        <family val="2"/>
      </rPr>
      <t>Organizational Boundaries</t>
    </r>
    <r>
      <rPr>
        <sz val="10"/>
        <color indexed="8"/>
        <rFont val="微軟正黑體"/>
        <family val="2"/>
        <charset val="136"/>
      </rPr>
      <t>：</t>
    </r>
    <phoneticPr fontId="11" type="noConversion"/>
  </si>
  <si>
    <r>
      <rPr>
        <sz val="10"/>
        <rFont val="微軟正黑體"/>
        <family val="2"/>
        <charset val="136"/>
      </rPr>
      <t xml:space="preserve">填表日期：
</t>
    </r>
    <r>
      <rPr>
        <sz val="10"/>
        <rFont val="Arial"/>
        <family val="2"/>
      </rPr>
      <t>Fill Date</t>
    </r>
    <r>
      <rPr>
        <sz val="10"/>
        <rFont val="微軟正黑體"/>
        <family val="2"/>
        <charset val="136"/>
      </rPr>
      <t>：</t>
    </r>
    <phoneticPr fontId="11" type="noConversion"/>
  </si>
  <si>
    <r>
      <rPr>
        <sz val="10"/>
        <color indexed="8"/>
        <rFont val="微軟正黑體"/>
        <family val="2"/>
        <charset val="136"/>
      </rPr>
      <t xml:space="preserve">盤查單位：
</t>
    </r>
    <r>
      <rPr>
        <sz val="10"/>
        <color indexed="8"/>
        <rFont val="Arial"/>
        <family val="2"/>
      </rPr>
      <t>Inventory Dept.</t>
    </r>
    <r>
      <rPr>
        <sz val="10"/>
        <color indexed="8"/>
        <rFont val="微軟正黑體"/>
        <family val="2"/>
        <charset val="136"/>
      </rPr>
      <t>：</t>
    </r>
  </si>
  <si>
    <r>
      <rPr>
        <sz val="10"/>
        <rFont val="微軟正黑體"/>
        <family val="2"/>
        <charset val="136"/>
      </rPr>
      <t xml:space="preserve">盤查年份（西元）：
</t>
    </r>
    <r>
      <rPr>
        <sz val="10"/>
        <rFont val="Arial"/>
        <family val="2"/>
      </rPr>
      <t>Inventory Year</t>
    </r>
    <r>
      <rPr>
        <sz val="10"/>
        <rFont val="微軟正黑體"/>
        <family val="2"/>
        <charset val="136"/>
      </rPr>
      <t>（</t>
    </r>
    <r>
      <rPr>
        <sz val="10"/>
        <rFont val="Arial"/>
        <family val="2"/>
      </rPr>
      <t>A.D</t>
    </r>
    <r>
      <rPr>
        <sz val="10"/>
        <rFont val="微軟正黑體"/>
        <family val="2"/>
        <charset val="136"/>
      </rPr>
      <t>）：</t>
    </r>
    <phoneticPr fontId="11" type="noConversion"/>
  </si>
  <si>
    <r>
      <rPr>
        <sz val="10"/>
        <color indexed="8"/>
        <rFont val="微軟正黑體"/>
        <family val="2"/>
        <charset val="136"/>
      </rPr>
      <t xml:space="preserve">填表人：
</t>
    </r>
    <r>
      <rPr>
        <sz val="10"/>
        <color indexed="8"/>
        <rFont val="Arial"/>
        <family val="2"/>
      </rPr>
      <t>Representative (person who fills out this form)</t>
    </r>
    <r>
      <rPr>
        <sz val="10"/>
        <color indexed="8"/>
        <rFont val="微軟正黑體"/>
        <family val="2"/>
        <charset val="136"/>
      </rPr>
      <t>：</t>
    </r>
    <phoneticPr fontId="11" type="noConversion"/>
  </si>
  <si>
    <r>
      <rPr>
        <sz val="10"/>
        <color indexed="8"/>
        <rFont val="微軟正黑體"/>
        <family val="2"/>
        <charset val="136"/>
      </rPr>
      <t xml:space="preserve">郵箱：
</t>
    </r>
    <r>
      <rPr>
        <sz val="10"/>
        <color indexed="8"/>
        <rFont val="Arial"/>
        <family val="2"/>
      </rPr>
      <t>E-Mail</t>
    </r>
    <r>
      <rPr>
        <sz val="10"/>
        <color indexed="8"/>
        <rFont val="微軟正黑體"/>
        <family val="2"/>
        <charset val="136"/>
      </rPr>
      <t>：</t>
    </r>
    <phoneticPr fontId="11" type="noConversion"/>
  </si>
  <si>
    <r>
      <rPr>
        <sz val="10"/>
        <rFont val="微軟正黑體"/>
        <family val="2"/>
        <charset val="136"/>
      </rPr>
      <t xml:space="preserve">電話：
</t>
    </r>
    <r>
      <rPr>
        <sz val="10"/>
        <rFont val="Arial"/>
        <family val="2"/>
      </rPr>
      <t>Phone</t>
    </r>
    <r>
      <rPr>
        <sz val="10"/>
        <rFont val="微軟正黑體"/>
        <family val="2"/>
        <charset val="136"/>
      </rPr>
      <t>：</t>
    </r>
    <phoneticPr fontId="11" type="noConversion"/>
  </si>
  <si>
    <r>
      <rPr>
        <sz val="10"/>
        <color rgb="FF000000"/>
        <rFont val="標楷體"/>
        <family val="1"/>
        <charset val="136"/>
      </rPr>
      <t>排放形式</t>
    </r>
  </si>
  <si>
    <r>
      <rPr>
        <sz val="10"/>
        <color rgb="FF000000"/>
        <rFont val="標楷體"/>
        <family val="1"/>
        <charset val="136"/>
      </rPr>
      <t>排放源類別</t>
    </r>
  </si>
  <si>
    <r>
      <rPr>
        <sz val="10"/>
        <color rgb="FF000000"/>
        <rFont val="標楷體"/>
        <family val="1"/>
        <charset val="136"/>
      </rPr>
      <t>燃料別</t>
    </r>
  </si>
  <si>
    <r>
      <t>IPCC</t>
    </r>
    <r>
      <rPr>
        <sz val="10"/>
        <color rgb="FF000000"/>
        <rFont val="標楷體"/>
        <family val="1"/>
        <charset val="136"/>
      </rPr>
      <t>原始係數名稱</t>
    </r>
  </si>
  <si>
    <r>
      <t>CO</t>
    </r>
    <r>
      <rPr>
        <sz val="6"/>
        <color rgb="FF000000"/>
        <rFont val="Times New Roman"/>
        <family val="1"/>
      </rPr>
      <t>2</t>
    </r>
    <r>
      <rPr>
        <sz val="10"/>
        <color rgb="FF000000"/>
        <rFont val="PMingLiU"/>
        <family val="1"/>
        <charset val="136"/>
      </rPr>
      <t>原始係數</t>
    </r>
    <phoneticPr fontId="11" type="noConversion"/>
  </si>
  <si>
    <r>
      <t>CH</t>
    </r>
    <r>
      <rPr>
        <sz val="6"/>
        <color rgb="FF000000"/>
        <rFont val="PMingLiU"/>
        <family val="1"/>
        <charset val="136"/>
      </rPr>
      <t>4</t>
    </r>
    <r>
      <rPr>
        <sz val="10"/>
        <color rgb="FF000000"/>
        <rFont val="PMingLiU"/>
        <family val="1"/>
        <charset val="136"/>
      </rPr>
      <t>原始係數</t>
    </r>
    <phoneticPr fontId="11" type="noConversion"/>
  </si>
  <si>
    <r>
      <t>N</t>
    </r>
    <r>
      <rPr>
        <sz val="6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O</t>
    </r>
    <r>
      <rPr>
        <sz val="10"/>
        <color rgb="FF000000"/>
        <rFont val="PMingLiU"/>
        <family val="1"/>
        <charset val="136"/>
      </rPr>
      <t>原始係數</t>
    </r>
    <phoneticPr fontId="11" type="noConversion"/>
  </si>
  <si>
    <t>台灣熱值</t>
    <phoneticPr fontId="11" type="noConversion"/>
  </si>
  <si>
    <t>台灣建議排放係數</t>
    <phoneticPr fontId="11" type="noConversion"/>
  </si>
  <si>
    <t>中國大陸熱值</t>
    <phoneticPr fontId="11" type="noConversion"/>
  </si>
  <si>
    <t>中國大陸建議排放係數</t>
    <phoneticPr fontId="11" type="noConversion"/>
  </si>
  <si>
    <r>
      <rPr>
        <sz val="10"/>
        <color rgb="FF000000"/>
        <rFont val="標楷體"/>
        <family val="1"/>
        <charset val="136"/>
      </rPr>
      <t>原始係數</t>
    </r>
  </si>
  <si>
    <r>
      <rPr>
        <sz val="10"/>
        <color rgb="FF000000"/>
        <rFont val="標楷體"/>
        <family val="1"/>
        <charset val="136"/>
      </rPr>
      <t>單位</t>
    </r>
  </si>
  <si>
    <r>
      <rPr>
        <sz val="10"/>
        <color rgb="FF000000"/>
        <rFont val="標楷體"/>
        <family val="1"/>
        <charset val="136"/>
      </rPr>
      <t>熱值</t>
    </r>
  </si>
  <si>
    <r>
      <rPr>
        <sz val="10"/>
        <color rgb="FF000000"/>
        <rFont val="標楷體"/>
        <family val="1"/>
        <charset val="136"/>
      </rPr>
      <t>熱值單位</t>
    </r>
  </si>
  <si>
    <t>CO2排放係數</t>
    <phoneticPr fontId="11" type="noConversion"/>
  </si>
  <si>
    <r>
      <t>CH4</t>
    </r>
    <r>
      <rPr>
        <sz val="10"/>
        <color rgb="FF000000"/>
        <rFont val="PMingLiU"/>
        <family val="1"/>
        <charset val="136"/>
      </rPr>
      <t>排放係數</t>
    </r>
    <phoneticPr fontId="11" type="noConversion"/>
  </si>
  <si>
    <t>N2O排放係數</t>
    <phoneticPr fontId="11" type="noConversion"/>
  </si>
  <si>
    <t>CO2</t>
  </si>
  <si>
    <r>
      <rPr>
        <sz val="10"/>
        <color rgb="FF000000"/>
        <rFont val="標楷體"/>
        <family val="1"/>
        <charset val="136"/>
      </rPr>
      <t>固定源</t>
    </r>
  </si>
  <si>
    <r>
      <rPr>
        <sz val="10"/>
        <color rgb="FF000000"/>
        <rFont val="標楷體"/>
        <family val="1"/>
        <charset val="136"/>
      </rPr>
      <t>煤</t>
    </r>
  </si>
  <si>
    <r>
      <rPr>
        <sz val="10"/>
        <color rgb="FF000000"/>
        <rFont val="標楷體"/>
        <family val="1"/>
        <charset val="136"/>
      </rPr>
      <t>自產煤</t>
    </r>
  </si>
  <si>
    <t>Other Bituminous Coal</t>
  </si>
  <si>
    <t>Kg CO2/Kcal</t>
  </si>
  <si>
    <t>Kg CH4/Kcal</t>
  </si>
  <si>
    <t>Kg N2O/Kcal</t>
  </si>
  <si>
    <t>Kcal/Kg</t>
  </si>
  <si>
    <t>KgCO2/Kg</t>
  </si>
  <si>
    <t>KgCH4/Kg</t>
  </si>
  <si>
    <t>KgN2O/Kg</t>
  </si>
  <si>
    <t>-</t>
  </si>
  <si>
    <r>
      <rPr>
        <sz val="10"/>
        <color rgb="FF000000"/>
        <rFont val="標楷體"/>
        <family val="1"/>
        <charset val="136"/>
      </rPr>
      <t>原料煤</t>
    </r>
  </si>
  <si>
    <r>
      <rPr>
        <sz val="10"/>
        <color rgb="FF000000"/>
        <rFont val="標楷體"/>
        <family val="1"/>
        <charset val="136"/>
      </rPr>
      <t>燃料煤</t>
    </r>
  </si>
  <si>
    <r>
      <rPr>
        <sz val="10"/>
        <color rgb="FF000000"/>
        <rFont val="標楷體"/>
        <family val="1"/>
        <charset val="136"/>
      </rPr>
      <t>無煙煤</t>
    </r>
  </si>
  <si>
    <t>Anthracite</t>
  </si>
  <si>
    <r>
      <rPr>
        <sz val="10"/>
        <color rgb="FF000000"/>
        <rFont val="標楷體"/>
        <family val="1"/>
        <charset val="136"/>
      </rPr>
      <t>焦煤</t>
    </r>
  </si>
  <si>
    <t>Coking Coal</t>
  </si>
  <si>
    <r>
      <rPr>
        <sz val="10"/>
        <color rgb="FF000000"/>
        <rFont val="標楷體"/>
        <family val="1"/>
        <charset val="136"/>
      </rPr>
      <t>煙煤</t>
    </r>
  </si>
  <si>
    <r>
      <rPr>
        <b/>
        <sz val="10"/>
        <color rgb="FFFF0000"/>
        <rFont val="標楷體"/>
        <family val="1"/>
        <charset val="136"/>
      </rPr>
      <t>亞</t>
    </r>
    <r>
      <rPr>
        <sz val="10"/>
        <color rgb="FF000000"/>
        <rFont val="標楷體"/>
        <family val="1"/>
        <charset val="136"/>
      </rPr>
      <t>煙煤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標楷體"/>
        <family val="1"/>
        <charset val="136"/>
      </rPr>
      <t>發電</t>
    </r>
    <r>
      <rPr>
        <sz val="10"/>
        <color rgb="FF000000"/>
        <rFont val="Times New Roman"/>
        <family val="1"/>
      </rPr>
      <t>)</t>
    </r>
  </si>
  <si>
    <t>Sub-Bituminous Coal</t>
  </si>
  <si>
    <r>
      <rPr>
        <b/>
        <sz val="10"/>
        <color rgb="FFFF0000"/>
        <rFont val="標楷體"/>
        <family val="1"/>
        <charset val="136"/>
      </rPr>
      <t>亞</t>
    </r>
    <r>
      <rPr>
        <sz val="10"/>
        <color rgb="FF000000"/>
        <rFont val="標楷體"/>
        <family val="1"/>
        <charset val="136"/>
      </rPr>
      <t>煙煤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標楷體"/>
        <family val="1"/>
        <charset val="136"/>
      </rPr>
      <t>其他</t>
    </r>
    <r>
      <rPr>
        <sz val="10"/>
        <color rgb="FF000000"/>
        <rFont val="Times New Roman"/>
        <family val="1"/>
      </rPr>
      <t>)</t>
    </r>
  </si>
  <si>
    <r>
      <rPr>
        <sz val="10"/>
        <color rgb="FF000000"/>
        <rFont val="標楷體"/>
        <family val="1"/>
        <charset val="136"/>
      </rPr>
      <t>褐煤</t>
    </r>
  </si>
  <si>
    <t>Lignite</t>
  </si>
  <si>
    <r>
      <rPr>
        <sz val="10"/>
        <color rgb="FF000000"/>
        <rFont val="標楷體"/>
        <family val="1"/>
        <charset val="136"/>
      </rPr>
      <t>油頁岩</t>
    </r>
  </si>
  <si>
    <t>Oil Shale and Tar Sands</t>
  </si>
  <si>
    <r>
      <rPr>
        <sz val="10"/>
        <color rgb="FF000000"/>
        <rFont val="標楷體"/>
        <family val="1"/>
        <charset val="136"/>
      </rPr>
      <t>泥煤</t>
    </r>
  </si>
  <si>
    <t>Peat</t>
  </si>
  <si>
    <r>
      <rPr>
        <sz val="10"/>
        <color rgb="FF000000"/>
        <rFont val="標楷體"/>
        <family val="1"/>
        <charset val="136"/>
      </rPr>
      <t>煤球</t>
    </r>
  </si>
  <si>
    <t>Patent Fuel</t>
  </si>
  <si>
    <r>
      <rPr>
        <sz val="10"/>
        <color rgb="FF000000"/>
        <rFont val="標楷體"/>
        <family val="1"/>
        <charset val="136"/>
      </rPr>
      <t>焦炭</t>
    </r>
  </si>
  <si>
    <t>Coke Oven Coke and Lignite Coke</t>
  </si>
  <si>
    <r>
      <rPr>
        <sz val="10"/>
        <color rgb="FF000000"/>
        <rFont val="標楷體"/>
        <family val="1"/>
        <charset val="136"/>
      </rPr>
      <t>燃料油</t>
    </r>
  </si>
  <si>
    <r>
      <rPr>
        <sz val="10"/>
        <color rgb="FF000000"/>
        <rFont val="標楷體"/>
        <family val="1"/>
        <charset val="136"/>
      </rPr>
      <t>石油焦</t>
    </r>
  </si>
  <si>
    <t>Petroleum Coke</t>
  </si>
  <si>
    <r>
      <rPr>
        <sz val="10"/>
        <color rgb="FF000000"/>
        <rFont val="標楷體"/>
        <family val="1"/>
        <charset val="136"/>
      </rPr>
      <t>航空汽油</t>
    </r>
  </si>
  <si>
    <t>Aviation Gasoline (Jet Gasoline)</t>
    <phoneticPr fontId="11" type="noConversion"/>
  </si>
  <si>
    <t>Kcal/L</t>
  </si>
  <si>
    <t>KgCO2/L</t>
  </si>
  <si>
    <t>KgCH4/L</t>
  </si>
  <si>
    <t>KgN2O/L</t>
  </si>
  <si>
    <r>
      <rPr>
        <sz val="10"/>
        <color rgb="FF000000"/>
        <rFont val="標楷體"/>
        <family val="1"/>
        <charset val="136"/>
      </rPr>
      <t>航空燃油</t>
    </r>
  </si>
  <si>
    <t>Jet Kerosene</t>
  </si>
  <si>
    <r>
      <rPr>
        <sz val="10"/>
        <color rgb="FF000000"/>
        <rFont val="標楷體"/>
        <family val="1"/>
        <charset val="136"/>
      </rPr>
      <t>原油</t>
    </r>
  </si>
  <si>
    <t>Crude Oil</t>
  </si>
  <si>
    <r>
      <rPr>
        <sz val="10"/>
        <color rgb="FF000000"/>
        <rFont val="標楷體"/>
        <family val="1"/>
        <charset val="136"/>
      </rPr>
      <t>奧里油</t>
    </r>
  </si>
  <si>
    <t>Orimulsion</t>
  </si>
  <si>
    <r>
      <rPr>
        <sz val="10"/>
        <color rgb="FF000000"/>
        <rFont val="標楷體"/>
        <family val="1"/>
        <charset val="136"/>
      </rPr>
      <t>天然氣凝結油</t>
    </r>
  </si>
  <si>
    <t>Natural Gas Liquids (NGLs)</t>
  </si>
  <si>
    <r>
      <t>Kcal/M</t>
    </r>
    <r>
      <rPr>
        <vertAlign val="superscript"/>
        <sz val="10"/>
        <color rgb="FF000000"/>
        <rFont val="Times New Roman"/>
        <family val="1"/>
      </rPr>
      <t>3</t>
    </r>
  </si>
  <si>
    <r>
      <t>KgCO2/M</t>
    </r>
    <r>
      <rPr>
        <vertAlign val="superscript"/>
        <sz val="10"/>
        <color rgb="FF000000"/>
        <rFont val="Times New Roman"/>
        <family val="1"/>
      </rPr>
      <t>3</t>
    </r>
  </si>
  <si>
    <t>KgCH4/M3</t>
  </si>
  <si>
    <t>KgN2O/M3</t>
  </si>
  <si>
    <r>
      <rPr>
        <sz val="10"/>
        <color rgb="FF000000"/>
        <rFont val="標楷體"/>
        <family val="1"/>
        <charset val="136"/>
      </rPr>
      <t>煤油</t>
    </r>
  </si>
  <si>
    <t>Other Kerosene</t>
  </si>
  <si>
    <r>
      <rPr>
        <sz val="10"/>
        <color rgb="FF000000"/>
        <rFont val="標楷體"/>
        <family val="1"/>
        <charset val="136"/>
      </rPr>
      <t>頁岩油</t>
    </r>
  </si>
  <si>
    <t>Shale Oil</t>
  </si>
  <si>
    <r>
      <rPr>
        <sz val="10"/>
        <color rgb="FF000000"/>
        <rFont val="標楷體"/>
        <family val="1"/>
        <charset val="136"/>
      </rPr>
      <t>柴油</t>
    </r>
  </si>
  <si>
    <t>Gas/Diesel Oil</t>
  </si>
  <si>
    <r>
      <rPr>
        <sz val="10"/>
        <color rgb="FF000000"/>
        <rFont val="標楷體"/>
        <family val="1"/>
        <charset val="136"/>
      </rPr>
      <t>車用汽油</t>
    </r>
  </si>
  <si>
    <t>Motor Gasoline</t>
  </si>
  <si>
    <r>
      <rPr>
        <sz val="10"/>
        <color rgb="FF000000"/>
        <rFont val="標楷體"/>
        <family val="1"/>
        <charset val="136"/>
      </rPr>
      <t>蒸餘油</t>
    </r>
    <r>
      <rPr>
        <sz val="10"/>
        <color rgb="FF000000"/>
        <rFont val="Times New Roman"/>
        <family val="1"/>
      </rPr>
      <t xml:space="preserve"> (</t>
    </r>
    <r>
      <rPr>
        <sz val="10"/>
        <color rgb="FF000000"/>
        <rFont val="標楷體"/>
        <family val="1"/>
        <charset val="136"/>
      </rPr>
      <t>燃料油</t>
    </r>
    <r>
      <rPr>
        <sz val="10"/>
        <color rgb="FF000000"/>
        <rFont val="Times New Roman"/>
        <family val="1"/>
      </rPr>
      <t>)</t>
    </r>
  </si>
  <si>
    <t>Residual Fuel Oil</t>
  </si>
  <si>
    <t>Liquefied Petroleum Gases (LPG)</t>
  </si>
  <si>
    <r>
      <rPr>
        <sz val="10"/>
        <color rgb="FF000000"/>
        <rFont val="標楷體"/>
        <family val="1"/>
        <charset val="136"/>
      </rPr>
      <t>石油腦</t>
    </r>
  </si>
  <si>
    <t>Naphtha</t>
  </si>
  <si>
    <r>
      <rPr>
        <sz val="10"/>
        <color rgb="FF000000"/>
        <rFont val="標楷體"/>
        <family val="1"/>
        <charset val="136"/>
      </rPr>
      <t>柏油</t>
    </r>
  </si>
  <si>
    <t>Bitumen</t>
  </si>
  <si>
    <r>
      <rPr>
        <sz val="10"/>
        <color rgb="FF000000"/>
        <rFont val="標楷體"/>
        <family val="1"/>
        <charset val="136"/>
      </rPr>
      <t>潤滑油</t>
    </r>
  </si>
  <si>
    <t>Lubricants</t>
  </si>
  <si>
    <r>
      <rPr>
        <sz val="10"/>
        <color rgb="FF000000"/>
        <rFont val="標楷體"/>
        <family val="1"/>
        <charset val="136"/>
      </rPr>
      <t>其他油品</t>
    </r>
  </si>
  <si>
    <t>Other Petroleum Products</t>
  </si>
  <si>
    <r>
      <rPr>
        <sz val="10"/>
        <color rgb="FF000000"/>
        <rFont val="標楷體"/>
        <family val="1"/>
        <charset val="136"/>
      </rPr>
      <t>燃料氣</t>
    </r>
  </si>
  <si>
    <r>
      <rPr>
        <sz val="10"/>
        <color rgb="FF000000"/>
        <rFont val="標楷體"/>
        <family val="1"/>
        <charset val="136"/>
      </rPr>
      <t>乙烷</t>
    </r>
  </si>
  <si>
    <t>Ethane</t>
  </si>
  <si>
    <r>
      <rPr>
        <sz val="10"/>
        <color rgb="FF000000"/>
        <rFont val="標楷體"/>
        <family val="1"/>
        <charset val="136"/>
      </rPr>
      <t>天然氣</t>
    </r>
  </si>
  <si>
    <t>Natural Gas</t>
  </si>
  <si>
    <r>
      <rPr>
        <sz val="10"/>
        <color rgb="FF000000"/>
        <rFont val="標楷體"/>
        <family val="1"/>
        <charset val="136"/>
      </rPr>
      <t>煉油氣</t>
    </r>
  </si>
  <si>
    <t>Refinery Gas</t>
  </si>
  <si>
    <r>
      <rPr>
        <sz val="10"/>
        <color rgb="FF000000"/>
        <rFont val="標楷體"/>
        <family val="1"/>
        <charset val="136"/>
      </rPr>
      <t>焦爐氣</t>
    </r>
  </si>
  <si>
    <t>Coke Oven Gas</t>
  </si>
  <si>
    <r>
      <rPr>
        <sz val="10"/>
        <color rgb="FF000000"/>
        <rFont val="標楷體"/>
        <family val="1"/>
        <charset val="136"/>
      </rPr>
      <t>高爐氣</t>
    </r>
  </si>
  <si>
    <t>Blast Furnace Gas</t>
  </si>
  <si>
    <r>
      <rPr>
        <sz val="10"/>
        <color rgb="FF000000"/>
        <rFont val="標楷體"/>
        <family val="1"/>
        <charset val="136"/>
      </rPr>
      <t>其他燃料</t>
    </r>
  </si>
  <si>
    <r>
      <rPr>
        <sz val="10"/>
        <color rgb="FF000000"/>
        <rFont val="標楷體"/>
        <family val="1"/>
        <charset val="136"/>
      </rPr>
      <t>一般廢棄物</t>
    </r>
  </si>
  <si>
    <t>Municipal Wastes</t>
  </si>
  <si>
    <t>kcal/kg</t>
  </si>
  <si>
    <r>
      <rPr>
        <sz val="10"/>
        <color rgb="FF000000"/>
        <rFont val="標楷體"/>
        <family val="1"/>
        <charset val="136"/>
      </rPr>
      <t>事業廢棄物</t>
    </r>
  </si>
  <si>
    <t>Industrial Wastes</t>
  </si>
  <si>
    <r>
      <rPr>
        <sz val="10"/>
        <color rgb="FF000000"/>
        <rFont val="標楷體"/>
        <family val="1"/>
        <charset val="136"/>
      </rPr>
      <t>其他非化石燃料</t>
    </r>
  </si>
  <si>
    <t>Municipal Wastes (Biomass fraction)</t>
  </si>
  <si>
    <r>
      <rPr>
        <sz val="10"/>
        <color rgb="FF000000"/>
        <rFont val="標楷體"/>
        <family val="1"/>
        <charset val="136"/>
      </rPr>
      <t>生質燃料</t>
    </r>
  </si>
  <si>
    <r>
      <rPr>
        <sz val="10"/>
        <color rgb="FF000000"/>
        <rFont val="標楷體"/>
        <family val="1"/>
        <charset val="136"/>
      </rPr>
      <t>木頭－固態</t>
    </r>
  </si>
  <si>
    <t>Wood/Wood Waste</t>
  </si>
  <si>
    <r>
      <rPr>
        <sz val="10"/>
        <color rgb="FF000000"/>
        <rFont val="標楷體"/>
        <family val="1"/>
        <charset val="136"/>
      </rPr>
      <t>黑液</t>
    </r>
  </si>
  <si>
    <t>Sulphite lyes (Black liquor)</t>
  </si>
  <si>
    <r>
      <rPr>
        <sz val="10"/>
        <color rgb="FF000000"/>
        <rFont val="標楷體"/>
        <family val="1"/>
        <charset val="136"/>
      </rPr>
      <t>木炭</t>
    </r>
  </si>
  <si>
    <t>Charcoal</t>
  </si>
  <si>
    <r>
      <rPr>
        <sz val="10"/>
        <color rgb="FF000000"/>
        <rFont val="標楷體"/>
        <family val="1"/>
        <charset val="136"/>
      </rPr>
      <t>其他固體生質燃料</t>
    </r>
  </si>
  <si>
    <t>Other Primary Solid Biomass</t>
  </si>
  <si>
    <r>
      <rPr>
        <sz val="10"/>
        <color rgb="FF000000"/>
        <rFont val="標楷體"/>
        <family val="1"/>
        <charset val="136"/>
      </rPr>
      <t>生質汽油</t>
    </r>
  </si>
  <si>
    <t>Biogasoline</t>
  </si>
  <si>
    <r>
      <rPr>
        <sz val="10"/>
        <color rgb="FF000000"/>
        <rFont val="標楷體"/>
        <family val="1"/>
        <charset val="136"/>
      </rPr>
      <t>生質柴油</t>
    </r>
  </si>
  <si>
    <t>Biodiesels</t>
  </si>
  <si>
    <r>
      <rPr>
        <sz val="10"/>
        <color rgb="FF000000"/>
        <rFont val="標楷體"/>
        <family val="1"/>
        <charset val="136"/>
      </rPr>
      <t>其他液態生質燃料</t>
    </r>
  </si>
  <si>
    <t>Other Liquid Biofuels</t>
  </si>
  <si>
    <r>
      <rPr>
        <sz val="10"/>
        <color rgb="FF000000"/>
        <rFont val="標楷體"/>
        <family val="1"/>
        <charset val="136"/>
      </rPr>
      <t>掩埋場沼氣</t>
    </r>
  </si>
  <si>
    <t>Landfill Gas</t>
  </si>
  <si>
    <r>
      <rPr>
        <sz val="10"/>
        <color rgb="FF000000"/>
        <rFont val="標楷體"/>
        <family val="1"/>
        <charset val="136"/>
      </rPr>
      <t>污泥沼氣</t>
    </r>
  </si>
  <si>
    <t>Sludge Gas</t>
  </si>
  <si>
    <r>
      <rPr>
        <sz val="10"/>
        <color rgb="FF000000"/>
        <rFont val="標楷體"/>
        <family val="1"/>
        <charset val="136"/>
      </rPr>
      <t>其他氣態生質燃料</t>
    </r>
  </si>
  <si>
    <t>Other Biogas</t>
  </si>
  <si>
    <r>
      <rPr>
        <sz val="10"/>
        <color rgb="FF000000"/>
        <rFont val="標楷體"/>
        <family val="1"/>
        <charset val="136"/>
      </rPr>
      <t>移動源</t>
    </r>
  </si>
  <si>
    <t>Aviation Gasoline (Jet Gasoline)</t>
  </si>
  <si>
    <t>Kerosene</t>
  </si>
  <si>
    <t>Liquefied Natural Gas (LNG)</t>
  </si>
  <si>
    <r>
      <t>BOD</t>
    </r>
    <r>
      <rPr>
        <sz val="10"/>
        <rFont val="新細明體"/>
        <family val="1"/>
        <charset val="136"/>
      </rPr>
      <t>排放因子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公噸</t>
    </r>
    <r>
      <rPr>
        <sz val="10"/>
        <rFont val="Arial"/>
        <family val="2"/>
      </rPr>
      <t>CH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/</t>
    </r>
    <r>
      <rPr>
        <sz val="10"/>
        <rFont val="新細明體"/>
        <family val="1"/>
        <charset val="136"/>
      </rPr>
      <t>公噸</t>
    </r>
    <r>
      <rPr>
        <sz val="10"/>
        <rFont val="Arial"/>
        <family val="2"/>
      </rPr>
      <t>-BOD)</t>
    </r>
    <phoneticPr fontId="11" type="noConversion"/>
  </si>
  <si>
    <r>
      <rPr>
        <sz val="10"/>
        <rFont val="新細明體"/>
        <family val="1"/>
        <charset val="136"/>
      </rPr>
      <t xml:space="preserve">平均污水濃度
</t>
    </r>
    <r>
      <rPr>
        <sz val="10"/>
        <rFont val="Arial"/>
        <family val="2"/>
      </rPr>
      <t>(mg/L)</t>
    </r>
    <phoneticPr fontId="11" type="noConversion"/>
  </si>
  <si>
    <r>
      <rPr>
        <sz val="10"/>
        <rFont val="新細明體"/>
        <family val="1"/>
        <charset val="136"/>
      </rPr>
      <t xml:space="preserve">工作天數
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天</t>
    </r>
    <r>
      <rPr>
        <sz val="10"/>
        <rFont val="Arial"/>
        <family val="2"/>
      </rPr>
      <t>)</t>
    </r>
    <phoneticPr fontId="11" type="noConversion"/>
  </si>
  <si>
    <r>
      <rPr>
        <sz val="10"/>
        <rFont val="新細明體"/>
        <family val="1"/>
        <charset val="136"/>
      </rPr>
      <t>每人每天工作時間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小時</t>
    </r>
    <r>
      <rPr>
        <sz val="10"/>
        <rFont val="Arial"/>
        <family val="2"/>
      </rPr>
      <t>)</t>
    </r>
    <phoneticPr fontId="11" type="noConversion"/>
  </si>
  <si>
    <r>
      <rPr>
        <sz val="10"/>
        <rFont val="新細明體"/>
        <family val="1"/>
        <charset val="136"/>
      </rPr>
      <t>每人每小時廢水量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公升</t>
    </r>
    <r>
      <rPr>
        <sz val="10"/>
        <rFont val="Arial"/>
        <family val="2"/>
      </rPr>
      <t>/</t>
    </r>
    <r>
      <rPr>
        <sz val="10"/>
        <rFont val="新細明體"/>
        <family val="1"/>
        <charset val="136"/>
      </rPr>
      <t>小時</t>
    </r>
    <r>
      <rPr>
        <sz val="10"/>
        <rFont val="Arial"/>
        <family val="2"/>
      </rPr>
      <t>)</t>
    </r>
    <phoneticPr fontId="11" type="noConversion"/>
  </si>
  <si>
    <r>
      <rPr>
        <sz val="10"/>
        <rFont val="新細明體"/>
        <family val="1"/>
        <charset val="136"/>
      </rPr>
      <t>化糞池處理效率</t>
    </r>
    <r>
      <rPr>
        <sz val="10"/>
        <rFont val="Arial"/>
        <family val="2"/>
      </rPr>
      <t>(%)</t>
    </r>
    <phoneticPr fontId="11" type="noConversion"/>
  </si>
  <si>
    <t>逸散源</t>
    <phoneticPr fontId="11" type="noConversion"/>
  </si>
  <si>
    <t>化糞池</t>
    <phoneticPr fontId="11" type="noConversion"/>
  </si>
  <si>
    <r>
      <rPr>
        <sz val="12"/>
        <color rgb="FF000000"/>
        <rFont val="標楷體"/>
        <family val="1"/>
        <charset val="136"/>
      </rPr>
      <t>一、外購電力</t>
    </r>
  </si>
  <si>
    <r>
      <rPr>
        <sz val="10"/>
        <color rgb="FF000000"/>
        <rFont val="標楷體"/>
        <family val="1"/>
        <charset val="136"/>
      </rPr>
      <t>係數選用</t>
    </r>
  </si>
  <si>
    <t>台灣</t>
    <phoneticPr fontId="11" type="noConversion"/>
  </si>
  <si>
    <r>
      <rPr>
        <sz val="10"/>
        <rFont val="新細明體"/>
        <family val="1"/>
        <charset val="136"/>
      </rPr>
      <t>華北區域電網</t>
    </r>
    <phoneticPr fontId="11" type="noConversion"/>
  </si>
  <si>
    <t>東北區域電網</t>
  </si>
  <si>
    <t>華東區域電網</t>
  </si>
  <si>
    <t>華中區域電網</t>
  </si>
  <si>
    <t>西北區域電網</t>
  </si>
  <si>
    <t>南方區域電網</t>
  </si>
  <si>
    <t>海南省</t>
  </si>
  <si>
    <t>北京市、天津市、河北省、山西省、山東省、內蒙古自治區</t>
  </si>
  <si>
    <t>遼寧省、吉林省、黑龍江省</t>
  </si>
  <si>
    <t>上海市、江蘇省、浙江省、安徽省、福建省</t>
  </si>
  <si>
    <t>河南省、湖北省、湖南省、江西省、四川省、重慶市</t>
  </si>
  <si>
    <t>陝西省、甘肅省、青海省、寧夏自治區、新疆自治區</t>
  </si>
  <si>
    <t>廣東省、廣西自治區、雲南省、貴州省、海南省 (2011開始)</t>
  </si>
  <si>
    <r>
      <rPr>
        <sz val="10"/>
        <color rgb="FF000000"/>
        <rFont val="標楷體"/>
        <family val="1"/>
        <charset val="136"/>
      </rPr>
      <t>自訂係數</t>
    </r>
  </si>
  <si>
    <t>自願性再生能源憑證</t>
  </si>
  <si>
    <t>kgCO2e/kwh</t>
    <phoneticPr fontId="11" type="noConversion"/>
  </si>
  <si>
    <r>
      <rPr>
        <sz val="10"/>
        <color rgb="FF000000"/>
        <rFont val="標楷體"/>
        <family val="1"/>
        <charset val="136"/>
      </rPr>
      <t>溫室氣體化學式</t>
    </r>
  </si>
  <si>
    <r>
      <t>IPCC</t>
    </r>
    <r>
      <rPr>
        <sz val="10"/>
        <color rgb="FF000000"/>
        <rFont val="標楷體"/>
        <family val="1"/>
        <charset val="136"/>
      </rPr>
      <t>第二次評估報告（</t>
    </r>
    <r>
      <rPr>
        <sz val="10"/>
        <color rgb="FF000000"/>
        <rFont val="Times New Roman"/>
        <family val="1"/>
      </rPr>
      <t>1995</t>
    </r>
    <r>
      <rPr>
        <sz val="10"/>
        <color rgb="FF000000"/>
        <rFont val="標楷體"/>
        <family val="1"/>
        <charset val="136"/>
      </rPr>
      <t>）</t>
    </r>
  </si>
  <si>
    <r>
      <t>IPCC</t>
    </r>
    <r>
      <rPr>
        <sz val="10"/>
        <color rgb="FF000000"/>
        <rFont val="標楷體"/>
        <family val="1"/>
        <charset val="136"/>
      </rPr>
      <t>第三次評估報告</t>
    </r>
    <r>
      <rPr>
        <sz val="10"/>
        <color rgb="FF000000"/>
        <rFont val="Times New Roman"/>
        <family val="1"/>
      </rPr>
      <t>(2001)</t>
    </r>
  </si>
  <si>
    <r>
      <t>IPCC</t>
    </r>
    <r>
      <rPr>
        <sz val="10"/>
        <color rgb="FF000000"/>
        <rFont val="標楷體"/>
        <family val="1"/>
        <charset val="136"/>
      </rPr>
      <t>第四次評估報告</t>
    </r>
    <r>
      <rPr>
        <sz val="10"/>
        <color rgb="FF000000"/>
        <rFont val="Times New Roman"/>
        <family val="1"/>
      </rPr>
      <t>(2007)</t>
    </r>
  </si>
  <si>
    <r>
      <t>IPCC</t>
    </r>
    <r>
      <rPr>
        <sz val="10"/>
        <color rgb="FF000000"/>
        <rFont val="標楷體"/>
        <family val="1"/>
        <charset val="136"/>
      </rPr>
      <t>第五次評估報告</t>
    </r>
    <r>
      <rPr>
        <sz val="10"/>
        <color rgb="FF000000"/>
        <rFont val="Times New Roman"/>
        <family val="1"/>
      </rPr>
      <t>(2013)</t>
    </r>
  </si>
  <si>
    <t>C4F8O</t>
  </si>
  <si>
    <t>COF2</t>
  </si>
  <si>
    <t>F2</t>
  </si>
  <si>
    <r>
      <t xml:space="preserve">Hydrofluorocarbons, HFCs, </t>
    </r>
    <r>
      <rPr>
        <sz val="12"/>
        <color rgb="FF000000"/>
        <rFont val="BiauKai"/>
        <family val="1"/>
        <charset val="136"/>
      </rPr>
      <t>氫氟碳化物</t>
    </r>
  </si>
  <si>
    <t>Hydrochlorofluorocarbons, HCFCs, 氫氟氯碳化物</t>
    <phoneticPr fontId="11" type="noConversion"/>
  </si>
  <si>
    <t>Fully Fluorinated Species</t>
    <phoneticPr fontId="11" type="noConversion"/>
  </si>
  <si>
    <r>
      <rPr>
        <b/>
        <sz val="10"/>
        <color rgb="FF000000"/>
        <rFont val="標楷體"/>
        <family val="1"/>
        <charset val="136"/>
      </rPr>
      <t>混合冷媒</t>
    </r>
    <phoneticPr fontId="11" type="noConversion"/>
  </si>
  <si>
    <t>CH4</t>
  </si>
  <si>
    <t>N2O</t>
  </si>
  <si>
    <t>類型</t>
    <phoneticPr fontId="11" type="noConversion"/>
  </si>
  <si>
    <t>溫室氣體類型</t>
    <phoneticPr fontId="11" type="noConversion"/>
  </si>
  <si>
    <r>
      <t xml:space="preserve">GWP </t>
    </r>
    <r>
      <rPr>
        <sz val="10"/>
        <color rgb="FF000000"/>
        <rFont val="PMingLiU"/>
        <family val="1"/>
        <charset val="136"/>
      </rPr>
      <t>值</t>
    </r>
    <phoneticPr fontId="11" type="noConversion"/>
  </si>
  <si>
    <t>二、GWP值</t>
    <phoneticPr fontId="11" type="noConversion"/>
  </si>
  <si>
    <r>
      <rPr>
        <sz val="12"/>
        <color rgb="FF000000"/>
        <rFont val="標楷體"/>
        <family val="1"/>
        <charset val="136"/>
      </rPr>
      <t>設備名稱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1"/>
        <charset val="136"/>
      </rPr>
      <t>中文</t>
    </r>
    <r>
      <rPr>
        <sz val="12"/>
        <color rgb="FF000000"/>
        <rFont val="Times New Roman"/>
        <family val="1"/>
      </rPr>
      <t>)</t>
    </r>
  </si>
  <si>
    <r>
      <t>IPCC</t>
    </r>
    <r>
      <rPr>
        <sz val="12"/>
        <color rgb="FF000000"/>
        <rFont val="標楷體"/>
        <family val="1"/>
        <charset val="136"/>
      </rPr>
      <t>名稱</t>
    </r>
  </si>
  <si>
    <r>
      <rPr>
        <sz val="12"/>
        <color rgb="FF000000"/>
        <rFont val="標楷體"/>
        <family val="1"/>
        <charset val="136"/>
      </rPr>
      <t>排放因子</t>
    </r>
    <r>
      <rPr>
        <sz val="12"/>
        <color rgb="FF000000"/>
        <rFont val="Times New Roman"/>
        <family val="1"/>
      </rPr>
      <t xml:space="preserve"> (%)*
</t>
    </r>
    <r>
      <rPr>
        <sz val="9"/>
        <color rgb="FF000000"/>
        <rFont val="Times New Roman"/>
        <family val="1"/>
      </rPr>
      <t>Emission Factors(x) (% of initial charge/year)</t>
    </r>
  </si>
  <si>
    <r>
      <rPr>
        <sz val="12"/>
        <color rgb="FF000000"/>
        <rFont val="標楷體"/>
        <family val="1"/>
        <charset val="136"/>
      </rPr>
      <t>防治設備回收率</t>
    </r>
    <r>
      <rPr>
        <sz val="12"/>
        <color rgb="FF000000"/>
        <rFont val="Times New Roman"/>
        <family val="1"/>
      </rPr>
      <t xml:space="preserve"> (%)
</t>
    </r>
    <r>
      <rPr>
        <sz val="10"/>
        <color rgb="FF000000"/>
        <rFont val="Times New Roman"/>
        <family val="1"/>
      </rPr>
      <t>Recovery Efficiency (%)</t>
    </r>
  </si>
  <si>
    <r>
      <rPr>
        <sz val="12"/>
        <color rgb="FF000000"/>
        <rFont val="標楷體"/>
        <family val="1"/>
        <charset val="136"/>
      </rPr>
      <t>家用冷凍、冷藏裝備</t>
    </r>
  </si>
  <si>
    <t>Domestic Refrigeration</t>
  </si>
  <si>
    <r>
      <t>0.1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0.5</t>
    </r>
  </si>
  <si>
    <t>70</t>
  </si>
  <si>
    <r>
      <rPr>
        <sz val="12"/>
        <color rgb="FF000000"/>
        <rFont val="標楷體"/>
        <family val="1"/>
        <charset val="136"/>
      </rPr>
      <t>獨立商用冷凍、冷藏裝備</t>
    </r>
  </si>
  <si>
    <t>Stand-alone Commercial Applications</t>
  </si>
  <si>
    <r>
      <t>1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15</t>
    </r>
  </si>
  <si>
    <r>
      <rPr>
        <sz val="12"/>
        <color rgb="FF000000"/>
        <rFont val="標楷體"/>
        <family val="1"/>
        <charset val="136"/>
      </rPr>
      <t>中、大型冷凍、冷藏裝備</t>
    </r>
  </si>
  <si>
    <t>Medium &amp; Large Commercial Refrigeration</t>
  </si>
  <si>
    <r>
      <t>10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35</t>
    </r>
  </si>
  <si>
    <r>
      <rPr>
        <sz val="12"/>
        <color rgb="FF000000"/>
        <rFont val="標楷體"/>
        <family val="1"/>
        <charset val="136"/>
      </rPr>
      <t>交通用冷凍、冷藏裝備</t>
    </r>
  </si>
  <si>
    <t>Transport Refrigeration</t>
  </si>
  <si>
    <r>
      <t>15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50</t>
    </r>
  </si>
  <si>
    <r>
      <rPr>
        <sz val="12"/>
        <color rgb="FF000000"/>
        <rFont val="標楷體"/>
        <family val="1"/>
        <charset val="136"/>
      </rPr>
      <t>工業冷凍、冷藏裝備，包括食品加工及冷藏</t>
    </r>
  </si>
  <si>
    <t>Industrial Refrigeration including Food Processing and  Cold Storage</t>
  </si>
  <si>
    <r>
      <t>7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25</t>
    </r>
  </si>
  <si>
    <t>90</t>
  </si>
  <si>
    <r>
      <rPr>
        <sz val="12"/>
        <color rgb="FF000000"/>
        <rFont val="標楷體"/>
        <family val="1"/>
        <charset val="136"/>
      </rPr>
      <t>冰水機</t>
    </r>
  </si>
  <si>
    <t>Chillers</t>
  </si>
  <si>
    <r>
      <t>2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15</t>
    </r>
  </si>
  <si>
    <t>95</t>
  </si>
  <si>
    <r>
      <rPr>
        <sz val="12"/>
        <color rgb="FF000000"/>
        <rFont val="標楷體"/>
        <family val="1"/>
        <charset val="136"/>
      </rPr>
      <t>住宅及商業建築冷氣機</t>
    </r>
  </si>
  <si>
    <t>Residential and Commercial A/C, including Heat Pumps</t>
  </si>
  <si>
    <r>
      <t>1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10</t>
    </r>
  </si>
  <si>
    <t>80</t>
  </si>
  <si>
    <r>
      <rPr>
        <sz val="12"/>
        <color rgb="FF000000"/>
        <rFont val="標楷體"/>
        <family val="1"/>
        <charset val="136"/>
      </rPr>
      <t>移動式空氣清靜機</t>
    </r>
  </si>
  <si>
    <t>Mobile A/C</t>
  </si>
  <si>
    <r>
      <t>10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x</t>
    </r>
    <r>
      <rPr>
        <sz val="12"/>
        <color rgb="FF000000"/>
        <rFont val="標楷體"/>
        <family val="1"/>
        <charset val="136"/>
      </rPr>
      <t>≦</t>
    </r>
    <r>
      <rPr>
        <sz val="12"/>
        <color rgb="FF000000"/>
        <rFont val="Times New Roman"/>
        <family val="1"/>
      </rPr>
      <t>20</t>
    </r>
  </si>
  <si>
    <t>50</t>
  </si>
  <si>
    <r>
      <rPr>
        <sz val="12"/>
        <color rgb="FF000000"/>
        <rFont val="標楷體"/>
        <family val="1"/>
        <charset val="136"/>
      </rPr>
      <t>資料來源：</t>
    </r>
    <r>
      <rPr>
        <sz val="12"/>
        <color rgb="FF000000"/>
        <rFont val="Times New Roman"/>
        <family val="1"/>
      </rPr>
      <t>2006 IPCC Guidelines for National Greenhouse Gas Inventories, volume 3, chapter7, table 7.9</t>
    </r>
  </si>
  <si>
    <r>
      <t xml:space="preserve">* </t>
    </r>
    <r>
      <rPr>
        <sz val="12"/>
        <color rgb="FF000000"/>
        <rFont val="標楷體"/>
        <family val="1"/>
        <charset val="136"/>
      </rPr>
      <t>已開發國家</t>
    </r>
    <r>
      <rPr>
        <sz val="12"/>
        <color rgb="FF000000"/>
        <rFont val="Times New Roman"/>
        <family val="1"/>
      </rPr>
      <t>(developed countries)</t>
    </r>
    <r>
      <rPr>
        <sz val="12"/>
        <color rgb="FF000000"/>
        <rFont val="標楷體"/>
        <family val="1"/>
        <charset val="136"/>
      </rPr>
      <t>使用低值；開發中國家</t>
    </r>
    <r>
      <rPr>
        <sz val="12"/>
        <color rgb="FF000000"/>
        <rFont val="Times New Roman"/>
        <family val="1"/>
      </rPr>
      <t>(developing countries)</t>
    </r>
    <r>
      <rPr>
        <sz val="12"/>
        <color rgb="FF000000"/>
        <rFont val="標楷體"/>
        <family val="1"/>
        <charset val="136"/>
      </rPr>
      <t>使用高值</t>
    </r>
  </si>
  <si>
    <r>
      <rPr>
        <sz val="12"/>
        <color rgb="FF000000"/>
        <rFont val="PMingLiU"/>
        <family val="1"/>
        <charset val="136"/>
      </rPr>
      <t>三、冷凍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PMingLiU"/>
        <family val="1"/>
        <charset val="136"/>
      </rPr>
      <t>冷藏及冷氣機之冷媒逸散排放因子及防治設備回收率</t>
    </r>
    <phoneticPr fontId="11" type="noConversion"/>
  </si>
  <si>
    <t>建議使用逸散率</t>
    <phoneticPr fontId="11" type="noConversion"/>
  </si>
  <si>
    <t>廠內應用範圍</t>
  </si>
  <si>
    <t>一般家用冰箱 / 飲水機</t>
  </si>
  <si>
    <t xml:space="preserve">類似便利商店使用之可移動式或可拆卸式冰箱/冰櫃 </t>
  </si>
  <si>
    <t>類似大型已固定之難以拆卸之冷凍庫</t>
  </si>
  <si>
    <t>低溫宅配車輛冷凍櫃</t>
  </si>
  <si>
    <t>恆溫恆濕機 / 高低溫衝擊機</t>
  </si>
  <si>
    <t>冰水機 (中央空調)</t>
  </si>
  <si>
    <t>分離式空調</t>
  </si>
  <si>
    <t>汽車用空調</t>
    <phoneticPr fontId="11" type="noConversion"/>
  </si>
  <si>
    <t>盤查與驗證概況
Overview of Quantification and Verification by Emissions</t>
    <phoneticPr fontId="11" type="noConversion"/>
  </si>
  <si>
    <t>否</t>
  </si>
  <si>
    <t>區域</t>
    <phoneticPr fontId="11" type="noConversion"/>
  </si>
  <si>
    <t>陸運距離參考：
  (1)Google map：https://www.google.com.tw/maps/
  (2)百度地圖：https://map.baidu.com/
海運距離參考：
  (1)http://ports.com/sea-route/
空運距離參考：
  (1)https://www.icao.int/environmental-protection/Carbonoffset/Pages/default.aspx</t>
    <phoneticPr fontId="11" type="noConversion"/>
  </si>
  <si>
    <t>序號</t>
    <phoneticPr fontId="48" type="noConversion"/>
  </si>
  <si>
    <t>廠區名稱</t>
    <phoneticPr fontId="48" type="noConversion"/>
  </si>
  <si>
    <t>邊界內排除</t>
    <phoneticPr fontId="48" type="noConversion"/>
  </si>
  <si>
    <t>管理代表</t>
    <phoneticPr fontId="48" type="noConversion"/>
  </si>
  <si>
    <t>聯絡人電子郵件信箱</t>
    <phoneticPr fontId="48" type="noConversion"/>
  </si>
  <si>
    <t>1</t>
    <phoneticPr fontId="48" type="noConversion"/>
  </si>
  <si>
    <t>林明和</t>
    <phoneticPr fontId="48" type="noConversion"/>
  </si>
  <si>
    <t>周哲禎</t>
    <phoneticPr fontId="48" type="noConversion"/>
  </si>
  <si>
    <t>許銘傑</t>
  </si>
  <si>
    <t>03-3191098#8382</t>
    <phoneticPr fontId="48" type="noConversion"/>
  </si>
  <si>
    <t>jerry.hsu@deltaww.com</t>
  </si>
  <si>
    <t>3</t>
  </si>
  <si>
    <t>5F與晶睿通訊股份有限公司共用之設施</t>
    <phoneticPr fontId="48" type="noConversion"/>
  </si>
  <si>
    <t>葉雲軒</t>
    <phoneticPr fontId="48" type="noConversion"/>
  </si>
  <si>
    <t>4</t>
  </si>
  <si>
    <t>鍾治滿</t>
    <phoneticPr fontId="48" type="noConversion"/>
  </si>
  <si>
    <t>朱正宇</t>
    <phoneticPr fontId="48" type="noConversion"/>
  </si>
  <si>
    <t>03-4526107#5917</t>
    <phoneticPr fontId="48" type="noConversion"/>
  </si>
  <si>
    <t>DEVEN.CHU@deltaww.com</t>
    <phoneticPr fontId="48" type="noConversion"/>
  </si>
  <si>
    <t>5</t>
  </si>
  <si>
    <t>6</t>
  </si>
  <si>
    <t>7</t>
  </si>
  <si>
    <t>蔡文蔭</t>
    <phoneticPr fontId="48" type="noConversion"/>
  </si>
  <si>
    <t>楊健廷</t>
    <phoneticPr fontId="48" type="noConversion"/>
  </si>
  <si>
    <t>06-5056565#5903</t>
    <phoneticPr fontId="48" type="noConversion"/>
  </si>
  <si>
    <t>CTING.YANG@deltaww.com</t>
    <phoneticPr fontId="48" type="noConversion"/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</si>
  <si>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</si>
  <si>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</si>
  <si>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</si>
  <si>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</si>
  <si>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</si>
  <si>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</si>
  <si>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</si>
  <si>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</si>
  <si>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</si>
  <si>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</si>
  <si>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</si>
  <si>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</si>
  <si>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</si>
  <si>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</si>
  <si>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</si>
  <si>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</si>
  <si>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</si>
  <si>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</si>
  <si>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</si>
  <si>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</si>
  <si>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</si>
  <si>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</si>
  <si>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</si>
  <si>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</si>
  <si>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</si>
  <si>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</si>
  <si>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</si>
  <si>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</si>
  <si>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主要承辦單位</t>
    <phoneticPr fontId="11" type="noConversion"/>
  </si>
  <si>
    <t>??</t>
    <phoneticPr fontId="11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</si>
  <si>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1</t>
    </r>
    <r>
      <rPr>
        <sz val="10"/>
        <rFont val="微軟正黑體"/>
        <family val="2"/>
        <charset val="136"/>
      </rPr>
      <t>：直接</t>
    </r>
    <r>
      <rPr>
        <sz val="10"/>
        <rFont val="Arial"/>
        <family val="2"/>
      </rPr>
      <t>GHG</t>
    </r>
    <r>
      <rPr>
        <sz val="10"/>
        <rFont val="微軟正黑體"/>
        <family val="2"/>
        <charset val="136"/>
      </rPr>
      <t>排放與移除</t>
    </r>
    <phoneticPr fontId="11" type="noConversion"/>
  </si>
  <si>
    <r>
      <rPr>
        <sz val="10"/>
        <color indexed="8"/>
        <rFont val="微軟正黑體"/>
        <family val="2"/>
        <charset val="136"/>
      </rPr>
      <t xml:space="preserve">盤查與驗證概況
</t>
    </r>
    <r>
      <rPr>
        <sz val="10"/>
        <color indexed="8"/>
        <rFont val="Arial"/>
        <family val="2"/>
      </rPr>
      <t>Overview of Quantification and Verification by Emissions</t>
    </r>
    <phoneticPr fontId="11" type="noConversion"/>
  </si>
  <si>
    <r>
      <rPr>
        <sz val="10"/>
        <rFont val="微軟正黑體"/>
        <family val="2"/>
        <charset val="136"/>
      </rPr>
      <t xml:space="preserve">盤查內容說明
</t>
    </r>
    <r>
      <rPr>
        <sz val="10"/>
        <rFont val="Arial"/>
        <family val="2"/>
      </rPr>
      <t xml:space="preserve">General Information of Quantification </t>
    </r>
    <phoneticPr fontId="11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</si>
  <si>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2</t>
    </r>
    <r>
      <rPr>
        <sz val="10"/>
        <rFont val="微軟正黑體"/>
        <family val="2"/>
        <charset val="136"/>
      </rPr>
      <t>：輸入能源之間接</t>
    </r>
    <r>
      <rPr>
        <sz val="10"/>
        <rFont val="Arial"/>
        <family val="2"/>
      </rPr>
      <t>GHG</t>
    </r>
    <r>
      <rPr>
        <sz val="10"/>
        <rFont val="微軟正黑體"/>
        <family val="2"/>
        <charset val="136"/>
      </rPr>
      <t>排放</t>
    </r>
    <phoneticPr fontId="11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</si>
  <si>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3</t>
    </r>
    <r>
      <rPr>
        <sz val="10"/>
        <rFont val="微軟正黑體"/>
        <family val="2"/>
        <charset val="136"/>
      </rPr>
      <t>：運輸造成之間接排放</t>
    </r>
    <phoneticPr fontId="11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</si>
  <si>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4</t>
    </r>
    <r>
      <rPr>
        <sz val="10"/>
        <rFont val="微軟正黑體"/>
        <family val="2"/>
        <charset val="136"/>
      </rPr>
      <t>：組織使用產品造成之間接排放</t>
    </r>
    <phoneticPr fontId="11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</si>
  <si>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5</t>
    </r>
    <r>
      <rPr>
        <sz val="10"/>
        <rFont val="微軟正黑體"/>
        <family val="2"/>
        <charset val="136"/>
      </rPr>
      <t>：使用來自組織之產品造成的間接排放</t>
    </r>
    <phoneticPr fontId="11" type="noConversion"/>
  </si>
  <si>
    <r>
      <rPr>
        <sz val="10"/>
        <rFont val="微軟正黑體"/>
        <family val="2"/>
        <charset val="136"/>
      </rPr>
      <t>類別</t>
    </r>
    <r>
      <rPr>
        <sz val="10"/>
        <rFont val="Arial"/>
        <family val="2"/>
      </rPr>
      <t>6</t>
    </r>
    <r>
      <rPr>
        <sz val="10"/>
        <rFont val="微軟正黑體"/>
        <family val="2"/>
        <charset val="136"/>
      </rPr>
      <t>：其他</t>
    </r>
    <phoneticPr fontId="11" type="noConversion"/>
  </si>
  <si>
    <t>報告邊界</t>
    <phoneticPr fontId="48" type="noConversion"/>
  </si>
  <si>
    <t>鑑別
(有/無)</t>
    <phoneticPr fontId="48" type="noConversion"/>
  </si>
  <si>
    <t>設備</t>
    <phoneticPr fontId="48" type="noConversion"/>
  </si>
  <si>
    <t>排放源</t>
    <phoneticPr fontId="48" type="noConversion"/>
  </si>
  <si>
    <r>
      <t>CO</t>
    </r>
    <r>
      <rPr>
        <vertAlign val="subscript"/>
        <sz val="12"/>
        <color theme="1"/>
        <rFont val="微軟正黑體"/>
        <family val="2"/>
        <charset val="136"/>
      </rPr>
      <t>2</t>
    </r>
    <phoneticPr fontId="48" type="noConversion"/>
  </si>
  <si>
    <r>
      <t>CH</t>
    </r>
    <r>
      <rPr>
        <vertAlign val="subscript"/>
        <sz val="12"/>
        <color theme="1"/>
        <rFont val="微軟正黑體"/>
        <family val="2"/>
        <charset val="136"/>
      </rPr>
      <t>4</t>
    </r>
    <phoneticPr fontId="48" type="noConversion"/>
  </si>
  <si>
    <r>
      <t>N</t>
    </r>
    <r>
      <rPr>
        <vertAlign val="subscript"/>
        <sz val="12"/>
        <color theme="1"/>
        <rFont val="微軟正黑體"/>
        <family val="2"/>
        <charset val="136"/>
      </rPr>
      <t>2</t>
    </r>
    <r>
      <rPr>
        <sz val="12"/>
        <color theme="1"/>
        <rFont val="微軟正黑體"/>
        <family val="2"/>
        <charset val="136"/>
      </rPr>
      <t>O</t>
    </r>
    <phoneticPr fontId="48" type="noConversion"/>
  </si>
  <si>
    <t>HFCs</t>
    <phoneticPr fontId="48" type="noConversion"/>
  </si>
  <si>
    <t>PFCs</t>
    <phoneticPr fontId="48" type="noConversion"/>
  </si>
  <si>
    <r>
      <t>SF</t>
    </r>
    <r>
      <rPr>
        <vertAlign val="subscript"/>
        <sz val="12"/>
        <color theme="1"/>
        <rFont val="微軟正黑體"/>
        <family val="2"/>
        <charset val="136"/>
      </rPr>
      <t>6</t>
    </r>
    <phoneticPr fontId="48" type="noConversion"/>
  </si>
  <si>
    <r>
      <t>NF</t>
    </r>
    <r>
      <rPr>
        <vertAlign val="subscript"/>
        <sz val="12"/>
        <color theme="1"/>
        <rFont val="微軟正黑體"/>
        <family val="2"/>
        <charset val="136"/>
      </rPr>
      <t>3</t>
    </r>
    <phoneticPr fontId="48" type="noConversion"/>
  </si>
  <si>
    <t xml:space="preserve">類別 1: </t>
    <phoneticPr fontId="48" type="noConversion"/>
  </si>
  <si>
    <t xml:space="preserve">直接溫室氣體排放和移除(1) </t>
    <phoneticPr fontId="48" type="noConversion"/>
  </si>
  <si>
    <t>固定燃燒直接排放</t>
    <phoneticPr fontId="48" type="noConversion"/>
  </si>
  <si>
    <t>移動燃燒直接排放</t>
    <phoneticPr fontId="48" type="noConversion"/>
  </si>
  <si>
    <t>工業製程之直接製程排放及移除</t>
    <phoneticPr fontId="48" type="noConversion"/>
  </si>
  <si>
    <t>人為系統中溫室氣體釋放產生的直接逸散排放</t>
    <phoneticPr fontId="48" type="noConversion"/>
  </si>
  <si>
    <t>R134a</t>
  </si>
  <si>
    <t>R22</t>
  </si>
  <si>
    <t>R23</t>
  </si>
  <si>
    <t>土地利用變更和森林 (LULUCF) 的直接排放和移除</t>
    <phoneticPr fontId="48" type="noConversion"/>
  </si>
  <si>
    <t>排放源鑑別</t>
    <phoneticPr fontId="48" type="noConversion"/>
  </si>
  <si>
    <t>資訊取得難易度</t>
  </si>
  <si>
    <t>活動數據準確性</t>
  </si>
  <si>
    <t>數據收集及準備時間</t>
  </si>
  <si>
    <t>是否為預期使用者需求必要要求</t>
  </si>
  <si>
    <t>重大性得分</t>
    <phoneticPr fontId="48" type="noConversion"/>
  </si>
  <si>
    <t xml:space="preserve">類別 2: </t>
    <phoneticPr fontId="48" type="noConversion"/>
  </si>
  <si>
    <t>輸入電力的間接排放</t>
    <phoneticPr fontId="48" type="noConversion"/>
  </si>
  <si>
    <t>外購電力</t>
  </si>
  <si>
    <t>輸入能源的間接排放</t>
    <phoneticPr fontId="48" type="noConversion"/>
  </si>
  <si>
    <t xml:space="preserve">類別 3: </t>
    <phoneticPr fontId="48" type="noConversion"/>
  </si>
  <si>
    <t>運輸產生的間接溫室氣體排放</t>
    <phoneticPr fontId="48" type="noConversion"/>
  </si>
  <si>
    <t>上游運輸和貨物配送產生的排放</t>
    <phoneticPr fontId="48" type="noConversion"/>
  </si>
  <si>
    <t>直接材料運輸</t>
  </si>
  <si>
    <t>輔助材料運輸</t>
  </si>
  <si>
    <t>資材運輸</t>
  </si>
  <si>
    <t>包材運輸</t>
  </si>
  <si>
    <t>下游運輸和貨物配送產生的排放</t>
    <phoneticPr fontId="48" type="noConversion"/>
  </si>
  <si>
    <t>產品配送運輸</t>
  </si>
  <si>
    <t>員工通勤產生的排放</t>
  </si>
  <si>
    <t>捷運</t>
  </si>
  <si>
    <t>高鐵</t>
  </si>
  <si>
    <t>台鐵</t>
  </si>
  <si>
    <t>客運</t>
  </si>
  <si>
    <t>公車</t>
  </si>
  <si>
    <t>汽車</t>
  </si>
  <si>
    <t>機車</t>
  </si>
  <si>
    <t>客戶服務訪客交通</t>
  </si>
  <si>
    <t>商務旅行產生的排放</t>
  </si>
  <si>
    <t>國際航空差旅運輸</t>
  </si>
  <si>
    <t>高鐵差旅運輸</t>
  </si>
  <si>
    <t>客運差旅運輸</t>
  </si>
  <si>
    <t>台鐵差旅運輸</t>
  </si>
  <si>
    <t>汽車差旅運輸</t>
  </si>
  <si>
    <t>住宿服務</t>
  </si>
  <si>
    <t xml:space="preserve">類別 4 : </t>
    <phoneticPr fontId="48" type="noConversion"/>
  </si>
  <si>
    <t>組織使用的產品之間接溫室氣體排放</t>
    <phoneticPr fontId="48" type="noConversion"/>
  </si>
  <si>
    <t>源自採購商品的排放</t>
  </si>
  <si>
    <t>直接材料上游排放</t>
  </si>
  <si>
    <t>輔助材料上游排放</t>
  </si>
  <si>
    <t>包材上游排放</t>
  </si>
  <si>
    <t>外購電力上游排放(含運輸)</t>
  </si>
  <si>
    <t>固定源天然氣上游排放(包含運輸)</t>
  </si>
  <si>
    <t>固定源源液化石油氣上游排放(包含運輸)</t>
  </si>
  <si>
    <t>移動源柴油上游排放(包含運輸)</t>
  </si>
  <si>
    <t>移動源汽油上游排放(包含運輸)</t>
  </si>
  <si>
    <t>自來水上游排放</t>
  </si>
  <si>
    <t>資本商品的排放</t>
  </si>
  <si>
    <t>辦公家具</t>
  </si>
  <si>
    <t>生產設備</t>
  </si>
  <si>
    <t>資訊電腦相關設備</t>
  </si>
  <si>
    <t>事務機</t>
  </si>
  <si>
    <t>空調冷藏設備</t>
  </si>
  <si>
    <t>燈具</t>
  </si>
  <si>
    <t>滅火器</t>
  </si>
  <si>
    <t>建物</t>
  </si>
  <si>
    <t>固體和液體廢棄物處理產生的排放</t>
  </si>
  <si>
    <t>廢水處理</t>
  </si>
  <si>
    <t>廢棄物廢棄處理</t>
  </si>
  <si>
    <t>廢棄物-清除運輸</t>
  </si>
  <si>
    <t>回收物運輸</t>
  </si>
  <si>
    <t>建物租賃相關排放(組織為承租人-房客)</t>
  </si>
  <si>
    <t>上述子類別中未描述使用服務而產生的排放</t>
    <phoneticPr fontId="48" type="noConversion"/>
  </si>
  <si>
    <t>顧問諮詢(運輸)</t>
  </si>
  <si>
    <t>清潔服務</t>
  </si>
  <si>
    <t>機電設備維修服務</t>
  </si>
  <si>
    <t>室內裝修</t>
  </si>
  <si>
    <t>類別 5 :</t>
    <phoneticPr fontId="48" type="noConversion"/>
  </si>
  <si>
    <t>使用組織的產品所產生之間接溫室氣體排放</t>
    <phoneticPr fontId="48" type="noConversion"/>
  </si>
  <si>
    <t>產品使用階段的排放或移除</t>
  </si>
  <si>
    <t>產品使用電力耗用</t>
  </si>
  <si>
    <t>下游租賃資產的排放</t>
  </si>
  <si>
    <t>建物租賃相關排放(組織為出租人-房東)</t>
  </si>
  <si>
    <t>產品生命終期階段的排放</t>
  </si>
  <si>
    <t>產品最終處置(焚化)</t>
  </si>
  <si>
    <t>產品最終處置(掩埋)</t>
  </si>
  <si>
    <t>產品最終處置(物化處理)</t>
  </si>
  <si>
    <t>耗材最終處置</t>
  </si>
  <si>
    <t>資材最終處置</t>
  </si>
  <si>
    <t>投資產生的排放</t>
  </si>
  <si>
    <t>股權債務/投資債務/專案融資相關排放</t>
  </si>
  <si>
    <t>類別 6 :</t>
    <phoneticPr fontId="48" type="noConversion"/>
  </si>
  <si>
    <t>其他來源的間接溫室氣體排放</t>
    <phoneticPr fontId="48" type="noConversion"/>
  </si>
  <si>
    <r>
      <rPr>
        <sz val="10"/>
        <color rgb="FF000000"/>
        <rFont val="PMingLiU"/>
        <family val="1"/>
        <charset val="136"/>
      </rPr>
      <t>航空汽油</t>
    </r>
    <r>
      <rPr>
        <sz val="10"/>
        <color rgb="FF000000"/>
        <rFont val="Times New Roman"/>
        <family val="1"/>
      </rPr>
      <t>(移動源)</t>
    </r>
    <phoneticPr fontId="11" type="noConversion"/>
  </si>
  <si>
    <r>
      <rPr>
        <sz val="10"/>
        <color rgb="FF000000"/>
        <rFont val="PMingLiU"/>
        <family val="1"/>
        <charset val="136"/>
      </rPr>
      <t>航空燃油</t>
    </r>
    <r>
      <rPr>
        <sz val="10"/>
        <color rgb="FF000000"/>
        <rFont val="Times New Roman"/>
        <family val="1"/>
      </rPr>
      <t>(移動源)</t>
    </r>
    <phoneticPr fontId="11" type="noConversion"/>
  </si>
  <si>
    <r>
      <rPr>
        <sz val="10"/>
        <color rgb="FF000000"/>
        <rFont val="PMingLiU"/>
        <family val="1"/>
        <charset val="136"/>
      </rPr>
      <t>柴油</t>
    </r>
    <r>
      <rPr>
        <sz val="10"/>
        <color rgb="FF000000"/>
        <rFont val="Times New Roman"/>
        <family val="1"/>
      </rPr>
      <t>(移動源)</t>
    </r>
    <phoneticPr fontId="11" type="noConversion"/>
  </si>
  <si>
    <r>
      <rPr>
        <sz val="10"/>
        <color rgb="FF000000"/>
        <rFont val="PMingLiU"/>
        <family val="1"/>
        <charset val="136"/>
      </rPr>
      <t>煤油</t>
    </r>
    <r>
      <rPr>
        <sz val="10"/>
        <color rgb="FF000000"/>
        <rFont val="Times New Roman"/>
        <family val="1"/>
      </rPr>
      <t>(移動源)</t>
    </r>
    <phoneticPr fontId="11" type="noConversion"/>
  </si>
  <si>
    <t>潤滑油(移動源)</t>
    <phoneticPr fontId="11" type="noConversion"/>
  </si>
  <si>
    <r>
      <rPr>
        <sz val="10"/>
        <color rgb="FF000000"/>
        <rFont val="PMingLiU"/>
        <family val="1"/>
        <charset val="136"/>
      </rPr>
      <t>液化石油氣</t>
    </r>
    <r>
      <rPr>
        <sz val="10"/>
        <color rgb="FF000000"/>
        <rFont val="Times New Roman"/>
        <family val="1"/>
      </rPr>
      <t>(移動源)</t>
    </r>
    <phoneticPr fontId="11" type="noConversion"/>
  </si>
  <si>
    <t>液化天然氣(移動源)</t>
    <phoneticPr fontId="11" type="noConversion"/>
  </si>
  <si>
    <r>
      <t>IPCC</t>
    </r>
    <r>
      <rPr>
        <sz val="10"/>
        <color rgb="FF000000"/>
        <rFont val="PMingLiU"/>
        <family val="1"/>
        <charset val="136"/>
      </rPr>
      <t>第六次評估報告</t>
    </r>
    <r>
      <rPr>
        <sz val="10"/>
        <color rgb="FF000000"/>
        <rFont val="Times New Roman"/>
        <family val="1"/>
      </rPr>
      <t>(2021)</t>
    </r>
    <phoneticPr fontId="11" type="noConversion"/>
  </si>
  <si>
    <t>冷媒</t>
    <phoneticPr fontId="11" type="noConversion"/>
  </si>
  <si>
    <t>IPCC第四次評估報告(2007)</t>
  </si>
  <si>
    <t>R32</t>
  </si>
  <si>
    <t>R41</t>
  </si>
  <si>
    <t>R125</t>
  </si>
  <si>
    <t>R134</t>
  </si>
  <si>
    <t>R143</t>
  </si>
  <si>
    <t>R143a</t>
  </si>
  <si>
    <t>R152</t>
  </si>
  <si>
    <t>R152a</t>
  </si>
  <si>
    <t>R161</t>
  </si>
  <si>
    <t>R227ea</t>
  </si>
  <si>
    <t>R236cb</t>
  </si>
  <si>
    <t>R236ea</t>
  </si>
  <si>
    <t>R236fa</t>
  </si>
  <si>
    <t>R245ca</t>
  </si>
  <si>
    <t>R245fa</t>
  </si>
  <si>
    <t>R365mfc</t>
  </si>
  <si>
    <t>R43</t>
  </si>
  <si>
    <t>NF3</t>
  </si>
  <si>
    <t>PFC14</t>
  </si>
  <si>
    <t>PFC116</t>
  </si>
  <si>
    <t>PFC218</t>
  </si>
  <si>
    <t>PFC318</t>
  </si>
  <si>
    <t>C4F10</t>
  </si>
  <si>
    <t>C5F8</t>
  </si>
  <si>
    <t>C5F12</t>
  </si>
  <si>
    <t>C6F14</t>
  </si>
  <si>
    <t>R-401A</t>
  </si>
  <si>
    <t>R-401B</t>
  </si>
  <si>
    <t>R-401C</t>
  </si>
  <si>
    <t>R-402A</t>
  </si>
  <si>
    <t>R-402B</t>
  </si>
  <si>
    <t>R-403A</t>
  </si>
  <si>
    <t>R-403B</t>
  </si>
  <si>
    <t>R-404A</t>
  </si>
  <si>
    <t>R-405A</t>
  </si>
  <si>
    <t>R-406A</t>
  </si>
  <si>
    <t>R-407A</t>
  </si>
  <si>
    <t>R-407B</t>
  </si>
  <si>
    <t>R-407C</t>
  </si>
  <si>
    <t>R-407D</t>
  </si>
  <si>
    <t>R-407E</t>
  </si>
  <si>
    <t>R-408A</t>
  </si>
  <si>
    <t>R-409A</t>
  </si>
  <si>
    <t>R-409B</t>
  </si>
  <si>
    <t>R-410A</t>
  </si>
  <si>
    <t>R-410B</t>
  </si>
  <si>
    <t>R-411A</t>
  </si>
  <si>
    <t>R-411B</t>
  </si>
  <si>
    <t>R-411C</t>
  </si>
  <si>
    <t>R-412A</t>
  </si>
  <si>
    <t>R-413A</t>
  </si>
  <si>
    <t>R-414A</t>
  </si>
  <si>
    <t>R-414B</t>
  </si>
  <si>
    <t>R-415A</t>
  </si>
  <si>
    <t>R-415B</t>
  </si>
  <si>
    <t>R-416A</t>
  </si>
  <si>
    <t>R-417A</t>
  </si>
  <si>
    <t>R-418A</t>
  </si>
  <si>
    <t>R-419A</t>
  </si>
  <si>
    <t>R-420A</t>
  </si>
  <si>
    <t>R-421A</t>
  </si>
  <si>
    <t>R-421B</t>
  </si>
  <si>
    <t>R-422A</t>
  </si>
  <si>
    <t>R-422B</t>
  </si>
  <si>
    <t>R-422C</t>
  </si>
  <si>
    <t>R-500</t>
  </si>
  <si>
    <t>R-501</t>
  </si>
  <si>
    <t>R-502</t>
  </si>
  <si>
    <t>R-503</t>
  </si>
  <si>
    <t>R-504</t>
  </si>
  <si>
    <t>R-505</t>
  </si>
  <si>
    <t>R-506</t>
  </si>
  <si>
    <t>R-507A</t>
  </si>
  <si>
    <t>R-508A</t>
  </si>
  <si>
    <t>R-508B</t>
  </si>
  <si>
    <t>R-509A</t>
  </si>
  <si>
    <t>FC77</t>
  </si>
  <si>
    <t>C4F6</t>
  </si>
  <si>
    <t>IPCC第二次評估報告（1995）</t>
  </si>
  <si>
    <t>IPCC第三次評估報告(2001)</t>
  </si>
  <si>
    <t>IPCC選擇年度</t>
    <phoneticPr fontId="11" type="noConversion"/>
  </si>
  <si>
    <t>填表人地址 / 盤查地址
 Representative Address / Assessed Site Address</t>
  </si>
  <si>
    <t>柴油</t>
  </si>
  <si>
    <t>柴油(移動源)</t>
  </si>
  <si>
    <t>參數1</t>
    <phoneticPr fontId="11" type="noConversion"/>
  </si>
  <si>
    <t>參數2</t>
  </si>
  <si>
    <t>參數2</t>
    <phoneticPr fontId="11" type="noConversion"/>
  </si>
  <si>
    <t>參數3</t>
  </si>
  <si>
    <t>參數4</t>
  </si>
  <si>
    <t>參數5</t>
  </si>
  <si>
    <t>6個月以內</t>
  </si>
  <si>
    <t>是</t>
  </si>
  <si>
    <t>須由外部組織取得</t>
  </si>
  <si>
    <t>1年以上</t>
  </si>
  <si>
    <t>分數</t>
    <phoneticPr fontId="11" type="noConversion"/>
  </si>
  <si>
    <t>重大性</t>
    <phoneticPr fontId="11" type="noConversion"/>
  </si>
  <si>
    <t>&gt;3.5分,即為報告年度重大性排放之盤查項目。</t>
  </si>
  <si>
    <t>= (A*30%+B*20%+C*50%)+D</t>
    <phoneticPr fontId="11" type="noConversion"/>
  </si>
  <si>
    <t>計算公式</t>
    <phoneticPr fontId="11" type="noConversion"/>
  </si>
  <si>
    <t>可於組織內直接取得</t>
  </si>
  <si>
    <t>可於組織內直接取得</t>
    <phoneticPr fontId="11" type="noConversion"/>
  </si>
  <si>
    <t>無相關紀綠資料/無法評估</t>
  </si>
  <si>
    <t>無相關紀綠資料/無法評估</t>
    <phoneticPr fontId="11" type="noConversion"/>
  </si>
  <si>
    <t>自動連續量測</t>
  </si>
  <si>
    <t>自動連續量測</t>
    <phoneticPr fontId="11" type="noConversion"/>
  </si>
  <si>
    <t>間歇量測</t>
  </si>
  <si>
    <t>間歇量測</t>
    <phoneticPr fontId="11" type="noConversion"/>
  </si>
  <si>
    <t>自行推估</t>
  </si>
  <si>
    <t>自行推估</t>
    <phoneticPr fontId="11" type="noConversion"/>
  </si>
  <si>
    <t>v</t>
  </si>
  <si>
    <t>v</t>
    <phoneticPr fontId="11" type="noConversion"/>
  </si>
  <si>
    <t>x</t>
  </si>
  <si>
    <t>是否有此排放源</t>
    <phoneticPr fontId="11" type="noConversion"/>
  </si>
  <si>
    <t>是否納入盤查</t>
    <phoneticPr fontId="11" type="noConversion"/>
  </si>
  <si>
    <t>6個月至1年</t>
  </si>
  <si>
    <t>6個月至1年</t>
    <phoneticPr fontId="11" type="noConversion"/>
  </si>
  <si>
    <t>佔比</t>
    <phoneticPr fontId="11" type="noConversion"/>
  </si>
  <si>
    <t>客戶和訪客運輸產生的排放</t>
    <phoneticPr fontId="48" type="noConversion"/>
  </si>
  <si>
    <t>x</t>
    <phoneticPr fontId="48" type="noConversion"/>
  </si>
  <si>
    <t xml:space="preserve">直接溫室氣體排放  </t>
    <phoneticPr fontId="48" type="noConversion"/>
  </si>
  <si>
    <t>噸CO2e</t>
  </si>
  <si>
    <t>間接溫室氣體排放</t>
    <phoneticPr fontId="48" type="noConversion"/>
  </si>
  <si>
    <t>噸CO2e</t>
    <phoneticPr fontId="48" type="noConversion"/>
  </si>
  <si>
    <t>輸入能源的間接溫室氣體排放</t>
    <phoneticPr fontId="48" type="noConversion"/>
  </si>
  <si>
    <t>輔助</t>
    <phoneticPr fontId="11" type="noConversion"/>
  </si>
  <si>
    <t>位置</t>
    <phoneticPr fontId="11" type="noConversion"/>
  </si>
  <si>
    <t>活動或設備</t>
    <phoneticPr fontId="11" type="noConversion"/>
  </si>
  <si>
    <t>原燃物料</t>
    <phoneticPr fontId="11" type="noConversion"/>
  </si>
  <si>
    <t>排放型式</t>
    <phoneticPr fontId="11" type="noConversion"/>
  </si>
  <si>
    <t>類別</t>
    <phoneticPr fontId="48" type="noConversion"/>
  </si>
  <si>
    <t>範疇別</t>
    <phoneticPr fontId="11" type="noConversion"/>
  </si>
  <si>
    <t>對應表單</t>
    <phoneticPr fontId="11" type="noConversion"/>
  </si>
  <si>
    <t>活動數據佐證</t>
    <phoneticPr fontId="48" type="noConversion"/>
  </si>
  <si>
    <t>活動數據單位</t>
    <phoneticPr fontId="48" type="noConversion"/>
  </si>
  <si>
    <t>GWP</t>
    <phoneticPr fontId="48" type="noConversion"/>
  </si>
  <si>
    <t>餐飲服務作業程序</t>
  </si>
  <si>
    <t>化糞池</t>
  </si>
  <si>
    <t>家用冷凍、冷藏裝備</t>
  </si>
  <si>
    <t>冰水機</t>
  </si>
  <si>
    <t>住宅及商業建築冷氣機</t>
  </si>
  <si>
    <t>獨立商用冷凍、冷藏裝備</t>
  </si>
  <si>
    <t>賣出產品的使用</t>
  </si>
  <si>
    <t>報告期間：</t>
    <phoneticPr fontId="48" type="noConversion"/>
  </si>
  <si>
    <t>活動數據</t>
    <phoneticPr fontId="48" type="noConversion"/>
  </si>
  <si>
    <t>單位</t>
    <phoneticPr fontId="48" type="noConversion"/>
  </si>
  <si>
    <t>3.燃料與能源相關活動</t>
    <phoneticPr fontId="48" type="noConversion"/>
  </si>
  <si>
    <t>範疇別</t>
    <phoneticPr fontId="48" type="noConversion"/>
  </si>
  <si>
    <t>燃料/能源名稱</t>
    <phoneticPr fontId="48" type="noConversion"/>
  </si>
  <si>
    <t>5.營運產生的廢棄物</t>
    <phoneticPr fontId="48" type="noConversion"/>
  </si>
  <si>
    <t>SEA</t>
  </si>
  <si>
    <t>13.下游租賃資產</t>
    <phoneticPr fontId="48" type="noConversion"/>
  </si>
  <si>
    <t>排放係數</t>
    <phoneticPr fontId="48" type="noConversion"/>
  </si>
  <si>
    <t>可能產生之溫室氣體種類</t>
    <phoneticPr fontId="48" type="noConversion"/>
  </si>
  <si>
    <t>溫室氣體排放量</t>
    <phoneticPr fontId="48" type="noConversion"/>
  </si>
  <si>
    <t>類別1、2佔比</t>
    <phoneticPr fontId="48" type="noConversion"/>
  </si>
  <si>
    <t>總碳排放量佔比</t>
    <phoneticPr fontId="48" type="noConversion"/>
  </si>
  <si>
    <t>合計
t-CO2e</t>
    <phoneticPr fontId="48" type="noConversion"/>
  </si>
  <si>
    <t>合計t-CO2e</t>
    <phoneticPr fontId="48" type="noConversion"/>
  </si>
  <si>
    <t>定義</t>
  </si>
  <si>
    <t>計算方法</t>
  </si>
  <si>
    <t>小計t-CO2e</t>
    <phoneticPr fontId="48" type="noConversion"/>
  </si>
  <si>
    <t>售出中間產品的加工</t>
    <phoneticPr fontId="48" type="noConversion"/>
  </si>
  <si>
    <t>加盟/特許經營</t>
    <phoneticPr fontId="48" type="noConversion"/>
  </si>
  <si>
    <t>產品和服務的開採、生產及運輸</t>
  </si>
  <si>
    <t>資本貨物的開採、生產及運輸</t>
  </si>
  <si>
    <t>1階供應商至營運據點的產品運輸及配送</t>
  </si>
  <si>
    <t>非公司擁有的設施廢棄物處置與處理</t>
  </si>
  <si>
    <t>員工商務相關的運輸</t>
  </si>
  <si>
    <t>員工從居住點到工作點的運輸</t>
  </si>
  <si>
    <t>租賃資產(不屬於scope1及scope2)</t>
  </si>
  <si>
    <t>銷售產品從公司到終端消費者的運輸及配送</t>
  </si>
  <si>
    <t>中間產品的製程</t>
  </si>
  <si>
    <t>賣出產品的廢棄物處置與處理</t>
  </si>
  <si>
    <t>公司擁有的資產租賃(不屬於scope1及scope2)</t>
  </si>
  <si>
    <t>特許經銷商(不屬於scope1及scope2)</t>
  </si>
  <si>
    <t>投資(不屬於scope1及scope2)</t>
  </si>
  <si>
    <t>千度</t>
    <phoneticPr fontId="48" type="noConversion"/>
  </si>
  <si>
    <t>電費單</t>
    <phoneticPr fontId="48" type="noConversion"/>
  </si>
  <si>
    <t>公秉</t>
  </si>
  <si>
    <t>公噸</t>
  </si>
  <si>
    <t>排放係數來源</t>
    <phoneticPr fontId="48" type="noConversion"/>
  </si>
  <si>
    <t>組織及盤查概況</t>
    <phoneticPr fontId="11" type="noConversion"/>
  </si>
  <si>
    <t>廢棄物代碼</t>
  </si>
  <si>
    <t>活動數據(噸)</t>
  </si>
  <si>
    <t xml:space="preserve"> 排放係數(kgCO₂e)/ton</t>
  </si>
  <si>
    <t>廢棄物處理、處置的碳排放(kgCO₂e)</t>
  </si>
  <si>
    <t>引用的係數名稱</t>
  </si>
  <si>
    <t>D-1801</t>
  </si>
  <si>
    <t>廢棄物焚化處理服務(苗栗縣垃圾焚化廠)</t>
  </si>
  <si>
    <t>Hazardous waste, for incineration {RoW}| treatment of hazardous waste, hazardous waste incineration | APOS, U</t>
  </si>
  <si>
    <t>Electronics scrap {RoW}| treatment of, metals recovery in copper smelter | APOS, U</t>
  </si>
  <si>
    <t>資源回收</t>
  </si>
  <si>
    <t>佐證資料</t>
    <phoneticPr fontId="11" type="noConversion"/>
  </si>
  <si>
    <t>廢水</t>
    <phoneticPr fontId="11" type="noConversion"/>
  </si>
  <si>
    <t>廢棄物分類</t>
    <phoneticPr fontId="11" type="noConversion"/>
  </si>
  <si>
    <r>
      <t xml:space="preserve"> 排放係數(kgCO</t>
    </r>
    <r>
      <rPr>
        <sz val="12"/>
        <color theme="1"/>
        <rFont val="Times New Roman"/>
        <family val="1"/>
        <charset val="136"/>
      </rPr>
      <t>₂</t>
    </r>
    <r>
      <rPr>
        <sz val="12"/>
        <color theme="1"/>
        <rFont val="PMingLiU"/>
        <family val="1"/>
        <charset val="136"/>
      </rPr>
      <t>e)/m3</t>
    </r>
    <phoneticPr fontId="11" type="noConversion"/>
  </si>
  <si>
    <t>活動數據(m3)</t>
    <phoneticPr fontId="11" type="noConversion"/>
  </si>
  <si>
    <t>重大性鑑別
(S/NS)</t>
    <phoneticPr fontId="48" type="noConversion"/>
  </si>
  <si>
    <r>
      <rPr>
        <sz val="10"/>
        <rFont val="PMingLiU"/>
        <family val="1"/>
        <charset val="136"/>
      </rPr>
      <t>係任何類型燃料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化石燃料或生質燃料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在固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定式設備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例</t>
    </r>
    <r>
      <rPr>
        <sz val="10"/>
        <rFont val="Arial"/>
        <family val="2"/>
      </rPr>
      <t>:</t>
    </r>
    <r>
      <rPr>
        <sz val="10"/>
        <rFont val="PMingLiU"/>
        <family val="1"/>
        <charset val="136"/>
      </rPr>
      <t>加熱器、燃氣渦輪、鍋爐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中燃燒之結果，可藉以產生熱、機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械功及蒸汽</t>
    </r>
    <r>
      <rPr>
        <sz val="10"/>
        <rFont val="Arial"/>
        <family val="2"/>
      </rPr>
      <t>。</t>
    </r>
    <phoneticPr fontId="11" type="noConversion"/>
  </si>
  <si>
    <t>係燃料在運輸設備(例:機動車輛、貨車、 船舶、飛機、機動堆高機)內燃燒之結果</t>
    <phoneticPr fontId="11" type="noConversion"/>
  </si>
  <si>
    <t>產業過程之直接過程排放與移除。</t>
    <phoneticPr fontId="11" type="noConversion"/>
  </si>
  <si>
    <t>由人為系統所釋放的溫室氣體產生的直接逸散性排放。</t>
    <phoneticPr fontId="11" type="noConversion"/>
  </si>
  <si>
    <t>包含有關組織生產與消耗輸入電力之溫室氣體排放。</t>
    <phoneticPr fontId="11" type="noConversion"/>
  </si>
  <si>
    <t>包含有關組織透過實體聯網生產所消耗能源(蒸汽、熱能、冷卻及壓縮空氣)之溫室氣體排放，電力之排放除外。</t>
    <phoneticPr fontId="11" type="noConversion"/>
  </si>
  <si>
    <r>
      <rPr>
        <sz val="10"/>
        <rFont val="PMingLiU"/>
        <family val="1"/>
        <charset val="136"/>
      </rPr>
      <t>涵蓋由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活生質體至土壤內有機物質之所有溫室氣體。依據</t>
    </r>
    <r>
      <rPr>
        <sz val="10"/>
        <rFont val="Arial"/>
        <family val="2"/>
      </rPr>
      <t>IPCC</t>
    </r>
    <r>
      <rPr>
        <sz val="10"/>
        <rFont val="PMingLiU"/>
        <family val="1"/>
        <charset val="136"/>
      </rPr>
      <t>，可依據</t>
    </r>
    <r>
      <rPr>
        <sz val="10"/>
        <rFont val="Arial"/>
        <family val="2"/>
      </rPr>
      <t xml:space="preserve"> 6 </t>
    </r>
    <r>
      <rPr>
        <sz val="10"/>
        <rFont val="PMingLiU"/>
        <family val="1"/>
        <charset val="136"/>
      </rPr>
      <t>個主要的土地使用類別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林地、農地、牧草地、濕地、居留地、其他土地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，及數個碳儲存庫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地上活生質、地下活生質、</t>
    </r>
    <r>
      <rPr>
        <sz val="10"/>
        <rFont val="Arial"/>
        <family val="2"/>
      </rPr>
      <t xml:space="preserve"> </t>
    </r>
    <r>
      <rPr>
        <sz val="10"/>
        <rFont val="PMingLiU"/>
        <family val="1"/>
        <charset val="136"/>
      </rPr>
      <t>枯木、落葉、土壤有機物質</t>
    </r>
    <r>
      <rPr>
        <sz val="10"/>
        <rFont val="Arial"/>
        <family val="2"/>
      </rPr>
      <t>)</t>
    </r>
    <r>
      <rPr>
        <sz val="10"/>
        <rFont val="PMingLiU"/>
        <family val="1"/>
        <charset val="136"/>
      </rPr>
      <t>評估其排放量。</t>
    </r>
    <phoneticPr fontId="11" type="noConversion"/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</si>
  <si>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</si>
  <si>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</si>
  <si>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</si>
  <si>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</si>
  <si>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</si>
  <si>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</si>
  <si>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</si>
  <si>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</si>
  <si>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</si>
  <si>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</si>
  <si>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</si>
  <si>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</si>
  <si>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</si>
  <si>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</si>
  <si>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</si>
  <si>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</si>
  <si>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</si>
  <si>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</si>
  <si>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</si>
  <si>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</si>
  <si>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</si>
  <si>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</si>
  <si>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</si>
  <si>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</si>
  <si>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</si>
  <si>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</si>
  <si>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</si>
  <si>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</si>
  <si>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</si>
  <si>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</si>
  <si>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</si>
  <si>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</si>
  <si>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</si>
  <si>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</si>
  <si>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</si>
  <si>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</si>
  <si>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</si>
  <si>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</si>
  <si>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</si>
  <si>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</si>
  <si>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</si>
  <si>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</si>
  <si>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</si>
  <si>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</si>
  <si>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</si>
  <si>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</si>
  <si>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</si>
  <si>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</si>
  <si>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</si>
  <si>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</si>
  <si>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</si>
  <si>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</si>
  <si>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</si>
  <si>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</si>
  <si>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</si>
  <si>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</si>
  <si>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</si>
  <si>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</si>
  <si>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</si>
  <si>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</si>
  <si>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包括客戶與訪客前往報告公司的工廠，與旅 行相關連的排放。</t>
    <phoneticPr fontId="11" type="noConversion"/>
  </si>
  <si>
    <t>廠務</t>
    <phoneticPr fontId="11" type="noConversion"/>
  </si>
  <si>
    <t>7個月以內</t>
  </si>
  <si>
    <t>類型</t>
    <phoneticPr fontId="48" type="noConversion"/>
  </si>
  <si>
    <t>逸散源</t>
  </si>
  <si>
    <t>CO2滅火器</t>
    <phoneticPr fontId="11" type="noConversion"/>
  </si>
  <si>
    <t>CO2</t>
    <phoneticPr fontId="11" type="noConversion"/>
  </si>
  <si>
    <t>TonCH4/hr</t>
    <phoneticPr fontId="11" type="noConversion"/>
  </si>
  <si>
    <t>KgCO2/kg</t>
    <phoneticPr fontId="11" type="noConversion"/>
  </si>
  <si>
    <t>資料來源</t>
    <phoneticPr fontId="11" type="noConversion"/>
  </si>
  <si>
    <t xml:space="preserve"> 質量平衡</t>
    <phoneticPr fontId="11" type="noConversion"/>
  </si>
  <si>
    <t>中、大型冷凍、冷藏裝備</t>
  </si>
  <si>
    <t>交通用冷凍、冷藏裝備</t>
  </si>
  <si>
    <t>工業冷凍、冷藏裝備，包括食品加工及冷藏</t>
  </si>
  <si>
    <t>移動式空氣清靜機</t>
  </si>
  <si>
    <t>HFCs排放係數</t>
    <phoneticPr fontId="11" type="noConversion"/>
  </si>
  <si>
    <t>KgHFCs/Kg</t>
    <phoneticPr fontId="11" type="noConversion"/>
  </si>
  <si>
    <t>IPCC第五次評估報告(2013)</t>
    <phoneticPr fontId="11" type="noConversion"/>
  </si>
  <si>
    <t>IPCC第六次評估報告(2021)</t>
    <phoneticPr fontId="11" type="noConversion"/>
  </si>
  <si>
    <t>總碳排放量</t>
    <phoneticPr fontId="48" type="noConversion"/>
  </si>
  <si>
    <t>tonCO2e</t>
    <phoneticPr fontId="48" type="noConversion"/>
  </si>
  <si>
    <t>廢棄物名稱</t>
    <phoneticPr fontId="11" type="noConversion"/>
  </si>
  <si>
    <t>七大溫室氣體</t>
    <phoneticPr fontId="11" type="noConversion"/>
  </si>
  <si>
    <t>CH4</t>
    <phoneticPr fontId="11" type="noConversion"/>
  </si>
  <si>
    <t>N2O</t>
    <phoneticPr fontId="11" type="noConversion"/>
  </si>
  <si>
    <t>HFCs</t>
  </si>
  <si>
    <t>PFCs</t>
  </si>
  <si>
    <t>類別1七大溫室氣體</t>
    <phoneticPr fontId="11" type="noConversion"/>
  </si>
  <si>
    <t>合計</t>
    <phoneticPr fontId="11" type="noConversion"/>
  </si>
  <si>
    <t>t-CO2e</t>
    <phoneticPr fontId="11" type="noConversion"/>
  </si>
  <si>
    <r>
      <rPr>
        <sz val="10"/>
        <rFont val="PMingLiU"/>
        <family val="1"/>
        <charset val="136"/>
      </rPr>
      <t>合計</t>
    </r>
    <r>
      <rPr>
        <sz val="10"/>
        <rFont val="Arial"/>
        <family val="2"/>
      </rPr>
      <t>(t-CO2e)</t>
    </r>
    <phoneticPr fontId="11" type="noConversion"/>
  </si>
  <si>
    <t>處理方式</t>
    <phoneticPr fontId="11" type="noConversion"/>
  </si>
  <si>
    <t>碳係數名稱</t>
    <phoneticPr fontId="72" type="noConversion"/>
  </si>
  <si>
    <t>數值</t>
  </si>
  <si>
    <t>單位</t>
  </si>
  <si>
    <t>宣告單位</t>
  </si>
  <si>
    <t>單位統一換公噸</t>
    <phoneticPr fontId="72" type="noConversion"/>
  </si>
  <si>
    <t>公告年份</t>
  </si>
  <si>
    <t>廢(污)水處理服務(羅東地區水資源回收中心)</t>
  </si>
  <si>
    <r>
      <t>kgCO</t>
    </r>
    <r>
      <rPr>
        <sz val="10"/>
        <color rgb="FF181818"/>
        <rFont val="Malgun Gothic Semilight"/>
        <family val="2"/>
        <charset val="136"/>
      </rPr>
      <t>₂</t>
    </r>
    <r>
      <rPr>
        <sz val="10"/>
        <color rgb="FF181818"/>
        <rFont val="Times New Roman"/>
        <family val="1"/>
      </rPr>
      <t>e</t>
    </r>
  </si>
  <si>
    <t>立方公尺(m3)</t>
  </si>
  <si>
    <t>廢棄物焚化處理服務(苗栗縣垃圾焚化廠)</t>
    <phoneticPr fontId="72" type="noConversion"/>
  </si>
  <si>
    <t>公噸(mt)</t>
  </si>
  <si>
    <t>廢棄物固化清理服務(南部科學工業園區-台南園區)</t>
  </si>
  <si>
    <t>公噸(mt)</t>
    <phoneticPr fontId="72" type="noConversion"/>
  </si>
  <si>
    <t>有害事業廢棄物固化處理服務</t>
  </si>
  <si>
    <t>廢溶劑蒸餾回收處理服務</t>
  </si>
  <si>
    <t>公斤(kg)</t>
    <phoneticPr fontId="72" type="noConversion"/>
  </si>
  <si>
    <t>廢棄物物化清理服務(南部科學工業園區-台南園區)</t>
  </si>
  <si>
    <r>
      <t>公噸</t>
    </r>
    <r>
      <rPr>
        <sz val="10"/>
        <color rgb="FF181818"/>
        <rFont val="Times New Roman"/>
        <family val="1"/>
      </rPr>
      <t>(mt)</t>
    </r>
  </si>
  <si>
    <t>營業大貨車(柴油)</t>
  </si>
  <si>
    <t>延噸公里(tkm)</t>
    <phoneticPr fontId="72" type="noConversion"/>
  </si>
  <si>
    <t>kgCO₂e</t>
  </si>
  <si>
    <t>Used fluorescent lamp {GLO}| market for | APOS, U</t>
  </si>
  <si>
    <t>Sewage sludge, dried {GLO}| market for | Alloc Def, U</t>
  </si>
  <si>
    <t>Used printed wiring boards {GLO}| market for | Alloc Def, U</t>
  </si>
  <si>
    <t>mt</t>
  </si>
  <si>
    <t>Hazardouswaste,forincineration{GLO}|marketfor|AllocDef,U</t>
  </si>
  <si>
    <r>
      <t>公斤</t>
    </r>
    <r>
      <rPr>
        <sz val="10"/>
        <color rgb="FF181818"/>
        <rFont val="Times New Roman"/>
        <family val="1"/>
      </rPr>
      <t>(kg)</t>
    </r>
  </si>
  <si>
    <t>Electronicsscrap{GLO}|marketfor|AllocDef,U</t>
  </si>
  <si>
    <t>資源回收</t>
    <phoneticPr fontId="72" type="noConversion"/>
  </si>
  <si>
    <t>廢(污)水處理服務(科技部新竹科學工業園區管理局竹南園區污水處理廠)</t>
  </si>
  <si>
    <t>廢棄物焚化處理服務(臺南市永康垃圾資源回收(焚化)廠)</t>
  </si>
  <si>
    <t>廢棄物焚化清理服務(南部科學工業園區-台南園區)</t>
  </si>
  <si>
    <t>廢（污）水處理服務（中部科學工業園區管理局-虎尾園區）</t>
  </si>
  <si>
    <t>廢水處理排放服務(南部科學工業園區管理局-台南園區)</t>
  </si>
  <si>
    <t>廢棄物處理係數</t>
    <phoneticPr fontId="11" type="noConversion"/>
  </si>
  <si>
    <t>廢水處理係數</t>
    <phoneticPr fontId="11" type="noConversion"/>
  </si>
  <si>
    <r>
      <t>Passenger CO</t>
    </r>
    <r>
      <rPr>
        <b/>
        <sz val="5"/>
        <color indexed="9"/>
        <rFont val="Arial"/>
        <family val="2"/>
      </rPr>
      <t>2</t>
    </r>
    <r>
      <rPr>
        <b/>
        <sz val="7"/>
        <color indexed="9"/>
        <rFont val="Arial"/>
        <family val="2"/>
      </rPr>
      <t>/pax/leg </t>
    </r>
    <r>
      <rPr>
        <b/>
        <sz val="6"/>
        <color indexed="9"/>
        <rFont val="Arial"/>
        <family val="2"/>
      </rPr>
      <t>(KG)</t>
    </r>
  </si>
  <si>
    <t>TSA</t>
  </si>
  <si>
    <t>HND</t>
  </si>
  <si>
    <t>NRT</t>
  </si>
  <si>
    <t>TPE</t>
  </si>
  <si>
    <t>HGH</t>
  </si>
  <si>
    <t>TAO</t>
  </si>
  <si>
    <t>PVG</t>
  </si>
  <si>
    <t>SZX</t>
  </si>
  <si>
    <t>HKG</t>
  </si>
  <si>
    <t>KMG</t>
  </si>
  <si>
    <t>DEL</t>
  </si>
  <si>
    <t>VIE</t>
  </si>
  <si>
    <t>MAD</t>
  </si>
  <si>
    <t>VCE</t>
  </si>
  <si>
    <t>FRA</t>
  </si>
  <si>
    <t>NKG</t>
  </si>
  <si>
    <t>BKK</t>
  </si>
  <si>
    <t>PEK</t>
  </si>
  <si>
    <t>CAN</t>
  </si>
  <si>
    <t>SHA</t>
  </si>
  <si>
    <t>KIX</t>
  </si>
  <si>
    <t>SFO</t>
  </si>
  <si>
    <t>IAH</t>
  </si>
  <si>
    <t>SJC</t>
  </si>
  <si>
    <t>ORD</t>
  </si>
  <si>
    <t>XNA</t>
  </si>
  <si>
    <t>DXB</t>
  </si>
  <si>
    <t>DMM</t>
  </si>
  <si>
    <t>ICN</t>
  </si>
  <si>
    <t>NGO</t>
  </si>
  <si>
    <t>FLL</t>
  </si>
  <si>
    <t>LAX</t>
  </si>
  <si>
    <t>ROR</t>
  </si>
  <si>
    <t>MCO</t>
  </si>
  <si>
    <t>YOW</t>
  </si>
  <si>
    <t>YYZ</t>
  </si>
  <si>
    <t>YVR</t>
  </si>
  <si>
    <t>JFK</t>
  </si>
  <si>
    <t>AMS</t>
  </si>
  <si>
    <t>MSP</t>
  </si>
  <si>
    <t>BOS</t>
  </si>
  <si>
    <t>IAD</t>
  </si>
  <si>
    <t>LAS</t>
  </si>
  <si>
    <t>SGN</t>
  </si>
  <si>
    <t>CDG</t>
  </si>
  <si>
    <t>MUC</t>
  </si>
  <si>
    <t>XMN</t>
  </si>
  <si>
    <t>MKE</t>
  </si>
  <si>
    <t>BLR</t>
  </si>
  <si>
    <t>RMQ</t>
  </si>
  <si>
    <t>BOM</t>
  </si>
  <si>
    <t>SIN</t>
  </si>
  <si>
    <t>HAJ</t>
  </si>
  <si>
    <t>BCN</t>
  </si>
  <si>
    <t>GRX</t>
  </si>
  <si>
    <t>SAN</t>
  </si>
  <si>
    <t>ATL</t>
  </si>
  <si>
    <t>RDU</t>
  </si>
  <si>
    <t>FCO</t>
  </si>
  <si>
    <t>SAW</t>
  </si>
  <si>
    <t>IST</t>
  </si>
  <si>
    <t>MXP</t>
  </si>
  <si>
    <t>Dep Airport</t>
  </si>
  <si>
    <t>Arr Airport</t>
  </si>
  <si>
    <r>
      <t>Distance </t>
    </r>
    <r>
      <rPr>
        <b/>
        <sz val="6"/>
        <color indexed="9"/>
        <rFont val="Arial"/>
        <family val="2"/>
      </rPr>
      <t>(KM)</t>
    </r>
  </si>
  <si>
    <t>Aircraft</t>
  </si>
  <si>
    <r>
      <t>Aircraft Fuel Burn/leg </t>
    </r>
    <r>
      <rPr>
        <b/>
        <sz val="6"/>
        <color indexed="9"/>
        <rFont val="Arial"/>
        <family val="2"/>
      </rPr>
      <t>(KG)</t>
    </r>
    <r>
      <rPr>
        <b/>
        <sz val="5"/>
        <color indexed="13"/>
        <rFont val="Arial"/>
        <family val="2"/>
      </rPr>
      <t>a</t>
    </r>
  </si>
  <si>
    <r>
      <rPr>
        <b/>
        <sz val="7"/>
        <color indexed="9"/>
        <rFont val="新細明體"/>
        <family val="1"/>
        <charset val="136"/>
      </rPr>
      <t>判斷</t>
    </r>
  </si>
  <si>
    <r>
      <rPr>
        <b/>
        <sz val="7"/>
        <color indexed="9"/>
        <rFont val="新細明體"/>
        <family val="1"/>
        <charset val="136"/>
      </rPr>
      <t>重複</t>
    </r>
  </si>
  <si>
    <t>重複</t>
  </si>
  <si>
    <t>PHL</t>
  </si>
  <si>
    <t>319, 320, 717, 738, 739, 73H, 73W, CR9, E90, M88, M90</t>
  </si>
  <si>
    <t>AAR</t>
  </si>
  <si>
    <t>CPH</t>
  </si>
  <si>
    <t>319, 320, 321, 32A, AT7, CR9</t>
  </si>
  <si>
    <t>CLE</t>
  </si>
  <si>
    <t>DTW</t>
  </si>
  <si>
    <t>320, 717, CR7, CR9, CRJ, E7W, M90</t>
  </si>
  <si>
    <t>320, 717, CR7, CR9, CRJ, M90</t>
  </si>
  <si>
    <t>CLT</t>
  </si>
  <si>
    <t>FLO</t>
  </si>
  <si>
    <t>CRJ, ER4</t>
  </si>
  <si>
    <t>DUS</t>
  </si>
  <si>
    <t>E75, E90</t>
  </si>
  <si>
    <t>BWI</t>
  </si>
  <si>
    <t>EWR</t>
  </si>
  <si>
    <t>ERJ</t>
  </si>
  <si>
    <t>BWI</t>
    <phoneticPr fontId="85" type="noConversion"/>
  </si>
  <si>
    <t>319, 320, 32B, 717, 738, 757, CR9, CRJ, E70, E75, E7W, E90, ERD</t>
  </si>
  <si>
    <t>319, 320, 321, 32B, 717, 738, 757, CR9, CRJ, E70, E75, E7W, E90, ERD</t>
  </si>
  <si>
    <t>DCA</t>
  </si>
  <si>
    <t>319, 32B, 717, 738, CR7, CR9, CRJ, E70, E75, E7W</t>
  </si>
  <si>
    <t>LHR</t>
  </si>
  <si>
    <t>ARN</t>
  </si>
  <si>
    <t>OSL</t>
  </si>
  <si>
    <t>CGN</t>
  </si>
  <si>
    <t>BHX</t>
  </si>
  <si>
    <t>AMD</t>
  </si>
  <si>
    <t>BLL</t>
  </si>
  <si>
    <t>STR</t>
  </si>
  <si>
    <t>NUE</t>
  </si>
  <si>
    <t>AMS</t>
    <phoneticPr fontId="85" type="noConversion"/>
  </si>
  <si>
    <t>ZRH</t>
  </si>
  <si>
    <t>BNA</t>
  </si>
  <si>
    <t>ORD</t>
    <phoneticPr fontId="85" type="noConversion"/>
  </si>
  <si>
    <t>LLA</t>
  </si>
  <si>
    <t>GLA</t>
  </si>
  <si>
    <t>GOT</t>
  </si>
  <si>
    <t>BLQ</t>
  </si>
  <si>
    <t>PRG</t>
  </si>
  <si>
    <t>CLT</t>
    <phoneticPr fontId="85" type="noConversion"/>
  </si>
  <si>
    <t>DCA</t>
    <phoneticPr fontId="85" type="noConversion"/>
  </si>
  <si>
    <t>ATL</t>
    <phoneticPr fontId="85" type="noConversion"/>
  </si>
  <si>
    <t>CLE</t>
    <phoneticPr fontId="85" type="noConversion"/>
  </si>
  <si>
    <t>AKJ</t>
  </si>
  <si>
    <t>KRK</t>
  </si>
  <si>
    <t>IAH</t>
    <phoneticPr fontId="85" type="noConversion"/>
  </si>
  <si>
    <t>BIO</t>
  </si>
  <si>
    <t>ALB</t>
  </si>
  <si>
    <t>BUD</t>
  </si>
  <si>
    <t>COS</t>
    <phoneticPr fontId="85" type="noConversion"/>
  </si>
  <si>
    <t>LAX</t>
    <phoneticPr fontId="85" type="noConversion"/>
  </si>
  <si>
    <t>MSP</t>
    <phoneticPr fontId="85" type="noConversion"/>
  </si>
  <si>
    <t>ATH</t>
  </si>
  <si>
    <t>OPO</t>
  </si>
  <si>
    <t>DEN</t>
    <phoneticPr fontId="85" type="noConversion"/>
  </si>
  <si>
    <t>DEN</t>
  </si>
  <si>
    <t>LAS</t>
    <phoneticPr fontId="85" type="noConversion"/>
  </si>
  <si>
    <t>SVO</t>
  </si>
  <si>
    <t>DFW</t>
  </si>
  <si>
    <t>BOS</t>
    <phoneticPr fontId="85" type="noConversion"/>
  </si>
  <si>
    <t>DTW</t>
    <phoneticPr fontId="85" type="noConversion"/>
  </si>
  <si>
    <t>ALA</t>
  </si>
  <si>
    <t>GRU</t>
  </si>
  <si>
    <t>PIT</t>
  </si>
  <si>
    <t>320, 717, 738, 739, 73H, 73W, M88, M90</t>
  </si>
  <si>
    <t>ROA</t>
  </si>
  <si>
    <t>319, 320, 717, CR7, CR9, CRJ</t>
  </si>
  <si>
    <t>319, 320, 321, 738, 739, 753, 757</t>
  </si>
  <si>
    <t>AUS</t>
  </si>
  <si>
    <t>319, 320, 321, 738, 739, 73H, 73W, M88</t>
  </si>
  <si>
    <t>319, 320, 321, 739, 73H, 73W, M88</t>
  </si>
  <si>
    <t>319, 320, 32B, 738, 739, 73H, 73W, CR7, E75, E7W</t>
  </si>
  <si>
    <t>319, 320, 32B, 738, 739, 73H, 73W, E75, E7W</t>
  </si>
  <si>
    <t>319, 738, 739, 73H, 73J, 73W</t>
  </si>
  <si>
    <t>319, 320, 321, 32A, 738, 739, 73H, 73W, E7W</t>
  </si>
  <si>
    <t>319, 320, 321, 32A, 738, 739, 73H, 73W, 753, E7W</t>
  </si>
  <si>
    <t>AXT</t>
  </si>
  <si>
    <t>320, 321, 738, 73H, 767, 772, 787</t>
  </si>
  <si>
    <t>320, 321, 32A, 73H</t>
  </si>
  <si>
    <t>BFL</t>
  </si>
  <si>
    <t>CRJ, E7W</t>
  </si>
  <si>
    <t>318, 319, 320, 321, 32A, E75, E95</t>
  </si>
  <si>
    <t>318, 319, 320, 321, 32A, DH4, E75, E95</t>
  </si>
  <si>
    <t>BKI</t>
  </si>
  <si>
    <t>320, 738</t>
  </si>
  <si>
    <t>CNX</t>
  </si>
  <si>
    <t>319, 320, 32S, 330, 359, 773, 777</t>
  </si>
  <si>
    <t>32B, 737, 739, 73H, 773, 777, 787, 788</t>
  </si>
  <si>
    <t>319, 320, 321, 32B, 332, 333, 737, 738, 739, 73H, 73W, 744, 77W, 788</t>
  </si>
  <si>
    <t>320, 321, 388, 737, 738, 739, 73H, 77L, 77W</t>
  </si>
  <si>
    <t>320, 330, 332, 333, 359, 388, 747, 772, 773, 777, 77W, 787</t>
  </si>
  <si>
    <t>PNQ</t>
  </si>
  <si>
    <t>320, 737, 738, 73G, 73H</t>
  </si>
  <si>
    <t>320, 330, 332, 333, 359, 388, 747, 772, 773, 77W, 787</t>
  </si>
  <si>
    <t>KHH</t>
  </si>
  <si>
    <t>320, 32S, 738</t>
  </si>
  <si>
    <t>CSX</t>
  </si>
  <si>
    <t>333, 738</t>
  </si>
  <si>
    <t>320, 321</t>
  </si>
  <si>
    <t>KUL</t>
  </si>
  <si>
    <t>320, 32S, 333, 359, 738, 773, 777, 787</t>
  </si>
  <si>
    <t>330, 333, 738, 739</t>
  </si>
  <si>
    <t>744, 74H</t>
  </si>
  <si>
    <t>MEL</t>
  </si>
  <si>
    <t>359, 773, 777, 787</t>
  </si>
  <si>
    <t>332, 333, 359, 388, 77W, 787, 788, 789</t>
  </si>
  <si>
    <t>773, 788, 789</t>
  </si>
  <si>
    <t>319, 320, 321, 32A, 736, 738, 73G, 73H, 73W, CR9, E90</t>
  </si>
  <si>
    <t>318, 319, 320, 321, 32A, AR8, CR9, E70, E90</t>
  </si>
  <si>
    <t>320, 321, 330, 332, 333, 737, 738, 73H, 773, 777, 77W</t>
  </si>
  <si>
    <t>320, 321, 330, 332, 333, 737, 738, 73H, 763, 787, 789</t>
  </si>
  <si>
    <t>CKG</t>
  </si>
  <si>
    <t>319, 320, 321, 330, 332, 333, 738, 739, 73C, 73G, 73N, 77W, 787, E90</t>
  </si>
  <si>
    <t>320, 321, 330, 332, 333, 737, 738, 73H, 773, 777</t>
  </si>
  <si>
    <t>320, 321, 330, 777, 787, 788</t>
  </si>
  <si>
    <t>CXR</t>
  </si>
  <si>
    <t>318, 319, 320, 321, 32A</t>
  </si>
  <si>
    <t>319, 320, 321, 32A, 73H, CR9, E90</t>
  </si>
  <si>
    <t>319, 320, 321, 32A, CR9, E90</t>
  </si>
  <si>
    <t>773, 777</t>
  </si>
  <si>
    <t>388, 77W</t>
  </si>
  <si>
    <t>319, 320, 321, 738, 739, 73H, 73W, 75W, 76W, M88</t>
  </si>
  <si>
    <t>319, 320, 321, 738, 739, 73H, 73W, 75W, M88</t>
  </si>
  <si>
    <t>319, 320, 333, 359, 744, 747, 772, 773, 777, 77W</t>
  </si>
  <si>
    <t>URT</t>
  </si>
  <si>
    <t>320, 32S</t>
  </si>
  <si>
    <t>73H, 73W, E75, E90</t>
  </si>
  <si>
    <t>343, 346, 359, 380, 388, 744, 773</t>
  </si>
  <si>
    <t>319, 320, 321, 32B, 717, 738, 739, 73H, 73W, 752, 753, 777, E75, E7W</t>
  </si>
  <si>
    <t>DSM</t>
  </si>
  <si>
    <t>319, 320, 738, 739, CR7, CRJ, E70, E7W, ER4</t>
  </si>
  <si>
    <t>319, 320, 321, 32B, 717, 738, 739, 73H, 73W, 752, 753, 764, 777, CRJ, E75, E7W</t>
  </si>
  <si>
    <t>319, 738, 73H, 73W, 764</t>
  </si>
  <si>
    <t>319, 73H, 73W, E75, E90, ER4</t>
  </si>
  <si>
    <t>319, 320, 321, 738, 757, E75, E90, ER4</t>
  </si>
  <si>
    <t>319, 320, 738, 739, 73G, CR7, E7W, E90</t>
  </si>
  <si>
    <t>BNE</t>
  </si>
  <si>
    <t>SYD</t>
  </si>
  <si>
    <t>320, 321, 332, 333, 717, 73H, 73W, E90</t>
  </si>
  <si>
    <t>332, 333, 388, 744, 77W</t>
  </si>
  <si>
    <t>77W</t>
  </si>
  <si>
    <t>320, 321, 332, 333, 717, 73H, 73W, 787, E90</t>
  </si>
  <si>
    <t>332, 333, 359</t>
  </si>
  <si>
    <t>333, 77W</t>
  </si>
  <si>
    <t>320, 321, 333</t>
  </si>
  <si>
    <t>332, 333, 359, 388, 772, 773, 77W, 788</t>
  </si>
  <si>
    <t>CGK</t>
  </si>
  <si>
    <t>319, 320, 32A, 332, 333, 359, 738, 739, 772, 773, 77W</t>
  </si>
  <si>
    <t>319, 321, 32A, 32B, 738, 739, 752, 753, 757, 77L</t>
  </si>
  <si>
    <t>320, 321, 32A, 32B, 738, 739, 752, 753, 757, 77L</t>
  </si>
  <si>
    <t>319, 320, 321, 32A, 32B, 32S, 738, 739, 752, 75W</t>
  </si>
  <si>
    <t>319, 320, 321, 32B, 738, 739, CR7, CRJ, E70, E7W, ER4, ERJ</t>
  </si>
  <si>
    <t>319, 320, 321, 738, 739, E70, E7W, ERJ</t>
  </si>
  <si>
    <t>319, 320, 321, 738, 739, 73G, E70, E7W, ERJ</t>
  </si>
  <si>
    <t>319, 320, 321, 32B, 738, 739, 73G, CR7, CRJ, E70, E7W, ER4</t>
  </si>
  <si>
    <t>PHX</t>
  </si>
  <si>
    <t>320, 321, 738</t>
  </si>
  <si>
    <t>319, 320, 321, 717, 738, 739, 73H, 73W, 752, 753, 764, 77W, CR7, CRJ, E75, E7W</t>
  </si>
  <si>
    <t>319, 320, 321, 32A, 752, 757, 764, 777</t>
  </si>
  <si>
    <t>319, 320, 321, 32A, 752, 757, 777</t>
  </si>
  <si>
    <t>319, 320, 321, 717, 738, 739, 73H, 73W, 752, 753, 763, 77W, CR7, CRJ, E75, E7W</t>
  </si>
  <si>
    <t>319, 320, 321, 738</t>
  </si>
  <si>
    <t>717, CR7, CR9, E70, E90</t>
  </si>
  <si>
    <t>319, 32B, 738, M80</t>
  </si>
  <si>
    <t>319, 320, 738, 739, 73G, CR7, CR9, E70, E75, E7W, ERJ, M80</t>
  </si>
  <si>
    <t>319, 320, 738, 739, 73G, 764, 77W, CR7, CR9, E70, E75, E7W, ERJ, M80</t>
  </si>
  <si>
    <t>320, 717, CR7, CR9, E90</t>
  </si>
  <si>
    <t>320, 32S, 738, 739, 73H, 73J, 757, 75W</t>
  </si>
  <si>
    <t>319, 321, 32A, 32B, 738, 739, 73G, 73H, 73J</t>
  </si>
  <si>
    <t>319, 320, 32A, 32B, 738, 739, 73H, 73W, 757, E7W, M90</t>
  </si>
  <si>
    <t>319, 320, 321, 32A, 32B, 738, 739, 73H, 73W, 757, E7W, M90</t>
  </si>
  <si>
    <t>BRE</t>
  </si>
  <si>
    <t>333, 388, 744, 77W</t>
  </si>
  <si>
    <t>320, 737, 738, 739, 73H, 77L, 77W, 788</t>
  </si>
  <si>
    <t>BRU</t>
  </si>
  <si>
    <t>319, 320, 321, 32A, CR9, E95</t>
  </si>
  <si>
    <t>CTA</t>
  </si>
  <si>
    <t>319, 320, 321, 32A, 738, 73H, CR9, E95</t>
  </si>
  <si>
    <t>319, 320, 73H, 73W</t>
  </si>
  <si>
    <t>BSL</t>
  </si>
  <si>
    <t>321, 32B, 332, 333, 73H, 73J</t>
  </si>
  <si>
    <t>320, 321, 32B, 332, 333, 73H, 73J, 73W, 77W</t>
  </si>
  <si>
    <t>TPA</t>
  </si>
  <si>
    <t>73H, 73W</t>
  </si>
  <si>
    <t>HRB</t>
  </si>
  <si>
    <t>320, 321, M80</t>
  </si>
  <si>
    <t>MFM</t>
  </si>
  <si>
    <t>319, 320, 321, 332, 333, 77W</t>
  </si>
  <si>
    <t>321, 332, 333, 359, 738, 739, 744, 77W</t>
  </si>
  <si>
    <t>319, 320, 321, 332, 333, 738, 773, 789</t>
  </si>
  <si>
    <t>LJG</t>
  </si>
  <si>
    <t>319, 320</t>
  </si>
  <si>
    <t>CTU</t>
  </si>
  <si>
    <t>319, 320, 735, 737</t>
  </si>
  <si>
    <t>MIA</t>
  </si>
  <si>
    <t>319, 320, 321, 32B, 717, 738, 739, 757, 763, M88</t>
  </si>
  <si>
    <t>319, 320, 321, 32B, 717, 738, 739, 757, 763, 77W, M88</t>
  </si>
  <si>
    <t>319, 320, 321, 32A, 32B, 738, 739, 764, 772, 77W, 788, 789, E75, E7W</t>
  </si>
  <si>
    <t>319, 320, 321, 32B, 738, 739, 757, E7W</t>
  </si>
  <si>
    <t>319, 320, 321, 32A, 32B, 738, 739, 764, 772, 77W, 789, CR7, E75, E7W</t>
  </si>
  <si>
    <t>319, 320, 321, 32A, 32B, 717, 738, 739, 73H, 73W, 753, 757, CR9, E75, E7W</t>
  </si>
  <si>
    <t>319, 320, 321, 32A, 738, 739, 73H, 73W, 752, 753, 777, CR7, CRJ, E7W</t>
  </si>
  <si>
    <t>319, 320, 321, 32A, 738, 739, 73H, 73W, 753, 777, CR7, E7W</t>
  </si>
  <si>
    <t>319, 320, 321, 332, 333, 738, 73H, 772, 773, 77W</t>
  </si>
  <si>
    <t>320, 333</t>
  </si>
  <si>
    <t>320, 321, 333, 744, 77W</t>
  </si>
  <si>
    <t>321, 330, 332, 333, 738, 744, 77W</t>
  </si>
  <si>
    <t>321, 332, 333, 737, 738, 77W</t>
  </si>
  <si>
    <t>321, 333, 737, 738, 73H</t>
  </si>
  <si>
    <t>E95</t>
  </si>
  <si>
    <t>319, 320, 32A, 738, 739, 73G</t>
  </si>
  <si>
    <t>CR9, CRJ, ER4</t>
  </si>
  <si>
    <t>319, 717, CR9, E70, M88</t>
  </si>
  <si>
    <t>CR9, E70, E75, E90, ER4, ERD</t>
  </si>
  <si>
    <t>CR9, CRJ, E70, E75, E90, ER4, ERD</t>
  </si>
  <si>
    <t>319, 717, CR7, CR9</t>
  </si>
  <si>
    <t>JAX</t>
  </si>
  <si>
    <t>320, 717, CR9, E90</t>
  </si>
  <si>
    <t>320, 717, 739, CR9, E90</t>
  </si>
  <si>
    <t>319, 320, 717, 738, 739, 73W, 752, 753, 757, 75W, 764, 76W, M88</t>
  </si>
  <si>
    <t>319, 320, 717, 738, 739, 752, 753, 757, 75W, 764, M88</t>
  </si>
  <si>
    <t>332, 333, 77W, 788</t>
  </si>
  <si>
    <t>DLU</t>
  </si>
  <si>
    <t>319, 737</t>
  </si>
  <si>
    <t>321, 330, 333, 738, 744</t>
  </si>
  <si>
    <t>320, 321, 330, 332, 333, 737, 738, 763, 773</t>
  </si>
  <si>
    <t>320, 321, 333, 359, 738, 77W</t>
  </si>
  <si>
    <t>319, 320, 32A, 738, 739, 73G, CR7, E75, E7W, ER4, ERJ, M80</t>
  </si>
  <si>
    <t>319, 320, 321, 32A, 32B, 738, 739, 752, 753, 777</t>
  </si>
  <si>
    <t>319, 320, 321, 32A, 32B, 738, 739, 73G, 757, 788, 789, CR7, E70, E7W, M80</t>
  </si>
  <si>
    <t>777, 77W</t>
  </si>
  <si>
    <t>319, 320, 321, 32A, 32B, 738, 739, 73G, 757, 763, 788, 789, CR7, E70, E7W, M80</t>
  </si>
  <si>
    <t>320, 321, 330, 332, 333, 737, 738, 73H, 73N, 763, 77W, 787, 789</t>
  </si>
  <si>
    <t>319, 320, 321, 737, 738, 73G, 73H, 73M, 763</t>
  </si>
  <si>
    <t>320, 321, 333, 737, 738, 73H, 763</t>
  </si>
  <si>
    <t>CGO</t>
  </si>
  <si>
    <t>320, 321, 737, 738, 73G, 73H, 73Q</t>
  </si>
  <si>
    <t>321, 333, 738, 73Q</t>
  </si>
  <si>
    <t>CRJ, E75, ER4</t>
  </si>
  <si>
    <t>CAI</t>
  </si>
  <si>
    <t>320, 321, 32B, 738, 73H, E70</t>
  </si>
  <si>
    <t>319, 320, 321, 738, 739, 73C, 73G, 73M, 73N, 787, 789, E90</t>
  </si>
  <si>
    <t>319, 320, 321, 330, 332, 333, 380, 738, 73N, 744, 747, 767, 772, 773, 777, 77W, 787, 789</t>
  </si>
  <si>
    <t>TSN</t>
  </si>
  <si>
    <t>321, 738</t>
  </si>
  <si>
    <t>319, 321, 735, 737</t>
  </si>
  <si>
    <t>HAN</t>
  </si>
  <si>
    <t>738, M80</t>
  </si>
  <si>
    <t>320, 321, 737, 738, 73G, 73H, 757</t>
  </si>
  <si>
    <t>321, 737, 738</t>
  </si>
  <si>
    <t>NGB</t>
  </si>
  <si>
    <t>319, 320, 321, 738, 739, 73C, 73N, E90</t>
  </si>
  <si>
    <t>320, 321, 333, 738</t>
  </si>
  <si>
    <t>WUX</t>
  </si>
  <si>
    <t>321, 333, 738, 739</t>
  </si>
  <si>
    <t>MNL</t>
  </si>
  <si>
    <t>CEB</t>
  </si>
  <si>
    <t>320, 321, 330, 332, 343</t>
  </si>
  <si>
    <t>320, 321, 332, 333, 77W</t>
  </si>
  <si>
    <t>321, 332, 333, 359, 388, 737, 738, 739, 73H, 73J, 744, 74H, 763, 772, 773, 777, 77L, 77W, 789</t>
  </si>
  <si>
    <t>FOC</t>
  </si>
  <si>
    <t>319, 320, 321, 737, 738, 73C, 73G, 73M, E90</t>
  </si>
  <si>
    <t>KHN</t>
  </si>
  <si>
    <t>319, 320, 321, 738, 73C, E90</t>
  </si>
  <si>
    <t>320, 333, 738</t>
  </si>
  <si>
    <t>320, 321, 332, 333, 359, 73H, 744, 772, 773, 77W, 788</t>
  </si>
  <si>
    <t>JGS</t>
  </si>
  <si>
    <t>319, 320, 321, E90</t>
  </si>
  <si>
    <t>320, 321, 333, 738, 73C, 73L, 73N</t>
  </si>
  <si>
    <t>321, 330, 332, 333, 359, 738, 739, 77W</t>
  </si>
  <si>
    <t>YNT</t>
  </si>
  <si>
    <t>319, 320, 321</t>
  </si>
  <si>
    <t>320, 321, 330, 332, 333, 738, 73H, 763, 76W, 773, 788, 789</t>
  </si>
  <si>
    <t>XUZ</t>
  </si>
  <si>
    <t>WNZ</t>
  </si>
  <si>
    <t>319, 320, 321, 738, 739, 73C, 73G, 73H, 73M, 73N, E90</t>
  </si>
  <si>
    <t>WUH</t>
  </si>
  <si>
    <t>319, 320, 321, 330, 332, 333, 737, 738, 73M, 73N, 77W, 787</t>
  </si>
  <si>
    <t>380, 773, 777, 77W</t>
  </si>
  <si>
    <t>320, 321, 333, 737, 738</t>
  </si>
  <si>
    <t>319, 320, 321, 330, 332, 333, 737, 738, 73C, 73G, 73H, 73N, 73Q, 787, E90</t>
  </si>
  <si>
    <t>319, 320, 333, 359, 388, 772, 773, 77W, 788</t>
  </si>
  <si>
    <t>319, 320, 321, 738, 73C, 73M, 73N, 73Q, E90</t>
  </si>
  <si>
    <t>333, 737, 738</t>
  </si>
  <si>
    <t>321, 333, 359, 738, 744, 77W</t>
  </si>
  <si>
    <t>HYN</t>
  </si>
  <si>
    <t>319, 320, 737, 738, 739</t>
  </si>
  <si>
    <t>319, 320, 738, 739</t>
  </si>
  <si>
    <t>319, 320, 321, 330, 332, 333, 738, 789</t>
  </si>
  <si>
    <t>320, 321, 738, 788</t>
  </si>
  <si>
    <t>330, 332, 333, 738, 73C, 73G, 763, 787, 788</t>
  </si>
  <si>
    <t>346, 359, 789</t>
  </si>
  <si>
    <t>100, 319, 320, 321, CR9, E95</t>
  </si>
  <si>
    <t>DLC</t>
  </si>
  <si>
    <t>NCL</t>
  </si>
  <si>
    <t>AR8, E70, E90</t>
  </si>
  <si>
    <t>319, 320, 321, 737, 738, 739, 73C, 73G, 73N, 73Q, E90</t>
  </si>
  <si>
    <t>319, 320, 321, 333, 788, 789</t>
  </si>
  <si>
    <t>73H, 73J, 73W, E75, E90</t>
  </si>
  <si>
    <t>TLV</t>
  </si>
  <si>
    <t>320, 32A, 330, 332, 333, 738, 739, 744, 747, 753, 763, 772, 789</t>
  </si>
  <si>
    <t>319, 320, 321, 32B, 332, 333, 737, 73H, 73J, 77W</t>
  </si>
  <si>
    <t>321, 32B, 332, 333, 343, 73H, 73J, 77W</t>
  </si>
  <si>
    <t>HEL</t>
  </si>
  <si>
    <t>319, 320, 321, 32B, E90</t>
  </si>
  <si>
    <t>319, 320, 32A</t>
  </si>
  <si>
    <t>318, 319, 320, 321, 32A, CR9</t>
  </si>
  <si>
    <t>319, 320, 321, 32A</t>
  </si>
  <si>
    <t>388, 777, 77W, 789</t>
  </si>
  <si>
    <t>388, 772, 77W</t>
  </si>
  <si>
    <t>DUB</t>
  </si>
  <si>
    <t>318, 319, 320, 321, 32A, 32S</t>
  </si>
  <si>
    <t>319, 320, 321, 32S, 73H, E75, E90</t>
  </si>
  <si>
    <t>319, 320, 321, 32B, 332, 738, 73H, 73J</t>
  </si>
  <si>
    <t>GVA</t>
  </si>
  <si>
    <t>MAN</t>
  </si>
  <si>
    <t>318, 319, 320, 321, 32A, DH4, E75</t>
  </si>
  <si>
    <t>320, 321, 333, 738, 73M, 73N</t>
  </si>
  <si>
    <t>318, 319, 320, 321, 736, 738, 73G, 73H, 73W, CR9</t>
  </si>
  <si>
    <t>319, 320, 321, 32B, 73H, CR9, E90</t>
  </si>
  <si>
    <t>320, 321, 32B, 73H, 73J, 73W, E90</t>
  </si>
  <si>
    <t>TRN</t>
  </si>
  <si>
    <t>735, AR8, E70, E90</t>
  </si>
  <si>
    <t>WAW</t>
  </si>
  <si>
    <t>319, 321, E90</t>
  </si>
  <si>
    <t>319, 320, 321, 32A, 32B, E90</t>
  </si>
  <si>
    <t>318, 319, 320, 321, 32A, 734, 738, E70, E75, E95</t>
  </si>
  <si>
    <t>100, 318, 319, 320, 321, 32A, 32B, DH4, E90</t>
  </si>
  <si>
    <t>333, 388, 77W</t>
  </si>
  <si>
    <t>CGH</t>
  </si>
  <si>
    <t>JOI</t>
  </si>
  <si>
    <t>319, 320, 738, 73G</t>
  </si>
  <si>
    <t>320, 321, 333, 359, 772, 773, 77W</t>
  </si>
  <si>
    <t>319, 320, 738, 73H, 73W, CR7, CRJ, E7W</t>
  </si>
  <si>
    <t>332, 333</t>
  </si>
  <si>
    <t>319, 320, 737, 738, 73C, 73H, 73Q</t>
  </si>
  <si>
    <t>319, 320, 321, 735, 736, 737, 738, 73G</t>
  </si>
  <si>
    <t>319, 320, 321, 737, 738, 73G, 73H</t>
  </si>
  <si>
    <t>738, E90</t>
  </si>
  <si>
    <t>319, 320, 321, 330, 332, 333, 737, 738, 73N, 767, 787, 789</t>
  </si>
  <si>
    <t>320, 737, 738, 73C, 73H, 73M, 73Q</t>
  </si>
  <si>
    <t>319, 320, 321, 737, 738, 73H</t>
  </si>
  <si>
    <t>320, 333, 359, 738, 73H, 744, 772, 773</t>
  </si>
  <si>
    <t>318, E70, E90</t>
  </si>
  <si>
    <t>319, 320, 321, 32A, 32S</t>
  </si>
  <si>
    <t>320, 321, 332</t>
  </si>
  <si>
    <t>320, 321, 330, 332, 333, 343, 359, 772, 773, 77W</t>
  </si>
  <si>
    <t>319, 320, 321, 333</t>
  </si>
  <si>
    <t>319, 320, 737, 738, 73L, 73N</t>
  </si>
  <si>
    <t>320, 321, 330, 332, 737, 738</t>
  </si>
  <si>
    <t>319, 320, 321, 330, 332, 333, 738, 739</t>
  </si>
  <si>
    <t>CGQ</t>
  </si>
  <si>
    <t>321, 333, 738</t>
  </si>
  <si>
    <t>319, 73G</t>
  </si>
  <si>
    <t>CID</t>
  </si>
  <si>
    <t>CR9, CRJ</t>
  </si>
  <si>
    <t>319, 32B, 717, 738, 739, 73G, CR7, CR9, E70, E75, E7W</t>
  </si>
  <si>
    <t>319, 32B, 717, 739, 73G, CR7, CR9, E70, E75, E7W</t>
  </si>
  <si>
    <t>CIT</t>
  </si>
  <si>
    <t>100, 319, 320, 321, 735, 757, 767, AN4, DH4, E90</t>
  </si>
  <si>
    <t>CJB</t>
  </si>
  <si>
    <t>320, 738, AT7, DH8</t>
  </si>
  <si>
    <t>320, AT7, DH8</t>
  </si>
  <si>
    <t>319, 320, 321, 737, 738, 73G</t>
  </si>
  <si>
    <t>738, 73C, 73Q</t>
  </si>
  <si>
    <t>319, 320, 321, 330, 332, 333, 738, 73G, 747, 767, 773, 77W, 787, 789</t>
  </si>
  <si>
    <t>319, 320, 321, 333, 738, 789</t>
  </si>
  <si>
    <t>319, 320, 321, 332, 333, 737, 738, 73H, 763</t>
  </si>
  <si>
    <t>319, 320, 321, 738, 789</t>
  </si>
  <si>
    <t>319, 320, 321, 332, 333, 738, 739, 73G, 789</t>
  </si>
  <si>
    <t>320, 321, 738, 739</t>
  </si>
  <si>
    <t>321, 32A, 738, 739, 73H, 73J, 752, 753, 757</t>
  </si>
  <si>
    <t>319, 320, 321, 739</t>
  </si>
  <si>
    <t>319, 717, CR7, CR9, M90</t>
  </si>
  <si>
    <t>319, 321, 32B, 738, 739, 73G, 752, 753, 757</t>
  </si>
  <si>
    <t>319, 717, CR7, CR9, ERJ</t>
  </si>
  <si>
    <t>CRJ</t>
  </si>
  <si>
    <t>77L, 77W</t>
  </si>
  <si>
    <t>359, 777</t>
  </si>
  <si>
    <t>CR7, CR9, CRJ, DH3, ER4, ERD</t>
  </si>
  <si>
    <t>CR7, CRJ, ER4, ERJ</t>
  </si>
  <si>
    <t>CMH</t>
  </si>
  <si>
    <t>319, 320, 739, 73G, CR7, CRJ, E70, E75, E7W, ER4, ERJ</t>
  </si>
  <si>
    <t>CMB</t>
  </si>
  <si>
    <t>320, 321, 32A, 32B, 332, 333, 738, 739</t>
  </si>
  <si>
    <t>PEN</t>
  </si>
  <si>
    <t>320, 359, 738, 739</t>
  </si>
  <si>
    <t>319, 738, CR7, M80</t>
  </si>
  <si>
    <t>MCI</t>
  </si>
  <si>
    <t>319, 738, CR9, E75, M80</t>
  </si>
  <si>
    <t>E75, E7W</t>
  </si>
  <si>
    <t>320, 321, 330, 332, 333, 738, 767, 787, 789</t>
  </si>
  <si>
    <t>320, 321, 330, 332, 333, 738, 772</t>
  </si>
  <si>
    <t>359, 77W</t>
  </si>
  <si>
    <t>330, 332, 346, 388, 744, 773</t>
  </si>
  <si>
    <t>346, 388, 74H, 77W</t>
  </si>
  <si>
    <t>346, 74H, 77W</t>
  </si>
  <si>
    <t>320, 321, 332, 333, 737, 738, 73H, 73J, 763, 772, 773, 77L, 77W</t>
  </si>
  <si>
    <t>319, 320, 738, 739, 73G, 73H, 73J, 752</t>
  </si>
  <si>
    <t>LIN</t>
  </si>
  <si>
    <t>319, 320, 32S, E75, E90</t>
  </si>
  <si>
    <t>319, 320, 321, 32A, CR9, E75, E90</t>
  </si>
  <si>
    <t>320, 321, 32A, 32B, 332, 333, 77W</t>
  </si>
  <si>
    <t>CTS</t>
  </si>
  <si>
    <t>320, 321, 333, 744, 788</t>
  </si>
  <si>
    <t>320, 321, 738, E90</t>
  </si>
  <si>
    <t>319, 320, 321, 330, 332, 333, 738, 739, 73C, 73M, 73N, 77W, 787, 789</t>
  </si>
  <si>
    <t>319, 320, 321, 330, 332, 738</t>
  </si>
  <si>
    <t>320, 737, 738, 73G, 73M, 73N</t>
  </si>
  <si>
    <t>HYD</t>
  </si>
  <si>
    <t>319, 320, 321, 332, 738, 739</t>
  </si>
  <si>
    <t>319, 320, 737, 738</t>
  </si>
  <si>
    <t>319, 320, 321, 330, 332, 333, 738, 744, 747, 767, 772, 773, 777, 77W, 787, 789</t>
  </si>
  <si>
    <t>321, 330, 333, 738, 763, 77W, 788, 789</t>
  </si>
  <si>
    <t>FUK</t>
  </si>
  <si>
    <t>320, 321, 737, 738, 73H, 763, 767, 772, 773, 777, 787</t>
  </si>
  <si>
    <t>319, 320, 321, 330, 332, 333, 773</t>
  </si>
  <si>
    <t>320, 321, 332, 737, 738, 73H, 763</t>
  </si>
  <si>
    <t>320, 321, 737, 738, 73H, 767, 772</t>
  </si>
  <si>
    <t>319, 320, 321, 330, 332, 333, 737, 738, 763, 767, 773</t>
  </si>
  <si>
    <t>319, 320, 737, 738, 73G, 757</t>
  </si>
  <si>
    <t>SHE</t>
  </si>
  <si>
    <t>319, 320, 321, 738, 73H, 73M, 73N</t>
  </si>
  <si>
    <t>319, 737, 738, 73H, 73M, 73N</t>
  </si>
  <si>
    <t>LZH</t>
  </si>
  <si>
    <t>319, 320, 733, 738, 73H, 73M, 73N</t>
  </si>
  <si>
    <t>319, 320, 321, 738, 739</t>
  </si>
  <si>
    <t>321, 738, E90</t>
  </si>
  <si>
    <t>XIY</t>
  </si>
  <si>
    <t>319, 320, 321, 330, 332, 333, 737, 738, 739, 73C, 73N, 77W</t>
  </si>
  <si>
    <t>DAY</t>
  </si>
  <si>
    <t>717, M88, M90</t>
  </si>
  <si>
    <t>CR7, CR9, CRJ</t>
  </si>
  <si>
    <t>359, 744, 777</t>
  </si>
  <si>
    <t>319, 320, 321, 333, 763</t>
  </si>
  <si>
    <t>717, CR7, CR9, CRJ</t>
  </si>
  <si>
    <t>GOI</t>
  </si>
  <si>
    <t>320, 321, 737</t>
  </si>
  <si>
    <t>319, 320, 321, 32B, 737, 738, 739, 73G, 73H</t>
  </si>
  <si>
    <t>MAA</t>
  </si>
  <si>
    <t>320, 321, 32A, 32B, 332, 333, 737, 738, 739, 73H, 77W, 788</t>
  </si>
  <si>
    <t>32B, 388, 73H, 772, 788</t>
  </si>
  <si>
    <t>319, 320, 321, 738, 739, 73H, 73W, 752</t>
  </si>
  <si>
    <t>319, 321, 32A, 32B, 738, 757, 763</t>
  </si>
  <si>
    <t>319, 32A, 32B, 717, 738, CR7, CR9, M80</t>
  </si>
  <si>
    <t>PDX</t>
  </si>
  <si>
    <t>319, 320, 321, 738, 739, 73H, 73W, E7W</t>
  </si>
  <si>
    <t>739, 73G, 73H, 73J, 73W, E75</t>
  </si>
  <si>
    <t>319, 73H, 73W, E75</t>
  </si>
  <si>
    <t>SNA</t>
  </si>
  <si>
    <t>319, 320, 738, 73W, CR7</t>
  </si>
  <si>
    <t>319, 320, 738, 73W</t>
  </si>
  <si>
    <t>319, 320, 738, 739, CR7, CR9</t>
  </si>
  <si>
    <t>319, 320, 717, 738, 739, CR7, CR9, CRJ, E70, E75, E7W, ERJ, M80, M88, M90</t>
  </si>
  <si>
    <t>319, 320, 738, CR7, CR9</t>
  </si>
  <si>
    <t>STL</t>
  </si>
  <si>
    <t>738, CR9, E75, ERD, M80</t>
  </si>
  <si>
    <t>319, 738, CR7, CRJ, E70, E75, E7W, ER4, ERJ, M80</t>
  </si>
  <si>
    <t>738, CR9, E75, M80</t>
  </si>
  <si>
    <t>319, 320, 321, 332, 333, 737, 738</t>
  </si>
  <si>
    <t>DME</t>
  </si>
  <si>
    <t>321, 388, 738, 77W</t>
  </si>
  <si>
    <t>320, 321, 32B, 332, 333, 737, 73H</t>
  </si>
  <si>
    <t>319, 320, 321, E95</t>
  </si>
  <si>
    <t>319, 320, 32A, 73H, E95</t>
  </si>
  <si>
    <t>319, 320, 738, 739, CR7, CRJ, E70, E75, E7W, ER4, ERJ</t>
  </si>
  <si>
    <t>CR7, CRJ, E7W, ER4</t>
  </si>
  <si>
    <t>CR7, CRJ, E70, E7W, ER4</t>
  </si>
  <si>
    <t>MSN</t>
  </si>
  <si>
    <t>320, 717, 739, CR7, CR9, CRJ, M88, M90</t>
  </si>
  <si>
    <t>319, 320, 321, 738, 739, 73H, 73W, 752, 753, 757</t>
  </si>
  <si>
    <t>319, 320, 321, 717, 738, 739, 73G, 73H, 73J, 73W, E75</t>
  </si>
  <si>
    <t>319, 320, 321, 738, 739, 73H, 73W, 753, 757</t>
  </si>
  <si>
    <t>319, 320, 321, 752, 757, 777</t>
  </si>
  <si>
    <t>319, 320, 738, 739, 73G, E70, E7W, ERJ</t>
  </si>
  <si>
    <t>319, 320, 738, 739, 753, 757</t>
  </si>
  <si>
    <t>333, 777, 77W, 789</t>
  </si>
  <si>
    <t>318, 319, 320, 32A, DH4, E70, E90</t>
  </si>
  <si>
    <t>320, 32A, DH4</t>
  </si>
  <si>
    <t>319, 320, 321, 32A, 738, 73H, CR9, E90</t>
  </si>
  <si>
    <t>319, 320, 321, 32A, 343, 76W, 772, DH4, E95</t>
  </si>
  <si>
    <t>LED</t>
  </si>
  <si>
    <t>100, 319, 320, 321, 32A, 32B, 343, DH4, E90</t>
  </si>
  <si>
    <t>100, 319, 320, 321, 32A, 32B, CR9, DH4, E90</t>
  </si>
  <si>
    <t>319, 320, 321, 32A, CR9</t>
  </si>
  <si>
    <t>333, 346, 388, 744, 777, 77W, 787, 789</t>
  </si>
  <si>
    <t>319, 320, 738, 739, 73H, 73W, 752</t>
  </si>
  <si>
    <t>319, 320, 738, 739, 73G, 73H, 73W, 752</t>
  </si>
  <si>
    <t>717, 738, 739, CR7, CR9, E70, E7W, ERJ, M88</t>
  </si>
  <si>
    <t>717, 739, CR7, CR9, E70, E7W, ERJ, M88</t>
  </si>
  <si>
    <t>EZE</t>
  </si>
  <si>
    <t>319, 320, 738, 739, 73G, 752, 753, 777, CR7, E70, E75, E7W, ERJ, M80</t>
  </si>
  <si>
    <t>GRR</t>
  </si>
  <si>
    <t>319, 320, 738, 739, 73G, 752, 753, 763, 777, CR7, E70, E75, E7W, ER4, ERJ, M80</t>
  </si>
  <si>
    <t>319, 320, 321, 32A, 32B, 717, 738, 739, 73G, 73H, 73J, CR7, E75, E7W</t>
  </si>
  <si>
    <t>319, 320, 738, 739, 752</t>
  </si>
  <si>
    <t>319, 320, 321, 32B, 332, 333, 738, 73H, 73J</t>
  </si>
  <si>
    <t>320, 321, 32B, 332, 333, 738, 73H, 73J</t>
  </si>
  <si>
    <t>319, 320, 321, 32A, 73H, CR9, E95</t>
  </si>
  <si>
    <t>319, 320, 321, 32S, 332, 73H, 77L, 788</t>
  </si>
  <si>
    <t>32A, 32S, 332, 73H, 73J, 73W, E90</t>
  </si>
  <si>
    <t>E70, E75, E7W, E90, ERJ</t>
  </si>
  <si>
    <t>319, 320, 321, 32A, 32S, E75</t>
  </si>
  <si>
    <t>AOI</t>
  </si>
  <si>
    <t>CR9</t>
  </si>
  <si>
    <t>OKA</t>
  </si>
  <si>
    <t>320, 734, 735, 737, 738, 73H, 767, 772, 787</t>
  </si>
  <si>
    <t>320, 734, 735, 737, 738, 73H, 767</t>
  </si>
  <si>
    <t>738, 739</t>
  </si>
  <si>
    <t>SZG</t>
  </si>
  <si>
    <t>319, 320, 321, 32A, 76W, 772, E95</t>
  </si>
  <si>
    <t>319, 320, 321, 32A, 734, 738, CR9, E70, E75, E90, E95</t>
  </si>
  <si>
    <t>319, 320, 32A, 734, 738, CR9, E70, E75, E95</t>
  </si>
  <si>
    <t>CZX</t>
  </si>
  <si>
    <t>HFE</t>
  </si>
  <si>
    <t>320, M80</t>
  </si>
  <si>
    <t>319, 320, 321, 737, 738, 739, 73C, 73N, E90</t>
  </si>
  <si>
    <t>HAM</t>
  </si>
  <si>
    <t>319, 320, 73H, 73J, 73W, E75, E90</t>
  </si>
  <si>
    <t>FLR</t>
  </si>
  <si>
    <t>E90, E95</t>
  </si>
  <si>
    <t>GOA</t>
  </si>
  <si>
    <t>73W, AR8, E75, E90</t>
  </si>
  <si>
    <t>319, 320, 73H, 73J, 73W, 763, E90</t>
  </si>
  <si>
    <t>734, E70, E75, E95</t>
  </si>
  <si>
    <t>734, 738, 73H, 73W, E70, E75, E90, E95</t>
  </si>
  <si>
    <t>319, 320, 73H, 73J, 73W, E90</t>
  </si>
  <si>
    <t>LJU</t>
  </si>
  <si>
    <t>319, 73H, 73W, CR7, CR9</t>
  </si>
  <si>
    <t>319, CR7, CR9</t>
  </si>
  <si>
    <t>319, 320, 717, 738, 739, 73G, 73H, 73W, CR7, E7W, M88, M90</t>
  </si>
  <si>
    <t>CR7, E7W</t>
  </si>
  <si>
    <t>319, 320, 738, 739, 73G, CR7, CRJ, E70, E75, E7W, ER4, ERJ, M80</t>
  </si>
  <si>
    <t>319, 320, 738, 739, 73G, CR7, CRJ, E70, E75, E7W, ER4, M80</t>
  </si>
  <si>
    <t>319, 320, 717, 738, 739, 73G, 73H, 73W, CR7, E7W, ER4, M88, M90</t>
  </si>
  <si>
    <t>BDL</t>
  </si>
  <si>
    <t>319, 320, CR7, CR9, CRJ, E75, E90, ER4</t>
  </si>
  <si>
    <t>CR7, E75, ER4</t>
  </si>
  <si>
    <t>VAA</t>
  </si>
  <si>
    <t>736, AT7, CR9</t>
  </si>
  <si>
    <t>320, 32B, 332, 333, 737, 738, 739, 73H</t>
  </si>
  <si>
    <t>319, 717, 739, 73G, 73H, 73J, 73W, E75, E7W</t>
  </si>
  <si>
    <t>GEG</t>
  </si>
  <si>
    <t>319, 717, 739, 73G, 73H, 73J, CR2, DH4, E75, E7W</t>
  </si>
  <si>
    <t>73H, 73W, CR7, CRJ</t>
  </si>
  <si>
    <t>BZG</t>
  </si>
  <si>
    <t>319, 320, 321, 32A, 736, 738, 73G, 73H, 73W, CR9</t>
  </si>
  <si>
    <t>320, 321, 738, 73C, 73G, 73Q, E90</t>
  </si>
  <si>
    <t>319, 320, 321, 330, 332, 738, 73G</t>
  </si>
  <si>
    <t>318, 319, 320, 321, 32A, 32S, E75, E90</t>
  </si>
  <si>
    <t>320, 321, 330, 332, 333, 738, 767, 787</t>
  </si>
  <si>
    <t>320, 321, 330, 332, 333, 738, 739, 744, 772, 773, 77W, 787, 788, 789</t>
  </si>
  <si>
    <t>319, 320, 333, 738, 739, 73G</t>
  </si>
  <si>
    <t>ZUH</t>
  </si>
  <si>
    <t>320, 738, 73G</t>
  </si>
  <si>
    <t>319, 738, 739, 73G, E70, E7W, ERJ</t>
  </si>
  <si>
    <t>319, 320, 738, 739, 73G, CR7, CR9, E70, E7W, ERJ</t>
  </si>
  <si>
    <t>319, 320, 738, 739, 73G, CR7, E70, E7W, M80</t>
  </si>
  <si>
    <t>319, 320, 738, 73H, 73W, CR9</t>
  </si>
  <si>
    <t>319, 717, 738, 73H, 73W, CR7, E75, E7W</t>
  </si>
  <si>
    <t>LHW</t>
  </si>
  <si>
    <t>DH4</t>
  </si>
  <si>
    <t>319, 320, 321, 32A, DH4</t>
  </si>
  <si>
    <t>319, 320, 73H</t>
  </si>
  <si>
    <t>319, 320, 321, 32B, 359</t>
  </si>
  <si>
    <t>320, 738, E90</t>
  </si>
  <si>
    <t>KKJ</t>
  </si>
  <si>
    <t>320, 73H</t>
  </si>
  <si>
    <t>321, 333, 388, 737, 738, 73H, 744, 74H, 763, 772, 77L, 77W, 788</t>
  </si>
  <si>
    <t>319, 320, 321, 32B, 332, 333, 737</t>
  </si>
  <si>
    <t>319, 320, 321, 32B, 737, 738</t>
  </si>
  <si>
    <t>319, 320, 321, 32A, 73H, CR9</t>
  </si>
  <si>
    <t>KWL</t>
  </si>
  <si>
    <t>321, 738, 73C, 73N</t>
  </si>
  <si>
    <t>100, 319, 320, 321, 32A, 32B, 767, 77W, E90</t>
  </si>
  <si>
    <t>100, 319, 320, 734, 738, E70, E75, E90, E95</t>
  </si>
  <si>
    <t>MEM</t>
  </si>
  <si>
    <t>319, 738, CR9, E75, ERD, M80</t>
  </si>
  <si>
    <t>ICT</t>
  </si>
  <si>
    <t>MEX</t>
  </si>
  <si>
    <t>319, 320, 321, 738, 73H, E75</t>
  </si>
  <si>
    <t>319, 320, 738, 739, 73G, CR7, CRJ, E75, E7W, ER4, ERJ</t>
  </si>
  <si>
    <t>319, 320, 321, 32B, 738, 739, 73G, 73H, 73J, 753</t>
  </si>
  <si>
    <t>319, 320, 32A, 717, 738, 739, 73G, CR7, CR9, E70, E7W, ERJ</t>
  </si>
  <si>
    <t>320, 321, 330, 332, 333, 738, 773, 787, 789</t>
  </si>
  <si>
    <t>320, 737, 738, 73H</t>
  </si>
  <si>
    <t>319, 320, 321, 330, 332, 333, 738, 787, 789</t>
  </si>
  <si>
    <t>319, 320, 321, 330, 332, 333, 738</t>
  </si>
  <si>
    <t>319, 320, 321, 330, 333, 738</t>
  </si>
  <si>
    <t>320, 321, 330, 332, 333, 737, 738, 744, 747, 767, 772, 773, 77W, 787, 788, 789</t>
  </si>
  <si>
    <t>320, 321, 737, 738, 73G, 73H, 763</t>
  </si>
  <si>
    <t>319, 320, 32A, CR9, E95</t>
  </si>
  <si>
    <t>319, 320, CR9, E95</t>
  </si>
  <si>
    <t>319, 320, 32A, 738, 73H, CR9, DH4, E95</t>
  </si>
  <si>
    <t>319, 73H, CR9, E95</t>
  </si>
  <si>
    <t>319, 320, 321, 32A, 717, 738, 739, 73G, 73H, 73J, 753, E75, E7W</t>
  </si>
  <si>
    <t>319, 320, 738, 739, 752, 789</t>
  </si>
  <si>
    <t>319, 320, 321, 32A, 32B, 717, 738, 739, 73G, 73H, 73J, 753, E75, E7W</t>
  </si>
  <si>
    <t>319, 320, 321, 32A, 738, 739, 73H, 73J, 73W, CR7, E75, E7W</t>
  </si>
  <si>
    <t>319, 320, 32A, 738, 739, 73G, 73H, 73J</t>
  </si>
  <si>
    <t>319, 320, 738, 739, 73G, CR7, CRJ, E70, E75, E7W, ER4, ERJ</t>
  </si>
  <si>
    <t>319, 320, 321, 32A, 738, 739, 73G, 73H, 73J, 73W, CR7, E75, E7W</t>
  </si>
  <si>
    <t>ABQ</t>
  </si>
  <si>
    <t>CR7, CRJ, E75, E7W</t>
  </si>
  <si>
    <t>333, 738, 772, 788</t>
  </si>
  <si>
    <t>319, 320, 739, 73G</t>
  </si>
  <si>
    <t>319, 738, 739, 73G, E70, E7W</t>
  </si>
  <si>
    <t>319, 320, 738, 739, 73G, 73H, 73W, E7W</t>
  </si>
  <si>
    <t>319, 320, 738, 739, 73H, 73W, E7W</t>
  </si>
  <si>
    <t>319, 320, 738, 73G, E70, E7W</t>
  </si>
  <si>
    <t>320, 321, 330, 332, 333, 738, 739</t>
  </si>
  <si>
    <t>NTG</t>
  </si>
  <si>
    <t>319, 320, 321, 332, 333, 738, 739, 73Q</t>
  </si>
  <si>
    <t>319, 320, 321, 32B</t>
  </si>
  <si>
    <t>319, 320, 32A, 32B, 717, 738, 739, 73G, 73H, 73J, 73W</t>
  </si>
  <si>
    <t>319, 320, 321, 32A, 738, 739, 73H, 73W, 753, 757</t>
  </si>
  <si>
    <t>319, 320, 736, 73H, 73W, 763, DH4, E90</t>
  </si>
  <si>
    <t>319, 320, 321, 736, 73H, 73W, 763, DH4, E90</t>
  </si>
  <si>
    <t>320, 321, 330, 332, 333, 744, 772, 77W</t>
  </si>
  <si>
    <t>TNA</t>
  </si>
  <si>
    <t>SDJ</t>
  </si>
  <si>
    <t>320, 763, DH8</t>
  </si>
  <si>
    <t>739, 73G, 73H, 73J, 73W, E75, E7W</t>
  </si>
  <si>
    <t>738, CR7, CR9, CRJ, E75</t>
  </si>
  <si>
    <t>HSV</t>
  </si>
  <si>
    <t>CR7, CRJ, ER4</t>
  </si>
  <si>
    <t>CR7, CR9, CRJ, E75</t>
  </si>
  <si>
    <t>CR9, CRJ, ER4, ERD</t>
  </si>
  <si>
    <t>CR9, CRJ, E90</t>
  </si>
  <si>
    <t>LIS</t>
  </si>
  <si>
    <t>319, 320, 321, 73H, 73J, 73W</t>
  </si>
  <si>
    <t>319, 320, 321, 32A, 32B, 736, 73G, 73H, 73W, AT7, CR9, E90</t>
  </si>
  <si>
    <t>OUL</t>
  </si>
  <si>
    <t>319, 320, 321, 32B, 73H, AT7, E90</t>
  </si>
  <si>
    <t>319, 320, 321, 32A, 736, 73G, 73H, 73W, CR9</t>
  </si>
  <si>
    <t>318, 319, 320, 321, 32A, 763, 777</t>
  </si>
  <si>
    <t>319, 320, 738, 739, 73G, CR7, E75, E7W, M80</t>
  </si>
  <si>
    <t>319, 320, 738, 739, 73G, CR7, E70, E75, E7W, M80</t>
  </si>
  <si>
    <t>319, 320, 32A, 32B, 738, 739, 73G, 752</t>
  </si>
  <si>
    <t>319, 320, 321, 738, 739, 753</t>
  </si>
  <si>
    <t>319, 321, 32B, 738, E7W, M80</t>
  </si>
  <si>
    <t>319, 738</t>
  </si>
  <si>
    <t>319, 321, 32B, 738, M80</t>
  </si>
  <si>
    <t>DH4, E75</t>
  </si>
  <si>
    <t>319, 320, 736, 738, 73G, 73H, 73W, CR9</t>
  </si>
  <si>
    <t>319, 320, 321, 333, 738, 73G</t>
  </si>
  <si>
    <t>319, 320, 321, 330, 332, 737, 738, 757, 767, 787, 788, 789</t>
  </si>
  <si>
    <t>LYS</t>
  </si>
  <si>
    <t>318, 319, 320, 321, 32A, 332, 333, 772</t>
  </si>
  <si>
    <t>TXL</t>
  </si>
  <si>
    <t>319, 320, 321, 32A, 346, CR9, E95</t>
  </si>
  <si>
    <t>319, 320, SU9</t>
  </si>
  <si>
    <t>319, 320, 321, 32B, 332, 333, 73H, 77W</t>
  </si>
  <si>
    <t>319, 320, 321, 332, 738, 73G</t>
  </si>
  <si>
    <t>320, 738, E90, E95</t>
  </si>
  <si>
    <t>319, 320, 321, 332, 738</t>
  </si>
  <si>
    <t>DTM</t>
  </si>
  <si>
    <t>319, 320, 321, 32A, CR9, DH4, E95</t>
  </si>
  <si>
    <t>319, 320, 321, 345</t>
  </si>
  <si>
    <t>SDF</t>
  </si>
  <si>
    <t>738, 73G, E70, E7W, ERJ</t>
  </si>
  <si>
    <t>CR7, CR9, CRJ, E70</t>
  </si>
  <si>
    <t>320, 717, 739, 757, CR7, CR9, CRJ, M88, M90</t>
  </si>
  <si>
    <t>738, 739, 73G, E70, E7W, ERJ</t>
  </si>
  <si>
    <t>319, 320, 321, 32A, 717, 738, 739, E90, M88, M90</t>
  </si>
  <si>
    <t>319, 320, 321, 717, 738, 739, E90, M88, M90</t>
  </si>
  <si>
    <t>320, 321, 32S, 738</t>
  </si>
  <si>
    <t>321, 32A, 333, 738</t>
  </si>
  <si>
    <t>319, 320, 321, 32A, CRJ</t>
  </si>
  <si>
    <t>E70, ERJ</t>
  </si>
  <si>
    <t>319, 320, 738, 739, 73G, 752, E70, E7W, E90, ERJ</t>
  </si>
  <si>
    <t>E70, E7W, ERJ</t>
  </si>
  <si>
    <t>SCL</t>
  </si>
  <si>
    <t>320, 321, 332, 738, 763, 773, 77L, 787, 788, 789</t>
  </si>
  <si>
    <t>320, 321, 332, 333, 359, 744, 773, 77W</t>
  </si>
  <si>
    <t>CR7, CRJ, E70, E7W, ER4, ERJ</t>
  </si>
  <si>
    <t>319, 320, 32A, 738, 739, 73G, 753, 777, E7W, E90</t>
  </si>
  <si>
    <t>319, 320, 321, 32A, 738, 739, 73G, 753, E7W, E90</t>
  </si>
  <si>
    <t>319, 320, 332, 738, 73G, 73N</t>
  </si>
  <si>
    <t>320, 321, 332, 333, 717, 738, 73H, 73W, 744, 787, 789</t>
  </si>
  <si>
    <t>319, 320, 321, 32A, 73H, 772, E95</t>
  </si>
  <si>
    <t>319, 320, 321, 737, 738, 788</t>
  </si>
  <si>
    <t>319, 320, 321, 332, 333, 738, 767, 773</t>
  </si>
  <si>
    <t>319, 320, 321, 738, 739, 73H, 73J, 73W, CR7, E7W</t>
  </si>
  <si>
    <t>319, 320, 321, 738, 739, 73G, 73H, 73J, 73W, CR7, E7W</t>
  </si>
  <si>
    <t>738, CR7, CRJ, E7W, ER4</t>
  </si>
  <si>
    <t>739, CR7, CR9, E7W</t>
  </si>
  <si>
    <t>CWA</t>
  </si>
  <si>
    <t>320, 738, 739, 73G, 752, 757, E75</t>
  </si>
  <si>
    <t>319, 320, 321, 738, 739, 73G</t>
  </si>
  <si>
    <t>320, 321, 738, 73H, 763</t>
  </si>
  <si>
    <t>320, 321, 330, 333, 737, 738, 739, 73N</t>
  </si>
  <si>
    <t>319, 320, 321, 333, 738, 73H, 763</t>
  </si>
  <si>
    <t>319, 320, 32A, 738, 73H</t>
  </si>
  <si>
    <t>319, 320, 738, 739, CR7, CRJ, E70, E75, E7W, E90, ER4, ERJ</t>
  </si>
  <si>
    <t>319, 320, 321, 763, 788, 789</t>
  </si>
  <si>
    <t>319, 320, 321, CR9, DH4, E95</t>
  </si>
  <si>
    <t>POZ</t>
  </si>
  <si>
    <t>346, 388, 789</t>
  </si>
  <si>
    <t>346, 388, 777, 77W, 789</t>
  </si>
  <si>
    <t>320, DH4, E95</t>
  </si>
  <si>
    <t>SJW</t>
  </si>
  <si>
    <t>LCG</t>
  </si>
  <si>
    <t>319, 320, 321, 32A, 73H, 73J, 73W</t>
  </si>
  <si>
    <t>319, 320, 321, 32A, 736, 73G, 73H, 73W, 767</t>
  </si>
  <si>
    <t>319, CR7, CR9, S20</t>
  </si>
  <si>
    <t>319, 320, CR9, DH4, E95</t>
  </si>
  <si>
    <t>100, 319, 320, 321, 32B, DH4, E90</t>
  </si>
  <si>
    <t>319, 320, 32A, 738, 73H, 73W</t>
  </si>
  <si>
    <t>320, 738, 73L, 73N</t>
  </si>
  <si>
    <t>320, 321, 738, 739, 73H, 73W, 757, 75W, M88, M90</t>
  </si>
  <si>
    <t>320, 321, 738, 739, 73H, 73W, 757, 75W, 76W, M88, M90</t>
  </si>
  <si>
    <t>320, 321, 332, 738</t>
  </si>
  <si>
    <t>IND</t>
  </si>
  <si>
    <t>319, 320, 738, CR7, CRJ, E70, E75, E7W, ER4, ERJ</t>
  </si>
  <si>
    <t>YNJ</t>
  </si>
  <si>
    <t>319, 320, 321, 737, 738, 73G, 73N</t>
  </si>
  <si>
    <t>CR7, E70, E75, E7W, E90</t>
  </si>
  <si>
    <t>319, 320, 32A, 717, 738, 739, 73G, 753, 777, CR7, CR9, CRJ, E70, E75, E7W, ERJ, M80, M90</t>
  </si>
  <si>
    <t>738, 73G, E70, E7W</t>
  </si>
  <si>
    <t>321, 738, M80</t>
  </si>
  <si>
    <t>319, 320, 321, 332, 738, 773</t>
  </si>
  <si>
    <t>320, 321, 332, 738, 773</t>
  </si>
  <si>
    <t>319, 320, 738, 739, 73G, AT4, AT7, ATR</t>
  </si>
  <si>
    <t>319, 320, 717, CR7, CR9, M90</t>
  </si>
  <si>
    <t>319, 320, 717, 738, CR7, CR9, M90</t>
  </si>
  <si>
    <t>CRJ, E70, ER4, ERD</t>
  </si>
  <si>
    <t>E70, ER4, ERD</t>
  </si>
  <si>
    <t>319, 320, 321, 333, 738</t>
  </si>
  <si>
    <t>319, 320, 738</t>
  </si>
  <si>
    <t>HET</t>
  </si>
  <si>
    <t>320, 738, 73Q, E90</t>
  </si>
  <si>
    <t>319, 320, 321, 738, 73H, E90</t>
  </si>
  <si>
    <t>319, 320, 321, 32A, 736, 738, 73G, 73H, 73W</t>
  </si>
  <si>
    <t>319, 320, 321, 32A, 32B, 717, 738, 739, 73H, 73W, 753, 789, CR7, CRJ, E75, E7W</t>
  </si>
  <si>
    <t>319, 320, 321, 32A, 32B, 717, 738, 739, 73H, 73W, 753, 789, CR7, E75, E7W</t>
  </si>
  <si>
    <t>DH4, E70, E75, E95</t>
  </si>
  <si>
    <t>PSA</t>
  </si>
  <si>
    <t>319, 320, 321, 332, 73H, 77W</t>
  </si>
  <si>
    <t>PER</t>
  </si>
  <si>
    <t>320, 332, 333, 73H</t>
  </si>
  <si>
    <t>32S</t>
  </si>
  <si>
    <t>320, 321, 332, 333, 738, 73H, 772, 788</t>
  </si>
  <si>
    <t>BLI</t>
  </si>
  <si>
    <t>739, 73G, 73H, 73J, CR2, DH4</t>
  </si>
  <si>
    <t>PUS</t>
  </si>
  <si>
    <t>320, 321, 333, 737, 738, 739, 73H</t>
  </si>
  <si>
    <t>321, 333, 739, 73H</t>
  </si>
  <si>
    <t>320, 321, 332, 333, 738, 73G, 73H, 772</t>
  </si>
  <si>
    <t>SMF</t>
  </si>
  <si>
    <t>73H, 73W, CR7, CRJ, E75, E7W</t>
  </si>
  <si>
    <t>OIT</t>
  </si>
  <si>
    <t>320, 321, 737, 738, 73H, 767</t>
  </si>
  <si>
    <t>737, 738</t>
  </si>
  <si>
    <t>320, 321, 737, 738, 73N</t>
  </si>
  <si>
    <t>319, 320, 321, 330, 332, 333, 737, 738, 787, 789</t>
  </si>
  <si>
    <t>YEG</t>
  </si>
  <si>
    <t>736, 73H, 73W, CR9</t>
  </si>
  <si>
    <t>319, 320, 321, 734, 736, 738, 73H, 73W, CR9, DH4</t>
  </si>
  <si>
    <t>320, 32A, 73H</t>
  </si>
  <si>
    <t>319, 320, 321, 32B, 738, 73H</t>
  </si>
  <si>
    <t>IKA</t>
  </si>
  <si>
    <t>310, 320, 321, 32B, 332, 333, 343, 737, 73H, AB6</t>
  </si>
  <si>
    <t>310, 320, 321, 32B, 332, 333, 343, 737, 73H, AB6, M83</t>
  </si>
  <si>
    <t>LNK</t>
  </si>
  <si>
    <t>320, 321, 332, 737, 738, 73G, 757</t>
  </si>
  <si>
    <t>320, 321, 332, 737, 738, 73G</t>
  </si>
  <si>
    <t>319, 320, 321, 32A, 738, CR9, E95</t>
  </si>
  <si>
    <t>TYN</t>
  </si>
  <si>
    <t>319, 320, 321, 736, 738, 739, 73H, 73W, CR9, CRJ, E7W</t>
  </si>
  <si>
    <t>319, 320, 321, 77L, 788, 789, CR9, E95, SU9</t>
  </si>
  <si>
    <t>ER4</t>
  </si>
  <si>
    <t>CR7, CR9, CRJ, E75, ER4</t>
  </si>
  <si>
    <t>319, 320, 32A, 32B, 738, 739, 73G, 763, CR7, E75</t>
  </si>
  <si>
    <t>319, 320, 32A, 32B, 738, 739, 73G, 763, CR7, E70, E75</t>
  </si>
  <si>
    <t>SOF</t>
  </si>
  <si>
    <t>319, 321, 32A, E90</t>
  </si>
  <si>
    <t>319, 320, E95</t>
  </si>
  <si>
    <t>330, 332, 333, 73C, 73G</t>
  </si>
  <si>
    <t>330, 333, 73C, 73G</t>
  </si>
  <si>
    <t>319, 320, 321, 736, 73H, 73W, 763, 77L, 789</t>
  </si>
  <si>
    <t>CR7, E70, E90</t>
  </si>
  <si>
    <t>319, 320, 321, 738, 739, 73H, 73W, 752, 753, 777, 788, 789</t>
  </si>
  <si>
    <t>NGS</t>
  </si>
  <si>
    <t>737, 73H, 767, 772, 773, 787</t>
  </si>
  <si>
    <t>RST</t>
  </si>
  <si>
    <t>319, 320, 738, 73G, CR7, CRJ, E70, E75, E7W, ER4, ERJ</t>
  </si>
  <si>
    <t>333, 359</t>
  </si>
  <si>
    <t>332, 333, 77W</t>
  </si>
  <si>
    <t>332, 333, 772, 773, 77W</t>
  </si>
  <si>
    <t>320, 321, 330, 332, 333, 350, 359, 787</t>
  </si>
  <si>
    <t>AUH</t>
  </si>
  <si>
    <t>320, 321, 330, 332, 738, 789</t>
  </si>
  <si>
    <t>332, 333, 359, 77W</t>
  </si>
  <si>
    <t>320, 333, 738, 788</t>
  </si>
  <si>
    <t>320, 321, 332, 333, 359</t>
  </si>
  <si>
    <t>CR9, E90</t>
  </si>
  <si>
    <t>739, E7W</t>
  </si>
  <si>
    <t>319, 320, 738, 739, 73G, CR7, CR9</t>
  </si>
  <si>
    <t>319, 320, 32A, CR9, DH4, E95</t>
  </si>
  <si>
    <t>YHZ</t>
  </si>
  <si>
    <t>E7W, ERJ</t>
  </si>
  <si>
    <t>319, 320, 321, 32A, 332</t>
  </si>
  <si>
    <t>320, 321, 738, 73G, 73H, 73N</t>
  </si>
  <si>
    <t>320, 737, 738, 73H, 763</t>
  </si>
  <si>
    <t>321, 738, 73H, 763</t>
  </si>
  <si>
    <t>320, 321, 32B, 32S, 333, 744, 75W, 764, 76W, 789</t>
  </si>
  <si>
    <t>320, 321, 32A, 32B, 32S, 333, 744, 75W, 764, 76W, 789</t>
  </si>
  <si>
    <t>320, 321, 32B, 32S, 75W, 764, 76W</t>
  </si>
  <si>
    <t>320, 321, 32A, 32B, 32S, 75W, 764, 76W</t>
  </si>
  <si>
    <t>319, 320, 32A, 32B, 738, 739, 752, 777, 789, E75</t>
  </si>
  <si>
    <t>773, 77W</t>
  </si>
  <si>
    <t>717, CR7, CR9, M88, M90</t>
  </si>
  <si>
    <t>717, CR7, CR9, M90</t>
  </si>
  <si>
    <t>346, 388, 744, 74H</t>
  </si>
  <si>
    <t>319, 320, 734, 738, CR9, DH4, E70, E75, E95</t>
  </si>
  <si>
    <t>319, 320, 321, 330</t>
  </si>
  <si>
    <t>319, CR9, E95</t>
  </si>
  <si>
    <t>319, 320, 321, 738, 739, 73G, 753, 757, E75, E7W, M90</t>
  </si>
  <si>
    <t>CR7, CRJ, E7W, ER4, ERJ</t>
  </si>
  <si>
    <t>CR7, CRJ, E7W, ERJ</t>
  </si>
  <si>
    <t>RGN</t>
  </si>
  <si>
    <t>320, 73H, 73W, E75</t>
  </si>
  <si>
    <t>320, 332, 333, 388, 772, 773, 77W</t>
  </si>
  <si>
    <t>GMP</t>
  </si>
  <si>
    <t>321, 737, 738, 739</t>
  </si>
  <si>
    <t>333, 76W</t>
  </si>
  <si>
    <t>LGA</t>
  </si>
  <si>
    <t>319, 320, 321, 32A, 32B, 717, 738, 739, E75, ER4, ERD</t>
  </si>
  <si>
    <t>319, 320, 321, 32A, 717, 738, 739, E75, ER4, ERD</t>
  </si>
  <si>
    <t>319, 320, 738, 73W, CR7, E75, E7W</t>
  </si>
  <si>
    <t>333, 738, 772, 77W</t>
  </si>
  <si>
    <t>320, 321, 737, 738, 73G</t>
  </si>
  <si>
    <t>HIJ</t>
  </si>
  <si>
    <t>320, 321, 738, 73H, 763, 767, 772, 787</t>
  </si>
  <si>
    <t>321, 737, 738, 73H, 763, 767, 772, 773, 787</t>
  </si>
  <si>
    <t>320, 737, 738, 73H, 763, 767, 772, 773, 787</t>
  </si>
  <si>
    <t>HKT</t>
  </si>
  <si>
    <t>319, 320, 32S, 330, 744, 747, 773, 777</t>
  </si>
  <si>
    <t>319, 320, 32A, 32B, 738, 739, 73G</t>
  </si>
  <si>
    <t>332, 333, 738, 739, 73H, 73J</t>
  </si>
  <si>
    <t>319, 320, 738, E70, E7W, ERJ</t>
  </si>
  <si>
    <t>319, 320, 738, CR7, E70, E7W, ERJ</t>
  </si>
  <si>
    <t>321, 32B, 332, 333</t>
  </si>
  <si>
    <t>321, 717, 738, 739, 73H, 73W, 752, 757, M88, M90</t>
  </si>
  <si>
    <t>321, 717, 738, 739, 73H, 73W, 752, 757, 75W, M88, M90</t>
  </si>
  <si>
    <t>319, 738, 757, 772, CR9</t>
  </si>
  <si>
    <t>319, 738, 757, CR9</t>
  </si>
  <si>
    <t>320, 321, 717, 738, 739, 757, 75W, E90</t>
  </si>
  <si>
    <t>KOW</t>
  </si>
  <si>
    <t>NNY</t>
  </si>
  <si>
    <t>73C, E90</t>
  </si>
  <si>
    <t>319, 320, 332, 333, 359, 738, 739, 764, 788, 789</t>
  </si>
  <si>
    <t>RNO</t>
  </si>
  <si>
    <t>73H, 73W, CR7, CRJ, E75</t>
  </si>
  <si>
    <t>CR2, DH4, E75</t>
  </si>
  <si>
    <t>319, 717, 738, 739, 73G, 73H, 73J, CR2, DH4, E75, E7W</t>
  </si>
  <si>
    <t>320, 738, 739</t>
  </si>
  <si>
    <t>319, 73H, 73W</t>
  </si>
  <si>
    <t>320, 321, 32B, 738, 739, 752, 753, 757</t>
  </si>
  <si>
    <t>SAT</t>
  </si>
  <si>
    <t>717, 739, 73H, 73W, CR7, E75, E7W</t>
  </si>
  <si>
    <t>YUL</t>
  </si>
  <si>
    <t>319, 320, 738, 739, 73G, 752, 777, 788</t>
  </si>
  <si>
    <t>319, 320, 736, 73H, 73W, E75, E90, ER4, ERD</t>
  </si>
  <si>
    <t>319, 320, 321, 736, 737, 738, 73H, 73W, 763, 76W, 77L, 77W, 788, 789</t>
  </si>
  <si>
    <t>319, 320, 321, 333, 736, 737, 738, 73H, 73W, 788</t>
  </si>
  <si>
    <t>LGW</t>
  </si>
  <si>
    <t>LYA</t>
  </si>
  <si>
    <t>XNN</t>
  </si>
  <si>
    <t>319, 320, 321, 738, 73G</t>
  </si>
  <si>
    <t>PMI</t>
  </si>
  <si>
    <t>321, 32A, 32S, 332, 73H, 789, E90</t>
  </si>
  <si>
    <t>319, 320, 73H, 73J, 73W, DH4, E75, E90</t>
  </si>
  <si>
    <t>E75, ER4</t>
  </si>
  <si>
    <t>ILO</t>
  </si>
  <si>
    <t>319, 320, 321, 737, 738, 73L, 73N</t>
  </si>
  <si>
    <t>319, 320, 321, 32A, E90, E95</t>
  </si>
  <si>
    <t>SLC</t>
  </si>
  <si>
    <t>320, 717, 738, 73H, 73W, CR9, M90</t>
  </si>
  <si>
    <t>320, 321, 332, 333, 738, 763</t>
  </si>
  <si>
    <t>319, 320, 321, 737, 738</t>
  </si>
  <si>
    <t>TSE</t>
  </si>
  <si>
    <t>319, 320, 321, 738, 739, 73H, 73W</t>
  </si>
  <si>
    <t>319, 320, 738, 739, CRJ, E7W</t>
  </si>
  <si>
    <t>319, 320, 738, 73H</t>
  </si>
  <si>
    <t>32B, 738, 757</t>
  </si>
  <si>
    <t>320, 737, 738, 739</t>
  </si>
  <si>
    <t>320, 333, 737, 738, 739, 73N</t>
  </si>
  <si>
    <t>738, 787, 788</t>
  </si>
  <si>
    <t>TNN</t>
  </si>
  <si>
    <t>319, 320, 32A, 738, 739, 73G, 73H, 73W, 753, 757, M90</t>
  </si>
  <si>
    <t>320, 32A, 738, 739, 73G, 73H, 73W, 753, 757, M90</t>
  </si>
  <si>
    <t>319, 320, 321, 32A, 32B, 738, 739, 73H, 73W, 757, M88, M90</t>
  </si>
  <si>
    <t>KWE</t>
  </si>
  <si>
    <t>738, 73N</t>
  </si>
  <si>
    <t>NNG</t>
  </si>
  <si>
    <t>VII</t>
  </si>
  <si>
    <t>319, 737, 738, 73H, 73N</t>
  </si>
  <si>
    <t>320, 737, 738</t>
  </si>
  <si>
    <t>319, 320, 738, 739, 73G</t>
  </si>
  <si>
    <t>YYC</t>
  </si>
  <si>
    <t>313, 332, 733, 736, 738, 73H, 73W, BEH, D38, DH3, DH4</t>
  </si>
  <si>
    <t>313, 332, 733, 735, 736, 738, 73H, 73W, BEH, D38, DH3, DH4</t>
  </si>
  <si>
    <t>YTY</t>
  </si>
  <si>
    <t>321, 332, 333, 73H, 73J</t>
  </si>
  <si>
    <t>319, 320, 321, 767</t>
  </si>
  <si>
    <t>321, AT7</t>
  </si>
  <si>
    <t>320, 321, 738, 73N</t>
  </si>
  <si>
    <t>319, 321, 738</t>
  </si>
  <si>
    <t>319, 320, 738, 739, 73G, 752</t>
  </si>
  <si>
    <t>MRS</t>
  </si>
  <si>
    <t>320, 321, 32B, 737, 738, 739, 73G, 73H, 73W</t>
  </si>
  <si>
    <t>PNH</t>
  </si>
  <si>
    <t>319, 320, 321, 330, 738</t>
  </si>
  <si>
    <t>319, 73H, E95</t>
  </si>
  <si>
    <t>772, 77W, 789</t>
  </si>
  <si>
    <t>777, 77W, 788</t>
  </si>
  <si>
    <t>321, 32B, 332, 333, 738, 73H</t>
  </si>
  <si>
    <t>VKO</t>
  </si>
  <si>
    <t>321, 32B, 332, 333, 738, 73H, 73J</t>
  </si>
  <si>
    <t>320, 321, 332, 333, 359, 763, 772, 773, 77W, 788, 789</t>
  </si>
  <si>
    <t>320, 332, 333, 738</t>
  </si>
  <si>
    <t>359, 772, 789</t>
  </si>
  <si>
    <t>MYJ</t>
  </si>
  <si>
    <t>321, 333, 76W, 772, 773, 788</t>
  </si>
  <si>
    <t>SYR</t>
  </si>
  <si>
    <t>MTY</t>
  </si>
  <si>
    <t>320, E7W, SU9</t>
  </si>
  <si>
    <t>319, 320, 738, 739, 73G, E7W</t>
  </si>
  <si>
    <t>319, 320, 738, 739, 73G, E70, E7W</t>
  </si>
  <si>
    <t>TAS</t>
  </si>
  <si>
    <t>332, 333, 788</t>
  </si>
  <si>
    <t>319, 320, 321, 32B, 738, 73H, 73J</t>
  </si>
  <si>
    <t>321, 32B, 332, 333, 77W</t>
  </si>
  <si>
    <t>319, 320, 321, 717, 738, CR9, E90</t>
  </si>
  <si>
    <t>319, 320, 321, 717, CR9, E90</t>
  </si>
  <si>
    <t>319, 320, 738, 73G, 73L, 73N</t>
  </si>
  <si>
    <t>319, 320, 321, 32A, 32B, 738, 739, 753, M80</t>
  </si>
  <si>
    <t>PDS</t>
  </si>
  <si>
    <t>AT7, ATR</t>
  </si>
  <si>
    <t>319, 320, 32A, 717, 738, 739, 73G, 73H, 73W, 753, 757, CRJ, E7W, M90</t>
  </si>
  <si>
    <t>320, 717, 738, CR7, CR9, E70, M90</t>
  </si>
  <si>
    <t>E90</t>
  </si>
  <si>
    <t>319, 320, 321, 738, 739, 73G, 753, CR7, E7W</t>
  </si>
  <si>
    <t>319, 320, 321, 738, 739, 73G, CR7, E7W</t>
  </si>
  <si>
    <t>319, 320, 32B, 738, 739</t>
  </si>
  <si>
    <t>330, 333, 359, 388, 773</t>
  </si>
  <si>
    <t>332, 333, 388, 772, 777, 77W, 788, 789</t>
  </si>
  <si>
    <t>319, 320, 321, 32S, 330</t>
  </si>
  <si>
    <t>738, 788</t>
  </si>
  <si>
    <t>319, 320, 717, 738, 739, 73G, CR7, CR9, E70, E7W, ERJ</t>
  </si>
  <si>
    <t>320, 737, 738, 739, 763, 772</t>
  </si>
  <si>
    <t>76W, 77L, 789</t>
  </si>
  <si>
    <t>E70, E90</t>
  </si>
  <si>
    <t>319, 320, 321, 32A, 332, 333</t>
  </si>
  <si>
    <t>320, 321, 333, 359, 738, 744, 77W</t>
  </si>
  <si>
    <t>319, 320, 321, 32A, 32B, 738, 739, 73G, M80</t>
  </si>
  <si>
    <t>CR7, CRJ, E70, E75, E7W, ER4, ERJ</t>
  </si>
  <si>
    <t>TXN</t>
  </si>
  <si>
    <t>319, 320, 321, 736, 73H, 73W, CR7, E75, E7W</t>
  </si>
  <si>
    <t>319, 320, 737, 738, 73G, E90</t>
  </si>
  <si>
    <t>321, 737, E90</t>
  </si>
  <si>
    <t>319, 320, 738, 739, 73G, 73H, 73J</t>
  </si>
  <si>
    <t>320, 738, 739, 73H, 73J</t>
  </si>
  <si>
    <t>346, 359</t>
  </si>
  <si>
    <t>320, 738, 739, 73G, 752, CR7, E7W</t>
  </si>
  <si>
    <t>744, 76W, 788</t>
  </si>
  <si>
    <t>319, 320, 737, 738, 739, 73H</t>
  </si>
  <si>
    <t>319, 320, 738, 739, 73G, 73H, 73J, 73W, E75, E90</t>
  </si>
  <si>
    <t>PRG</t>
    <phoneticPr fontId="79" type="noConversion"/>
  </si>
  <si>
    <t>319, 320, 32A, 32B, 717, 738, 739, 73G, 752, E70, E7W, M88, M90</t>
  </si>
  <si>
    <t>319, 320, 738, 739, 73G, 763, 764, ERJ</t>
  </si>
  <si>
    <t>319, 320, 738, 739, 73G, ERJ</t>
  </si>
  <si>
    <t>320, 717, 739, CR7, CRJ, E75, E7W</t>
  </si>
  <si>
    <t>319, 321</t>
  </si>
  <si>
    <t>319, 320, 321, 736, 73H, 73W, 763, E90</t>
  </si>
  <si>
    <t>320, 717, 739, 752, CR7, CRJ, E75, E7W</t>
  </si>
  <si>
    <t>77W, 788, 789</t>
  </si>
  <si>
    <t>BUR</t>
  </si>
  <si>
    <t>319, 320, 738, 73H, 73W, CRJ, E7W</t>
  </si>
  <si>
    <t>320, 321, 737, 738, 739</t>
  </si>
  <si>
    <t>DAC</t>
  </si>
  <si>
    <t>330, 738, 777, 788</t>
  </si>
  <si>
    <t>319, 320, 32A, 32B, 738, 739, 73H, 73W, CR7, CRJ, E7W</t>
  </si>
  <si>
    <t>ONT</t>
  </si>
  <si>
    <t>319, 73W, CRJ, E7W</t>
  </si>
  <si>
    <t>320, 321, 763, 772, 773, 77W, 788, 789</t>
  </si>
  <si>
    <t>772, 789</t>
  </si>
  <si>
    <t>319, 320, 321, 32A, 32B, 717, 738, 739, M80</t>
  </si>
  <si>
    <t>CVG</t>
  </si>
  <si>
    <t>320, 321, 717, 738, 739, 73W, M88, M90</t>
  </si>
  <si>
    <t>319, 320, 321, 32A, 32B, 717, 738, M80</t>
  </si>
  <si>
    <t>333, 738, 757, 787, 788, 789</t>
  </si>
  <si>
    <t>321, 330, 333, 738</t>
  </si>
  <si>
    <t>319, 320, 321, 32A, E95</t>
  </si>
  <si>
    <t>359, 773</t>
  </si>
  <si>
    <t>332, 333, 388, 744, 747, 77W</t>
  </si>
  <si>
    <t>319, 320, 738, 739, 73G, CR9</t>
  </si>
  <si>
    <t>313, 319, 320, 321, 332, 333, 736, 738, 73H, 73W, 77W, 788, DH4, E75</t>
  </si>
  <si>
    <t>313, 319, 320, 321, 332, 333, 736, 738, 73H, 73W, 77W, 788, 789, DH4, E75</t>
  </si>
  <si>
    <t>319, 320, 32S, 73H, 73W</t>
  </si>
  <si>
    <t>LCY</t>
  </si>
  <si>
    <t>DH4, E70, E90</t>
  </si>
  <si>
    <t>HOU</t>
  </si>
  <si>
    <t>CR7, CR9, ERD</t>
  </si>
  <si>
    <t>333, 359, 744, 773, 777, 77W, 789380, 773, 777, 77W</t>
  </si>
  <si>
    <t>DBV</t>
  </si>
  <si>
    <t>320, 321, E95</t>
  </si>
  <si>
    <t>319, 32A</t>
  </si>
  <si>
    <t>319, 320, 321, 32A, 73H, 789, CRK</t>
  </si>
  <si>
    <t>319, 320, 321, 738, 73H, 73W, CR7, CR9, E75, E90</t>
  </si>
  <si>
    <t>319, 320, 321, 332, 333, E90</t>
  </si>
  <si>
    <t>319, 320, 321, 32A, 32B, 738, 757, 763</t>
  </si>
  <si>
    <t>319, 320, 321, 332, 333</t>
  </si>
  <si>
    <t>320, 32A, 32B, 734, 738, 73H, E70, E75, E90, E95, SU9</t>
  </si>
  <si>
    <t>320, 321, 32B, 73H</t>
  </si>
  <si>
    <t>73W, E7W, ER3</t>
  </si>
  <si>
    <t>319, 320, 321, 32A, 32B, 738, 739, 73G, 753, 788, E7W</t>
  </si>
  <si>
    <t>FSD</t>
  </si>
  <si>
    <t>738, CR7, CRJ, E70, E7W, ER4, ERJ</t>
  </si>
  <si>
    <t>319, 320, 321, 32A, 32B, 738, 739, 753, 788, E7W</t>
  </si>
  <si>
    <t>738, 73H</t>
  </si>
  <si>
    <t>737, 738, 73H</t>
  </si>
  <si>
    <t>319, 320, 32S, 737, E75</t>
  </si>
  <si>
    <t>319, 320, 32S, 737, E75, E90</t>
  </si>
  <si>
    <t>LIM</t>
  </si>
  <si>
    <t>BOG</t>
  </si>
  <si>
    <t>OTP</t>
  </si>
  <si>
    <t>318, 321, 32B, 332, 333, 738, 73H, 73J</t>
  </si>
  <si>
    <t>ESB</t>
  </si>
  <si>
    <t>320, 321, 32B, 332, 333, 343, 738, 73H, 73J, 77W</t>
  </si>
  <si>
    <t>319, 320, 330, 788</t>
  </si>
  <si>
    <t>319, 320, 321, 73H, 73W</t>
  </si>
  <si>
    <t>319, 320, 321, 738, 73H, 73W</t>
  </si>
  <si>
    <t>319, 320, 321, 736, 737, 738, 73C, 73H</t>
  </si>
  <si>
    <t>320, 321, 738, E70, E75, E90, E95</t>
  </si>
  <si>
    <t>MRY</t>
  </si>
  <si>
    <t>CR7, CRJ, E7W</t>
  </si>
  <si>
    <t>319, 320, 321, 717, 738, 73W, CR7, CR9, E90, M90</t>
  </si>
  <si>
    <t>319, 320, 321, 717, 738, 73W, CR9, E90, M90</t>
  </si>
  <si>
    <t>318, 319, 321, 32A</t>
  </si>
  <si>
    <t>319, 73H, DH4, E95</t>
  </si>
  <si>
    <t>KTM</t>
  </si>
  <si>
    <t>320, 738, 73H</t>
  </si>
  <si>
    <t>320, 739, 73H</t>
  </si>
  <si>
    <t>XFN</t>
  </si>
  <si>
    <t>319, 320, 321, 32A, 32B, 333, 73H, CR9, E90</t>
  </si>
  <si>
    <t>319, 321, 736, 738, 73H, 73W, 763</t>
  </si>
  <si>
    <t>E75</t>
  </si>
  <si>
    <t>AES</t>
  </si>
  <si>
    <t>ALC</t>
  </si>
  <si>
    <t>73H</t>
  </si>
  <si>
    <t>ADB</t>
  </si>
  <si>
    <t>319, 320, 321, 32B, 332, 333, 738, 73H, 73J, 77W, 789</t>
  </si>
  <si>
    <t>321, 32B, 73H, 73J</t>
  </si>
  <si>
    <t>STN</t>
  </si>
  <si>
    <t>319, 320, 717, 738, 739, CR7, CR9, E7W, M90</t>
  </si>
  <si>
    <t>OAK</t>
  </si>
  <si>
    <t>319, 320, 717, 738, 73H, 73W, CR7, CR9, E75, E7W</t>
  </si>
  <si>
    <t>OBO</t>
  </si>
  <si>
    <t>737, 73H, 767</t>
  </si>
  <si>
    <t>ITM</t>
  </si>
  <si>
    <t>321, 738, 763, 767, 772, 773, 787</t>
  </si>
  <si>
    <t>FSZ</t>
  </si>
  <si>
    <t>319, 320, E75, E90</t>
  </si>
  <si>
    <t>320, 321, 717, 73H, 73W, M88, M90</t>
  </si>
  <si>
    <t>320, 321, 738, 73H, 73W, M88, M90</t>
  </si>
  <si>
    <t>320, 321, 737, 738</t>
  </si>
  <si>
    <t>319, 320, 738, CRJ, E70, E7W, ER4</t>
  </si>
  <si>
    <t>URC</t>
  </si>
  <si>
    <t>738, 73C</t>
  </si>
  <si>
    <t>320, 737, 738, 73C, 73N, 787</t>
  </si>
  <si>
    <t>319, 320, 321, 32A, 32S, 73H</t>
  </si>
  <si>
    <t>TOY</t>
  </si>
  <si>
    <t>HIA</t>
  </si>
  <si>
    <t>319, 320, 739</t>
  </si>
  <si>
    <t>319, 320, 321, 32A, 32B, 738, 739, CR7, CRJ, E70, E7W, M80</t>
  </si>
  <si>
    <t>320, 737, 738, 73M, 73N</t>
  </si>
  <si>
    <t>DOH</t>
  </si>
  <si>
    <t>346, 359, 388, 77L, 77W, 788</t>
  </si>
  <si>
    <t>MIG</t>
  </si>
  <si>
    <t>320, 321, 737, 738, 73H</t>
  </si>
  <si>
    <t>319, 320, 321, 32A, 772</t>
  </si>
  <si>
    <t>320, 321, 738, 73H</t>
  </si>
  <si>
    <t>717, E75, M88</t>
  </si>
  <si>
    <t>HAK</t>
  </si>
  <si>
    <t>KOJ</t>
  </si>
  <si>
    <t>380, 772, 77W</t>
  </si>
  <si>
    <t>HUZ</t>
  </si>
  <si>
    <t>717, 738, CRJ, E75</t>
  </si>
  <si>
    <t>717, E75</t>
  </si>
  <si>
    <t>319, 320, 321, 717, 738, 739, 73G, E90</t>
  </si>
  <si>
    <t>738, 739, 757</t>
  </si>
  <si>
    <t>330, 332, 346, 359, 388</t>
  </si>
  <si>
    <t>738, 739, 73H, 73J, 73W, 752</t>
  </si>
  <si>
    <t>319, 738, 739, 73H, 73J, 73W, 752</t>
  </si>
  <si>
    <t>320, 32A, 332, 738, 739, 772, 77W</t>
  </si>
  <si>
    <t>319, CR7, CR9, E75, E7W</t>
  </si>
  <si>
    <t>319, CR7, CR9, CRJ, E75, E7W</t>
  </si>
  <si>
    <t>319, 320, 321, 32S</t>
  </si>
  <si>
    <t>100, 320, DH4, E90</t>
  </si>
  <si>
    <t>LNZ</t>
  </si>
  <si>
    <t>32A, 736, 738, 73G, 73H, 73W, CR9</t>
  </si>
  <si>
    <t>773, 777, 788</t>
  </si>
  <si>
    <t>773, 788</t>
  </si>
  <si>
    <t>KLU</t>
  </si>
  <si>
    <t>319, 320, 32A, 738, 739, 73G, 73H, 73J, 752, 753, 757, E75</t>
  </si>
  <si>
    <t>320, 321, 32A, 738, 739, 73G, 73H, 73J, 752, 753, 757, E75</t>
  </si>
  <si>
    <t>KMQ</t>
  </si>
  <si>
    <t>PAD</t>
  </si>
  <si>
    <t>319, 320, 738, 739, 73G, E70, E75, E7W</t>
  </si>
  <si>
    <t>321, 330, 332, 333, 738, 73J, 763, 772, 773, 77W</t>
  </si>
  <si>
    <t>SWA</t>
  </si>
  <si>
    <t>319, 320, 321, 717, CR7, CR9, E75</t>
  </si>
  <si>
    <t>717, CR7, CR9</t>
  </si>
  <si>
    <t>717, CR7, CR9, E70, E7W, ERJ, M90</t>
  </si>
  <si>
    <t>717, 73G, CR7, CR9, E70, E7W, ERJ, M90</t>
  </si>
  <si>
    <t>ELP</t>
  </si>
  <si>
    <t>73H, 73W, CR7, E75</t>
  </si>
  <si>
    <t>738, 73H, 73W, CR7, CR9</t>
  </si>
  <si>
    <t>NAP</t>
  </si>
  <si>
    <t>319, 739, 73G, 73H, 73J, E7W</t>
  </si>
  <si>
    <t>319, 739, 73G, 73H, 73J, E75, E7W</t>
  </si>
  <si>
    <t>SYX</t>
  </si>
  <si>
    <t>319, 320, CR7, CRK, E70, E90</t>
  </si>
  <si>
    <t>CRJ, E7W, ERJ</t>
  </si>
  <si>
    <t>320, CR7, ER4</t>
  </si>
  <si>
    <t>YFC</t>
  </si>
  <si>
    <t>319, 320, 321, 32A, 332, 73H, E90</t>
  </si>
  <si>
    <t>WEH</t>
  </si>
  <si>
    <t>738, E95</t>
  </si>
  <si>
    <t>319, 32B, 738, CR7, E75, ERD, M80</t>
  </si>
  <si>
    <t>319, 738, CR7, E75, ERD, M80</t>
  </si>
  <si>
    <t>318, 319, 320, AR8, E70, E90</t>
  </si>
  <si>
    <t>319, 320, 32A, 32B, 738, 739</t>
  </si>
  <si>
    <t>319, 320, 321, 32A, 73H, E90</t>
  </si>
  <si>
    <t>BGM</t>
  </si>
  <si>
    <t>321, 735, 738, 767, 772, 787, CR7, DH8, E70, E90</t>
  </si>
  <si>
    <t>319, 320, 32A, 738, 739, 73H, 73W, CR7, CR9, M90</t>
  </si>
  <si>
    <t>319, 320, 32A, 738, 739, 73H, 73W, CR9, M90</t>
  </si>
  <si>
    <t>73N</t>
  </si>
  <si>
    <t>ERD</t>
  </si>
  <si>
    <t>JED</t>
  </si>
  <si>
    <t>320, 321, 330, 333, 388, 73H, 773, 777, 77W, 789</t>
  </si>
  <si>
    <t>RUH</t>
  </si>
  <si>
    <t>320, 330, 333, 73H, 773, 777, 77L, 77W, 789</t>
  </si>
  <si>
    <t>319, 320, 321, 32B, 330, 332, 333, 737, 738, 77W</t>
  </si>
  <si>
    <t>319, 320, 321, 32B, 330, 332, 333, 738, 77W</t>
  </si>
  <si>
    <t>320, 738, 739, 73C, 73N, E90</t>
  </si>
  <si>
    <t>320, 332, 333, 359, 738, 73H, 788</t>
  </si>
  <si>
    <t>320, 738, 739, 73H, 73J, 73W, 772, 789</t>
  </si>
  <si>
    <t>319, 717, CR7, CR9, CRJ, E70, E75, E7W, M90</t>
  </si>
  <si>
    <t>319, 717, CR7, CR9, CRJ, E70, E75, E7W</t>
  </si>
  <si>
    <t>319, 320, 321, 32A, 32B, 73H, E90</t>
  </si>
  <si>
    <t>319, 738, 739</t>
  </si>
  <si>
    <t>320, 321, 333, 787</t>
  </si>
  <si>
    <t>319, 320, 321, 333, 350, 737, 73H, 763, 772, 77L, 787</t>
  </si>
  <si>
    <t>320, 321, 333, 350, 737, 73H, 763, 77L, 787</t>
  </si>
  <si>
    <t>KMJ</t>
  </si>
  <si>
    <t>320, 321, 737, 739, 73H, 763</t>
  </si>
  <si>
    <t>333, 359, 388, 737, 738, 744, 763, 772, 773, 777, 77L, 77W</t>
  </si>
  <si>
    <t>INC</t>
  </si>
  <si>
    <t>332, 772, 77W, 789</t>
  </si>
  <si>
    <t>E7W</t>
  </si>
  <si>
    <t>319, 320, 738, 73G, CR7, E70, E7W, ERJ</t>
  </si>
  <si>
    <t>319, 320, 321, 738, 73H, 73W, CR9</t>
  </si>
  <si>
    <t>319, 320, 321, 32A, 32B, 738, 752, CR9</t>
  </si>
  <si>
    <t>32B, 738</t>
  </si>
  <si>
    <t>FWA</t>
  </si>
  <si>
    <t>321, 735, 738, 767, 772, CR7, DH8, E70, E90</t>
  </si>
  <si>
    <t>735, 738, 767, CR7, DH8, E70, E90</t>
  </si>
  <si>
    <t>DRS</t>
  </si>
  <si>
    <t>319, 320, 321, 32A, 717, 738, 739, 73G, 73H, 73J, 73W, E7W</t>
  </si>
  <si>
    <t>COS</t>
  </si>
  <si>
    <t>738, CR9</t>
  </si>
  <si>
    <t>321, 330, 332, 333, 350</t>
  </si>
  <si>
    <t>320, 321, 332, 73H, 73J, 772, 773, 77W</t>
  </si>
  <si>
    <t>FMO</t>
  </si>
  <si>
    <t>321, 32B, 332, 333, E75, E90, E95</t>
  </si>
  <si>
    <t>319, 320, 321, 32A, 73H</t>
  </si>
  <si>
    <t>321, 738, 739</t>
  </si>
  <si>
    <t>319, 320, 321, 32A, 332, CR9, E90</t>
  </si>
  <si>
    <t>320, 32A, 736, 73G, 73H, 73W, CR9</t>
  </si>
  <si>
    <t>ARN</t>
    <phoneticPr fontId="79" type="noConversion"/>
  </si>
  <si>
    <t>319, 320, 321, 32A, 330, 332, 737, 738, 739</t>
  </si>
  <si>
    <t>KIJ</t>
  </si>
  <si>
    <t>735, 738, 767, CR7, DH8, E90</t>
  </si>
  <si>
    <t>735, 738, CR7, DH8, E90</t>
  </si>
  <si>
    <t>RDM</t>
  </si>
  <si>
    <t>BOI</t>
  </si>
  <si>
    <t>319, 320, 738, 739, 73H, 73W, CRJ, E7W</t>
  </si>
  <si>
    <t>319, 320, 321, 738, E90</t>
  </si>
  <si>
    <t>319, 320, 32A, CR9, E90</t>
  </si>
  <si>
    <t>319, 320, 321, 737, 788, E70, E90, SU9</t>
  </si>
  <si>
    <t>319, 320, 321, 737, E70, E90, SU9</t>
  </si>
  <si>
    <t>CCU</t>
  </si>
  <si>
    <t>319, 320, 32B, 737, 777</t>
  </si>
  <si>
    <t>319, 320, 738, 739, 73G, 73H, 73W, E70, E7W</t>
  </si>
  <si>
    <t>319, 320, 32A, 717, CR9</t>
  </si>
  <si>
    <t>JJN</t>
  </si>
  <si>
    <t>319, 320, 321, 32A, 32B, 738, 73G</t>
  </si>
  <si>
    <t>332, 333, 346, 777, 789</t>
  </si>
  <si>
    <t>319, 320, 73H, 73W, E90</t>
  </si>
  <si>
    <t>319, 320, 321, 738, 73N</t>
  </si>
  <si>
    <t>320, 752, 757, 75W, 788, 789</t>
  </si>
  <si>
    <t>319, 320, 321, 717, 738, 739, CR7, CR9, E70, M90</t>
  </si>
  <si>
    <t>319, 320, 321, 717, 738, 739, CR7, CR9, M90</t>
  </si>
  <si>
    <t>320, 333, 359, 737, 772, 773, 77W</t>
  </si>
  <si>
    <t>OKC</t>
  </si>
  <si>
    <t>319, 320, 321, 738, 739, 73C, 73M, 73N, 73Q, E90</t>
  </si>
  <si>
    <t>319, 320, 737, 738, E90</t>
  </si>
  <si>
    <t>321, 330, 332, 333, 350, 773, 777, 788</t>
  </si>
  <si>
    <t>TLL</t>
  </si>
  <si>
    <t>733, 73C, CR7, CR9</t>
  </si>
  <si>
    <t>319, 738, 739, 73G, CR7, CRJ, E70, E75, E7W, ER4, ERJ</t>
  </si>
  <si>
    <t>717, CR7, CR9, E75</t>
  </si>
  <si>
    <t>319, CR9, E75, M80</t>
  </si>
  <si>
    <t>319, 320, 321, 32A, 32B, 73H</t>
  </si>
  <si>
    <t>319, 320, 73H, 73W, E75, E90</t>
  </si>
  <si>
    <t>E70, E75, E90, E95</t>
  </si>
  <si>
    <t>320, 32A, 736, 73G, 73H, 73W</t>
  </si>
  <si>
    <t>319, 320, 321, 32B, 736, 737, 738</t>
  </si>
  <si>
    <t>319, 320, CR7, CRK</t>
  </si>
  <si>
    <t>321, 737, 738, 73H, 767, 772, 787</t>
  </si>
  <si>
    <t>332, 333, 73H, 772, 787, 788, 789</t>
  </si>
  <si>
    <t>320, 321, 738, 73L, 73N</t>
  </si>
  <si>
    <t>319, 320, 32A, DH4</t>
  </si>
  <si>
    <t>PVD</t>
  </si>
  <si>
    <t>320, 717, CR7, CR9</t>
  </si>
  <si>
    <t>319, 320, 321, 717, 739, CR7, CR9, E70, E75, E7W</t>
  </si>
  <si>
    <t>319, 320, 321, 73H, E95</t>
  </si>
  <si>
    <t>320, 321, 332, 333, 738</t>
  </si>
  <si>
    <t>ROC</t>
  </si>
  <si>
    <t>319, 320, 738, 739, CR7, CRJ, E70, E7W, ER4, ERJ</t>
  </si>
  <si>
    <t>717, 73W, CR9, M88</t>
  </si>
  <si>
    <t>100, DH4, E90</t>
  </si>
  <si>
    <t>320, 332, 738, E90, E95</t>
  </si>
  <si>
    <t>319, 320, 321, 736, 737, 73M</t>
  </si>
  <si>
    <t>320, 321, 333, 738, 73M, 73Q</t>
  </si>
  <si>
    <t>319, 320, 321, 73H</t>
  </si>
  <si>
    <t>32B, 73H, 73J</t>
  </si>
  <si>
    <t>320, 321, 333, 738, E90</t>
  </si>
  <si>
    <t>332, 333, 359, 738, 772, 773, 77W</t>
  </si>
  <si>
    <t>ZRH</t>
    <phoneticPr fontId="79" type="noConversion"/>
  </si>
  <si>
    <t>319, 320, 321, 32A, 32B, 772, DH4, E90, E95</t>
  </si>
  <si>
    <t>320, 321, 332, 333, 359, 738, 744, 772, 773, 77W, 789</t>
  </si>
  <si>
    <t>359, 388</t>
  </si>
  <si>
    <t>319, 320, CR9</t>
  </si>
  <si>
    <t>772, 77W</t>
  </si>
  <si>
    <t>318, 319, 320, 321, 32A, 734, 738, E70, E75, E90, E95</t>
  </si>
  <si>
    <t>319, 320, 321, 734, 738, DH4, E70, E75, E90, E95</t>
  </si>
  <si>
    <t>310, 320, 340, 77L, 77W, AB6</t>
  </si>
  <si>
    <t>319, 738, 739, 753, 757</t>
  </si>
  <si>
    <t>320, 321, 32A, 32B, 32S, 738, 752, 75W</t>
  </si>
  <si>
    <t>AAL</t>
  </si>
  <si>
    <t>319, 73H, 73W, CR7, E75, E7W</t>
  </si>
  <si>
    <t>319, 738, 73H, 73W, CR7, E75, E7W</t>
  </si>
  <si>
    <t>BRS</t>
  </si>
  <si>
    <t>319, 320, 73W, E75, E90</t>
  </si>
  <si>
    <t>320, 321, 73H, 73J, 73W, E75, E90</t>
  </si>
  <si>
    <t>333, 738, 739, 73H, 73J, 752, 753, 757, 764, 76W</t>
  </si>
  <si>
    <t>319, 320, 32A, 73H</t>
  </si>
  <si>
    <t>320, 332, 333, 738, 739</t>
  </si>
  <si>
    <t>359, 773, 777, 788, 789</t>
  </si>
  <si>
    <t>747, 763, 772, 788, 789</t>
  </si>
  <si>
    <t>320, 32B, ATR, DH8</t>
  </si>
  <si>
    <t>319, 320, 32A, 32B, 737, 73H</t>
  </si>
  <si>
    <t>319, 320, 32B, 330, 332, 343, ATR, DH8</t>
  </si>
  <si>
    <t>320, 717, 738, CR9, E70</t>
  </si>
  <si>
    <t>319, 320, 321, 738, 739, 73H, 73W, 752, 753</t>
  </si>
  <si>
    <t>BZN</t>
  </si>
  <si>
    <t>DH4, E75, E7W</t>
  </si>
  <si>
    <t>333, 388, 73H, 77L, 77W, 789</t>
  </si>
  <si>
    <t>318, 319, 320, 321, 32A, AR8, E70, E90</t>
  </si>
  <si>
    <t>318, 319, 320, 321, 32A, 733, 734, 738, 73H</t>
  </si>
  <si>
    <t>RNS</t>
  </si>
  <si>
    <t>CEI</t>
  </si>
  <si>
    <t>319, 320, 32S</t>
  </si>
  <si>
    <t>SUB</t>
  </si>
  <si>
    <t>320, 32A, 330, 333, 733, 735, 738, 739, 773</t>
  </si>
  <si>
    <t>320, 32A, 330, 333, 735, 738, 739, 773</t>
  </si>
  <si>
    <t>CJU</t>
  </si>
  <si>
    <t>JHG</t>
  </si>
  <si>
    <t>CLJ</t>
  </si>
  <si>
    <t>MSY</t>
  </si>
  <si>
    <t>319, 320, 321, 738, 764, CR9, E75</t>
  </si>
  <si>
    <t>320, 321, 73H, AT7, CR9, M83</t>
  </si>
  <si>
    <t>CRW</t>
  </si>
  <si>
    <t>CR7, CR9, CRJ, ER4</t>
  </si>
  <si>
    <t>MLA</t>
  </si>
  <si>
    <t>320, 32A, 32B, 333, 738</t>
  </si>
  <si>
    <t>319, 739, CR7, CR9, E70, E7W, ERJ</t>
  </si>
  <si>
    <t>319, 320, 739, CR7, CR9, E70, E7W, ERJ</t>
  </si>
  <si>
    <t>DAD</t>
  </si>
  <si>
    <t>319, 738, 739, 73G, 753, CR7, CRJ, E70, E75, E7W, ER4, ERJ</t>
  </si>
  <si>
    <t>319, 320, 738, 739, 73H, 73W, CR7, CRJ, E7W</t>
  </si>
  <si>
    <t>319, 320, 321, 32A, 738, 739, 752, 753, 777, E70</t>
  </si>
  <si>
    <t>319, 320, 738, 739, 73H, 73W, CR7, E70, E7W, ER4</t>
  </si>
  <si>
    <t>319, 320, 321, 32A, 738, 739, 752, 753, 777</t>
  </si>
  <si>
    <t>319, 320, 321, 738, 739, 73G, E70, E7W</t>
  </si>
  <si>
    <t>319, CR7, E75</t>
  </si>
  <si>
    <t>321, 788, 789</t>
  </si>
  <si>
    <t>788, 789</t>
  </si>
  <si>
    <t>JAC</t>
  </si>
  <si>
    <t>319, CR7, CRJ, E7W</t>
  </si>
  <si>
    <t>319, 320, 738, 739, CR7, CRJ, E75, E7W</t>
  </si>
  <si>
    <t>320, 321, 332, 737, 738</t>
  </si>
  <si>
    <t>333, 359, 388, 772, 77W, 789</t>
  </si>
  <si>
    <t>333, 359, 388, 787, 788, 789</t>
  </si>
  <si>
    <t>73W, E75</t>
  </si>
  <si>
    <t>319, 320, 321, 739, 757</t>
  </si>
  <si>
    <t>320, 321, 739, 753, 757</t>
  </si>
  <si>
    <t>320, 321, 32B, 332, 333, 73H</t>
  </si>
  <si>
    <t>320, 738, 73G, 73H, E95</t>
  </si>
  <si>
    <t>YNZ</t>
  </si>
  <si>
    <t>TAE</t>
  </si>
  <si>
    <t>320, 321, 737, 739, 73H</t>
  </si>
  <si>
    <t>DPS</t>
  </si>
  <si>
    <t>SBZ</t>
  </si>
  <si>
    <t>DH4, E95</t>
  </si>
  <si>
    <t>319, 320, 738, E95</t>
  </si>
  <si>
    <t>VLC</t>
  </si>
  <si>
    <t>320, 321, 32S</t>
  </si>
  <si>
    <t>321, 738, E95</t>
  </si>
  <si>
    <t>AT7, DH4, E70, E75, E95</t>
  </si>
  <si>
    <t>WUS</t>
  </si>
  <si>
    <t>CR7, CRJ, E70, E75, E7W, ER4</t>
  </si>
  <si>
    <t>CR7, CRJ, E75, ER4</t>
  </si>
  <si>
    <t>YCD</t>
  </si>
  <si>
    <t>319, 320, 321, 333, 734, 736, 738, 73H, 73W, 763, 77L, E90</t>
  </si>
  <si>
    <t>CRJ, DH3</t>
  </si>
  <si>
    <t>319, 738, 739, E7W</t>
  </si>
  <si>
    <t>ZAG</t>
  </si>
  <si>
    <t>319, 320, E90</t>
  </si>
  <si>
    <t>320, 733, 735, 736, 737, 738</t>
  </si>
  <si>
    <t>320, 321, 32B, 332, 333, 359, 73H, 77L, 77W, 788</t>
  </si>
  <si>
    <t>739, 73G, CR7, CR9, CRJ, E70, E7W</t>
  </si>
  <si>
    <t>738, 739, 73G, CR7, CR9, CRJ, E70, E7W, ERJ</t>
  </si>
  <si>
    <t>319, 320, 321, 32A, CR9, DH4</t>
  </si>
  <si>
    <t>320, 321, 32A, 32B, 738, 739, 73G, 752, 763, 764, 777</t>
  </si>
  <si>
    <t>319, 320, 321, 32A, 32B, 738, 739, 73G, 752, 763, 764, 777</t>
  </si>
  <si>
    <t>319, 788, 789</t>
  </si>
  <si>
    <t>319, E75, E90</t>
  </si>
  <si>
    <t>319, 320, 32S, 340, 359, 733, 737, 73H, 73W, 763, 77L, 77W, 787, 788, 789, E75, E90</t>
  </si>
  <si>
    <t>332, 333, 343, 346, 764</t>
  </si>
  <si>
    <t>359, 74H, 773</t>
  </si>
  <si>
    <t>346, 747, 74H, 773</t>
  </si>
  <si>
    <t>319, 320, CR9, DH4, E90</t>
  </si>
  <si>
    <t>319, CR9, E90</t>
  </si>
  <si>
    <t>320, 321, 333, 737, 738, 739, 73H, 763, 772</t>
  </si>
  <si>
    <t>CR7, E70, E7W</t>
  </si>
  <si>
    <t>333, 359, 764, 773, 77W</t>
  </si>
  <si>
    <t>GRZ</t>
  </si>
  <si>
    <t>319, 320, 321, 32B, 333, 359, E90</t>
  </si>
  <si>
    <t>320, 321, 738, E95</t>
  </si>
  <si>
    <t>HLD</t>
  </si>
  <si>
    <t>738, 73G</t>
  </si>
  <si>
    <t>359, 772, 773, 77W, 789</t>
  </si>
  <si>
    <t>74H, 77W</t>
  </si>
  <si>
    <t>CR7, CRJ, E70, E7W, ERJ</t>
  </si>
  <si>
    <t>319, 320, 321, 738, 739, 73G, E75, E7W, E90</t>
  </si>
  <si>
    <t>319, 320, 738, 739, 73G, E75, E7W, E90</t>
  </si>
  <si>
    <t>359, 777, 77W, 789</t>
  </si>
  <si>
    <t>320, 321, 332, 333, 359, 737, 738, 73H, 73J, 763</t>
  </si>
  <si>
    <t>320, 321, 32B, 332, 333, 73H, 73J</t>
  </si>
  <si>
    <t>319, 73H</t>
  </si>
  <si>
    <t>319, CR7, E7W</t>
  </si>
  <si>
    <t>320, 321, 32B, 32S, 738, 739, 73H, 757, 75W, 767, 76W</t>
  </si>
  <si>
    <t>320, 321, 32B, 32S, 738, 739, 757, 75W, 767, 76W</t>
  </si>
  <si>
    <t>JNG</t>
  </si>
  <si>
    <t>KEF</t>
  </si>
  <si>
    <t>321, 32A, 75T, 75W</t>
  </si>
  <si>
    <t>320, 321, 32A, 32B</t>
  </si>
  <si>
    <t>320, 321, 332, 333, 359, 737, 738, 739, 73H, 73J, 763, 772, 77L, 789</t>
  </si>
  <si>
    <t>KWE</t>
    <phoneticPr fontId="87" type="noConversion"/>
  </si>
  <si>
    <t>319, 320, 321, 738, 739, 73H, 73W, 757, 75W, 76W, CR7, CRJ, E75, E7W</t>
  </si>
  <si>
    <t>320, E90</t>
  </si>
  <si>
    <t>319, 320, 321, 32A, 32B, 738, 739, 73H, 73J, 752, 753, 777, 789</t>
  </si>
  <si>
    <t>319, 320, 738, 73H, 73W</t>
  </si>
  <si>
    <t>321, 32B, 73H</t>
  </si>
  <si>
    <t>320, 321, 32A, 32B, 737, DH8</t>
  </si>
  <si>
    <t>LEX</t>
  </si>
  <si>
    <t>MCT</t>
  </si>
  <si>
    <t>330, 332, 333, 388, 73H, 73J, 73L, 73M, 77L, 77W, 788, 789, E75</t>
  </si>
  <si>
    <t>CT</t>
  </si>
  <si>
    <t>CR7, CRJ, ERJ</t>
  </si>
  <si>
    <t>SEN</t>
  </si>
  <si>
    <t>AT7</t>
  </si>
  <si>
    <t>Economy</t>
  </si>
  <si>
    <t>319, 320, 32S, 330, 738, ATR</t>
  </si>
  <si>
    <t>717, CR9, CRJ, E70, E75, E90</t>
  </si>
  <si>
    <t>73H, 73W, CR7, CR9</t>
  </si>
  <si>
    <t>DQA</t>
  </si>
  <si>
    <t>733, 737, 738, 73H</t>
  </si>
  <si>
    <t>320, 737, ATR</t>
  </si>
  <si>
    <t>PIA</t>
  </si>
  <si>
    <t>CR7, CRJ, E70, E7W, ER4, ERD, ERJ</t>
  </si>
  <si>
    <t>319, 320, 321, 717, 738, 739, CR9, E75, E90</t>
  </si>
  <si>
    <t>320, 330, 333, 738, 73H, 76W, 772, 788</t>
  </si>
  <si>
    <t>320, 321, 333, 359, 738, 773, 777, 77W</t>
  </si>
  <si>
    <t>318, 733, 734, 735, 738, 73H, ATR</t>
  </si>
  <si>
    <t>359, 788</t>
  </si>
  <si>
    <t>ORY</t>
  </si>
  <si>
    <t>318, 319, 320, 321, CRK, E90</t>
  </si>
  <si>
    <t>NCE</t>
  </si>
  <si>
    <t>318, 319, 320, 321, CRK</t>
  </si>
  <si>
    <t>738, E7W</t>
  </si>
  <si>
    <t>MDL</t>
  </si>
  <si>
    <t>318, 319, 320, 321, 32A, 343</t>
  </si>
  <si>
    <t>319, 320, 321, 32A, 359, 772, 773</t>
  </si>
  <si>
    <t>319, 320, 321, 32A, 359</t>
  </si>
  <si>
    <t>320, 321, 332, 333, 737, 73J, 772, 77W, 789</t>
  </si>
  <si>
    <t>319, 320, 321, 73H, 73W, CR9</t>
  </si>
  <si>
    <t>TAC</t>
  </si>
  <si>
    <t>320, 736, 737</t>
  </si>
  <si>
    <t>320, 321, 332, 717, 738, 73H, 73W, 789</t>
  </si>
  <si>
    <t>320, 321, 333, 717, 738, 73H, 73W, 789</t>
  </si>
  <si>
    <t>332, 333, 359, 76W</t>
  </si>
  <si>
    <t>ADL</t>
  </si>
  <si>
    <t>AKL</t>
  </si>
  <si>
    <t>320, 332, 333, 73H, 772, 77W, 789</t>
  </si>
  <si>
    <t>BOD</t>
  </si>
  <si>
    <t>FSM</t>
  </si>
  <si>
    <t>AYT</t>
  </si>
  <si>
    <t>319, 320, 321, 32B, 332, 333, 738, 73H, 73J, 77W</t>
  </si>
  <si>
    <t>320, 321, 32A, 32B, 332, 333, 359, 77W</t>
  </si>
  <si>
    <t>BHM</t>
  </si>
  <si>
    <t>CR7, CR9, ER4</t>
  </si>
  <si>
    <t>FRJ</t>
  </si>
  <si>
    <t>319, 320, 321, 32A, 75T</t>
  </si>
  <si>
    <t>321, 738, 73H, CR9</t>
  </si>
  <si>
    <t>CR9, DH4</t>
  </si>
  <si>
    <t>74H</t>
  </si>
  <si>
    <t>VNO</t>
  </si>
  <si>
    <t>320, 321, 333, 763, 77L</t>
  </si>
  <si>
    <t>CR7, CR9</t>
  </si>
  <si>
    <t>330, 333, 343, 359</t>
  </si>
  <si>
    <t>CR7, E70, E7W, ER4</t>
  </si>
  <si>
    <t>E70</t>
  </si>
  <si>
    <t>STV</t>
  </si>
  <si>
    <t>319, 320, 32B, 737</t>
  </si>
  <si>
    <t>320, 321, 333, 359, 739, 73J, 763, 772</t>
  </si>
  <si>
    <t>OMS</t>
  </si>
  <si>
    <t>319, 320, 321, 32A, E90</t>
  </si>
  <si>
    <t>DYG</t>
  </si>
  <si>
    <t>YIW</t>
  </si>
  <si>
    <t>320, 321, 332, 333, 359, 763, 773, 77W</t>
  </si>
  <si>
    <t>332, 333, 359, 789</t>
  </si>
  <si>
    <t>JDZ</t>
  </si>
  <si>
    <t>320, 321, 330, 333, 738, 787, 789</t>
  </si>
  <si>
    <t>320, 733, 738</t>
  </si>
  <si>
    <t>KMI</t>
  </si>
  <si>
    <t>LIT</t>
  </si>
  <si>
    <t>318, 319, 320, 321</t>
  </si>
  <si>
    <t>320, 737, 738, DH8</t>
  </si>
  <si>
    <t>320, 767, 772</t>
  </si>
  <si>
    <t>BUF</t>
  </si>
  <si>
    <t>319, 320, 738, 739, 73G, 753, CR7, CRJ, E70, E75, E7W, ER4, ERJ</t>
  </si>
  <si>
    <t>320, 321, 734, 738, 73H</t>
  </si>
  <si>
    <t>320, 32A, 32S, 738, 739, 73H, 73J, 73W, E75</t>
  </si>
  <si>
    <t>320, 32A, 32S, 738, 73H, 73J, 73W, E75</t>
  </si>
  <si>
    <t>321, 359, 77W, AT7</t>
  </si>
  <si>
    <t>320, 321, 32A, 737, 738</t>
  </si>
  <si>
    <t>320, 321, 32A, 737, 738, 73H</t>
  </si>
  <si>
    <t>320, 321, 733, 738, 73G</t>
  </si>
  <si>
    <t>319, 320, 321, 32S, E75</t>
  </si>
  <si>
    <t>319, 320, DH4, E95</t>
  </si>
  <si>
    <t>738, 777</t>
  </si>
  <si>
    <t>319, 320, 738, 739, E90</t>
  </si>
  <si>
    <t>319, 320, 738, 73G, CR7, CRJ, E7W, ERJ</t>
  </si>
  <si>
    <t>319, 320, 738, 73G, CR7, CRJ, E70, E7W, ERJ</t>
  </si>
  <si>
    <t>319, 738, E75</t>
  </si>
  <si>
    <t>321, 32A, 738</t>
  </si>
  <si>
    <t>320, 738, 73G, CR7, E70, E7W, ERJ</t>
  </si>
  <si>
    <t>320, 73G, CR7, E70, E7W, ERJ</t>
  </si>
  <si>
    <t>321, 332, 717, 738, 739, 73H, 73W, M88, M90</t>
  </si>
  <si>
    <t>717, CR7, CR9, M88</t>
  </si>
  <si>
    <t>332, 717, 738, 739, 73H, 73W, M88, M90</t>
  </si>
  <si>
    <t>319, 320, 321, 32A, 332, 737, 738, 73G, 77W, 789</t>
  </si>
  <si>
    <t>AT7, CRK</t>
  </si>
  <si>
    <t>359, 77W, 788, 789</t>
  </si>
  <si>
    <t>738, CR7, DH4, E75, E7W</t>
  </si>
  <si>
    <t>32B, 32S, 739, 73H, 73J, 757, 75W, 76W</t>
  </si>
  <si>
    <t>321, 32S, 73H, 73J, 752, 757</t>
  </si>
  <si>
    <t>319, 320, 738, 739, 752, 777, 789</t>
  </si>
  <si>
    <t>77W, 789</t>
  </si>
  <si>
    <t>73H, 73J</t>
  </si>
  <si>
    <t>320, 333, 77W, 787, 788, 789</t>
  </si>
  <si>
    <t>320, 32A, 359, 738</t>
  </si>
  <si>
    <t>319, 320, 321, 32A, 73W, E75, E90</t>
  </si>
  <si>
    <t>359, 772, 77W</t>
  </si>
  <si>
    <t>359, 789</t>
  </si>
  <si>
    <t>319, 320, 321, 32A, 332, 73H, 788, 789, E90</t>
  </si>
  <si>
    <t>320, 321, 73H, 77L, 77W</t>
  </si>
  <si>
    <t>320, 332, 333, 359, 738, 73H, 773, 77W, 788, 789</t>
  </si>
  <si>
    <t>333, 772, 788, 789</t>
  </si>
  <si>
    <t>320, 321, 333, 76W</t>
  </si>
  <si>
    <t>321, 333, 359, 744, 773, 777, 77W, 789</t>
  </si>
  <si>
    <t>333, 359, 744, 773, 777, 77W, 789</t>
  </si>
  <si>
    <t>320, 321, 332, 333, 359, 738, 77W</t>
  </si>
  <si>
    <t>項目</t>
    <phoneticPr fontId="11" type="noConversion"/>
  </si>
  <si>
    <t>單位</t>
    <phoneticPr fontId="11" type="noConversion"/>
  </si>
  <si>
    <t>使用方</t>
    <phoneticPr fontId="11" type="noConversion"/>
  </si>
  <si>
    <t>活動數據</t>
    <phoneticPr fontId="11" type="noConversion"/>
  </si>
  <si>
    <t>HFCS碳排係數</t>
    <phoneticPr fontId="11" type="noConversion"/>
  </si>
  <si>
    <t>CO2碳排係數</t>
    <phoneticPr fontId="11" type="noConversion"/>
  </si>
  <si>
    <t>CH4碳排係數</t>
    <phoneticPr fontId="11" type="noConversion"/>
  </si>
  <si>
    <t>N2O碳排係數</t>
    <phoneticPr fontId="11" type="noConversion"/>
  </si>
  <si>
    <t>合計CO2e公噸/年</t>
    <phoneticPr fontId="11" type="noConversion"/>
  </si>
  <si>
    <r>
      <t>數據來源或推估方式</t>
    </r>
    <r>
      <rPr>
        <sz val="12"/>
        <color indexed="10"/>
        <rFont val="Times New Roman"/>
        <family val="1"/>
      </rPr>
      <t/>
    </r>
    <phoneticPr fontId="11" type="noConversion"/>
  </si>
  <si>
    <t>說明&amp;注意事項</t>
    <phoneticPr fontId="11" type="noConversion"/>
  </si>
  <si>
    <t>平鎮廠</t>
    <phoneticPr fontId="11" type="noConversion"/>
  </si>
  <si>
    <t>桃二廠</t>
    <phoneticPr fontId="11" type="noConversion"/>
  </si>
  <si>
    <t>桃五廠</t>
    <phoneticPr fontId="11" type="noConversion"/>
  </si>
  <si>
    <t>類別1</t>
  </si>
  <si>
    <t>類別2</t>
  </si>
  <si>
    <r>
      <t>排放量(ton CO</t>
    </r>
    <r>
      <rPr>
        <b/>
        <sz val="12"/>
        <color theme="1"/>
        <rFont val="微軟正黑體"/>
        <family val="1"/>
        <charset val="136"/>
      </rPr>
      <t>₂</t>
    </r>
    <r>
      <rPr>
        <b/>
        <sz val="12"/>
        <color theme="1"/>
        <rFont val="微軟正黑體"/>
        <family val="2"/>
      </rPr>
      <t>e)</t>
    </r>
    <phoneticPr fontId="48" type="noConversion"/>
  </si>
  <si>
    <t>排放源</t>
    <phoneticPr fontId="11" type="noConversion"/>
  </si>
  <si>
    <t>數據保管單位</t>
    <phoneticPr fontId="11" type="noConversion"/>
  </si>
  <si>
    <t>排放係數來源</t>
    <phoneticPr fontId="11" type="noConversion"/>
  </si>
  <si>
    <t>活動數據來源</t>
    <phoneticPr fontId="11" type="noConversion"/>
  </si>
  <si>
    <t>柴油用量 × 排放係數 × GWP</t>
  </si>
  <si>
    <t>溫室氣體排放係數管理表6.0.4版</t>
    <phoneticPr fontId="11" type="noConversion"/>
  </si>
  <si>
    <r>
      <rPr>
        <sz val="10"/>
        <rFont val="PMingLiU"/>
        <family val="1"/>
        <charset val="136"/>
      </rPr>
      <t>廠務</t>
    </r>
    <r>
      <rPr>
        <sz val="10"/>
        <rFont val="Arial"/>
        <family val="2"/>
      </rPr>
      <t>部</t>
    </r>
    <phoneticPr fontId="11" type="noConversion"/>
  </si>
  <si>
    <t>化糞池
滅火器
冷媒設備</t>
    <phoneticPr fontId="11" type="noConversion"/>
  </si>
  <si>
    <t>溫室氣體排放係數管理表6.0.4版
質量平衡
溫室氣體排放係數管理表6.0.4版</t>
    <phoneticPr fontId="11" type="noConversion"/>
  </si>
  <si>
    <t>職安
廠務部
廠務部</t>
    <phoneticPr fontId="11" type="noConversion"/>
  </si>
  <si>
    <r>
      <rPr>
        <sz val="10"/>
        <rFont val="PMingLiU"/>
        <family val="1"/>
        <charset val="136"/>
      </rPr>
      <t>年度總工時</t>
    </r>
    <r>
      <rPr>
        <sz val="10"/>
        <rFont val="Arial"/>
        <family val="2"/>
      </rPr>
      <t xml:space="preserve"> × </t>
    </r>
    <r>
      <rPr>
        <sz val="10"/>
        <rFont val="PMingLiU"/>
        <family val="1"/>
        <charset val="136"/>
      </rPr>
      <t>排放係數</t>
    </r>
    <r>
      <rPr>
        <sz val="10"/>
        <rFont val="Arial"/>
        <family val="2"/>
      </rPr>
      <t xml:space="preserve"> × GWP
CO2</t>
    </r>
    <r>
      <rPr>
        <sz val="10"/>
        <rFont val="PMingLiU"/>
        <family val="1"/>
        <charset val="136"/>
      </rPr>
      <t>充填量
設備原始填充量</t>
    </r>
    <r>
      <rPr>
        <sz val="10"/>
        <rFont val="Arial"/>
        <family val="2"/>
      </rPr>
      <t>×</t>
    </r>
    <r>
      <rPr>
        <sz val="10"/>
        <rFont val="PMingLiU"/>
        <family val="1"/>
        <charset val="136"/>
      </rPr>
      <t>設備逸散率</t>
    </r>
    <r>
      <rPr>
        <sz val="10"/>
        <rFont val="Arial"/>
        <family val="2"/>
      </rPr>
      <t>(</t>
    </r>
    <r>
      <rPr>
        <sz val="10"/>
        <rFont val="PMingLiU"/>
        <family val="1"/>
        <charset val="136"/>
      </rPr>
      <t>排放因子平均值</t>
    </r>
    <r>
      <rPr>
        <sz val="10"/>
        <rFont val="Arial"/>
        <family val="2"/>
      </rPr>
      <t>) × GWP</t>
    </r>
    <phoneticPr fontId="11" type="noConversion"/>
  </si>
  <si>
    <t>廠務部</t>
    <phoneticPr fontId="11" type="noConversion"/>
  </si>
  <si>
    <t>廢水
廢棄物</t>
    <phoneticPr fontId="11" type="noConversion"/>
  </si>
  <si>
    <t>廢水量× 排放係數
廢棄物產生量× 排放係數</t>
    <phoneticPr fontId="11" type="noConversion"/>
  </si>
  <si>
    <t>廠務部
職安</t>
    <phoneticPr fontId="11" type="noConversion"/>
  </si>
  <si>
    <t>組織邊界表</t>
    <phoneticPr fontId="11" type="noConversion"/>
  </si>
  <si>
    <t>執行秘書
(主要窗口)</t>
    <phoneticPr fontId="48" type="noConversion"/>
  </si>
  <si>
    <t>主史電話</t>
    <phoneticPr fontId="48" type="noConversion"/>
  </si>
  <si>
    <t>廠區地址</t>
    <phoneticPr fontId="11" type="noConversion"/>
  </si>
  <si>
    <t>HFCS GWP值
IPCC 2013</t>
    <phoneticPr fontId="11" type="noConversion"/>
  </si>
  <si>
    <t>CO2 GWP值
IPCC 2013</t>
    <phoneticPr fontId="11" type="noConversion"/>
  </si>
  <si>
    <t>CH4 GWP值
IPCC 2013</t>
    <phoneticPr fontId="11" type="noConversion"/>
  </si>
  <si>
    <t>N2O GWP值
IPCC 2013</t>
    <phoneticPr fontId="11" type="noConversion"/>
  </si>
  <si>
    <t>CO2滅火器</t>
  </si>
  <si>
    <t>自來用水</t>
    <phoneticPr fontId="48" type="noConversion"/>
  </si>
  <si>
    <t>佐證資料：水費單或電子帳單</t>
    <phoneticPr fontId="48" type="noConversion"/>
  </si>
  <si>
    <t>自動計算</t>
    <phoneticPr fontId="48" type="noConversion"/>
  </si>
  <si>
    <t>單位代碼</t>
    <phoneticPr fontId="79" type="noConversion"/>
  </si>
  <si>
    <t>單位名稱</t>
    <phoneticPr fontId="79" type="noConversion"/>
  </si>
  <si>
    <t>用水區域</t>
    <phoneticPr fontId="79" type="noConversion"/>
  </si>
  <si>
    <t>分攤比例</t>
    <phoneticPr fontId="79" type="noConversion"/>
  </si>
  <si>
    <t>水號</t>
    <phoneticPr fontId="79" type="noConversion"/>
  </si>
  <si>
    <t>用水度數</t>
    <phoneticPr fontId="48" type="noConversion"/>
  </si>
  <si>
    <t>小計
(M3)</t>
    <phoneticPr fontId="48" type="noConversion"/>
  </si>
  <si>
    <t>佐證資料檔名</t>
    <phoneticPr fontId="48" type="noConversion"/>
  </si>
  <si>
    <t>備註</t>
    <phoneticPr fontId="48" type="noConversion"/>
  </si>
  <si>
    <t>水費單</t>
    <phoneticPr fontId="48" type="noConversion"/>
  </si>
  <si>
    <t>台灣碳足跡資訊網</t>
    <phoneticPr fontId="48" type="noConversion"/>
  </si>
  <si>
    <t>千立方公尺</t>
    <phoneticPr fontId="48" type="noConversion"/>
  </si>
  <si>
    <t>廠區名稱</t>
    <phoneticPr fontId="11" type="noConversion"/>
  </si>
  <si>
    <t>碳排放量(tonCO2e)</t>
    <phoneticPr fontId="11" type="noConversion"/>
  </si>
  <si>
    <t>6.商務旅行(人資提供)</t>
    <phoneticPr fontId="48" type="noConversion"/>
  </si>
  <si>
    <r>
      <rPr>
        <sz val="10"/>
        <rFont val="PMingLiU"/>
        <family val="1"/>
        <charset val="136"/>
      </rPr>
      <t>溫室氣體排放係數管理表</t>
    </r>
    <r>
      <rPr>
        <sz val="10"/>
        <rFont val="Arial"/>
        <family val="2"/>
      </rPr>
      <t>6.0.4</t>
    </r>
    <r>
      <rPr>
        <sz val="10"/>
        <rFont val="PMingLiU"/>
        <family val="1"/>
        <charset val="136"/>
      </rPr>
      <t>版
能源局公告熱值表</t>
    </r>
    <phoneticPr fontId="11" type="noConversion"/>
  </si>
  <si>
    <t>kgCO₂e/L</t>
    <phoneticPr fontId="11" type="noConversion"/>
  </si>
  <si>
    <t>kgCO₂e/kwh</t>
    <phoneticPr fontId="11" type="noConversion"/>
  </si>
  <si>
    <t>kgCO₂e/kg</t>
    <phoneticPr fontId="11" type="noConversion"/>
  </si>
  <si>
    <t>產品碳足跡資訊網</t>
    <phoneticPr fontId="11" type="noConversion"/>
  </si>
  <si>
    <t>係數來源</t>
    <phoneticPr fontId="11" type="noConversion"/>
  </si>
  <si>
    <t>tonCO₂e/KL</t>
    <phoneticPr fontId="11" type="noConversion"/>
  </si>
  <si>
    <t>tonCO₂e/千度</t>
    <phoneticPr fontId="11" type="noConversion"/>
  </si>
  <si>
    <t>cora.huang@deltaww.com </t>
    <phoneticPr fontId="11" type="noConversion"/>
  </si>
  <si>
    <t>類別1</t>
    <phoneticPr fontId="11" type="noConversion"/>
  </si>
  <si>
    <t>Municipal solid waste {RoW}| treatment of, incineration | APOS, U</t>
    <phoneticPr fontId="11" type="noConversion"/>
  </si>
  <si>
    <t>Waste incineration of municipal solid waste (MSW), EU-27 S</t>
    <phoneticPr fontId="11" type="noConversion"/>
  </si>
  <si>
    <t>Municipal solid waste {RO}| market for municipal solid waste | APOS, U</t>
    <phoneticPr fontId="11" type="noConversion"/>
  </si>
  <si>
    <t>租賃設備資產使用造成之排放</t>
    <phoneticPr fontId="48" type="noConversion"/>
  </si>
  <si>
    <t>售出產品之加工</t>
    <phoneticPr fontId="48" type="noConversion"/>
  </si>
  <si>
    <t>連鎖/特許 經銷</t>
    <phoneticPr fontId="48" type="noConversion"/>
  </si>
  <si>
    <t>如顧問諮詢、清潔服務…等</t>
    <phoneticPr fontId="11" type="noConversion"/>
  </si>
  <si>
    <t>直供-再生能源電力</t>
    <phoneticPr fontId="48" type="noConversion"/>
  </si>
  <si>
    <t>轉供-再生能源電力</t>
    <phoneticPr fontId="48" type="noConversion"/>
  </si>
  <si>
    <t>自發自用-再生能源電力</t>
    <phoneticPr fontId="48" type="noConversion"/>
  </si>
  <si>
    <t>無</t>
    <phoneticPr fontId="48" type="noConversion"/>
  </si>
  <si>
    <t>再生能源公司</t>
    <phoneticPr fontId="48" type="noConversion"/>
  </si>
  <si>
    <t>購買之再生能源憑證T-REC
(非自發自用申請之憑證)</t>
    <phoneticPr fontId="11" type="noConversion"/>
  </si>
  <si>
    <t>再生能源憑證中心</t>
    <phoneticPr fontId="11" type="noConversion"/>
  </si>
  <si>
    <t>國際交易市場</t>
    <phoneticPr fontId="48" type="noConversion"/>
  </si>
  <si>
    <t>購買之I-REC(非自發自用申請之憑證)</t>
    <phoneticPr fontId="48" type="noConversion"/>
  </si>
  <si>
    <t>類別</t>
    <phoneticPr fontId="11" type="noConversion"/>
  </si>
  <si>
    <t>排放量(ton-CO2e)</t>
    <phoneticPr fontId="11" type="noConversion"/>
  </si>
  <si>
    <t>類別3</t>
    <phoneticPr fontId="11" type="noConversion"/>
  </si>
  <si>
    <t>類別4</t>
    <phoneticPr fontId="11" type="noConversion"/>
  </si>
  <si>
    <t>類別5</t>
    <phoneticPr fontId="11" type="noConversion"/>
  </si>
  <si>
    <t>類別6</t>
    <phoneticPr fontId="11" type="noConversion"/>
  </si>
  <si>
    <r>
      <rPr>
        <sz val="10"/>
        <rFont val="PMingLiU"/>
        <family val="1"/>
        <charset val="136"/>
      </rPr>
      <t>類別</t>
    </r>
    <r>
      <rPr>
        <sz val="10"/>
        <rFont val="Arial"/>
        <family val="2"/>
      </rPr>
      <t>2-Location base</t>
    </r>
    <phoneticPr fontId="11" type="noConversion"/>
  </si>
  <si>
    <r>
      <rPr>
        <sz val="10"/>
        <rFont val="PMingLiU"/>
        <family val="1"/>
        <charset val="136"/>
      </rPr>
      <t>類別</t>
    </r>
    <r>
      <rPr>
        <sz val="10"/>
        <rFont val="Arial"/>
        <family val="2"/>
      </rPr>
      <t>2-Market base</t>
    </r>
    <phoneticPr fontId="11" type="noConversion"/>
  </si>
  <si>
    <r>
      <rPr>
        <sz val="10"/>
        <rFont val="PMingLiU"/>
        <family val="1"/>
        <charset val="136"/>
      </rPr>
      <t>排放量</t>
    </r>
    <r>
      <rPr>
        <sz val="10"/>
        <rFont val="Arial"/>
        <family val="2"/>
      </rPr>
      <t>(ton-CO2e)</t>
    </r>
    <phoneticPr fontId="11" type="noConversion"/>
  </si>
  <si>
    <t>R-514A</t>
    <phoneticPr fontId="11" type="noConversion"/>
  </si>
  <si>
    <t>v1.0</t>
    <phoneticPr fontId="11" type="noConversion"/>
  </si>
  <si>
    <t>版本</t>
    <phoneticPr fontId="11" type="noConversion"/>
  </si>
  <si>
    <t>修正內容</t>
    <phoneticPr fontId="11" type="noConversion"/>
  </si>
  <si>
    <t>v1.3</t>
    <phoneticPr fontId="11" type="noConversion"/>
  </si>
  <si>
    <t>新建</t>
    <phoneticPr fontId="11" type="noConversion"/>
  </si>
  <si>
    <t>表單修正者</t>
    <phoneticPr fontId="11" type="noConversion"/>
  </si>
  <si>
    <t>高齊能源股份有限公司</t>
    <phoneticPr fontId="11" type="noConversion"/>
  </si>
  <si>
    <t>v1.2</t>
    <phoneticPr fontId="11" type="noConversion"/>
  </si>
  <si>
    <t>新增部份廢棄物處理係數</t>
    <phoneticPr fontId="11" type="noConversion"/>
  </si>
  <si>
    <t>聯絡人</t>
    <phoneticPr fontId="11" type="noConversion"/>
  </si>
  <si>
    <t>聯絡電話</t>
    <phoneticPr fontId="11" type="noConversion"/>
  </si>
  <si>
    <t>E-mail</t>
    <phoneticPr fontId="11" type="noConversion"/>
  </si>
  <si>
    <t>地址</t>
    <phoneticPr fontId="11" type="noConversion"/>
  </si>
  <si>
    <t>Cora Huang 黃詩文</t>
    <phoneticPr fontId="11" type="noConversion"/>
  </si>
  <si>
    <t>Corporate Sustainability Development Department
企業永續發展部</t>
    <phoneticPr fontId="11" type="noConversion"/>
  </si>
  <si>
    <t>T+ 886-2-87972088 Ext.5503 | F + 886 2 8797 2338
C+ 0972141393</t>
    <phoneticPr fontId="11" type="noConversion"/>
  </si>
  <si>
    <t>No. 186, Ruey Kuang Rd., Neihu, Taipei 11491, Taiwan</t>
    <phoneticPr fontId="11" type="noConversion"/>
  </si>
  <si>
    <t>聯絡資訊</t>
    <phoneticPr fontId="11" type="noConversion"/>
  </si>
  <si>
    <t>v1.1</t>
    <phoneticPr fontId="11" type="noConversion"/>
  </si>
  <si>
    <t>修正下游租賃無法連結問題</t>
    <phoneticPr fontId="11" type="noConversion"/>
  </si>
  <si>
    <t>v1.4</t>
    <phoneticPr fontId="11" type="noConversion"/>
  </si>
  <si>
    <t>固定源柴油上游排放(包含運輸)</t>
    <phoneticPr fontId="11" type="noConversion"/>
  </si>
  <si>
    <t>1.增加商務旅行廠區
2.修正盤查表單類別5，勾選無此排放源時，顏色應該為黑底。
3.修正GWP值, “-”改為”0”，新增IPCC-AR6
4.新增再生能源及憑證欄位，以及market和location結果。
5.新增冷媒R-514A
6.修正3.燃料與能源相關活動多除1000問題</t>
    <phoneticPr fontId="11" type="noConversion"/>
  </si>
  <si>
    <t>液化石油氣(重量)</t>
    <phoneticPr fontId="11" type="noConversion"/>
  </si>
  <si>
    <t>KgCO2/Kg</t>
    <phoneticPr fontId="11" type="noConversion"/>
  </si>
  <si>
    <t>KgCH4/kg</t>
    <phoneticPr fontId="11" type="noConversion"/>
  </si>
  <si>
    <t>KgN2O/kg</t>
    <phoneticPr fontId="11" type="noConversion"/>
  </si>
  <si>
    <r>
      <rPr>
        <sz val="12"/>
        <color rgb="FF000000"/>
        <rFont val="PMingLiU"/>
        <family val="1"/>
        <charset val="136"/>
      </rPr>
      <t>產品碳足跡資訊網</t>
    </r>
    <r>
      <rPr>
        <sz val="12"/>
        <color rgb="FF000000"/>
        <rFont val="Times New Roman"/>
        <family val="1"/>
      </rPr>
      <t>+密度換算</t>
    </r>
    <phoneticPr fontId="11" type="noConversion"/>
  </si>
  <si>
    <t>R-123</t>
    <phoneticPr fontId="11" type="noConversion"/>
  </si>
  <si>
    <t>77 </t>
  </si>
  <si>
    <t>R-123a</t>
    <phoneticPr fontId="11" type="noConversion"/>
  </si>
  <si>
    <t>商務旅行</t>
    <phoneticPr fontId="11" type="noConversion"/>
  </si>
  <si>
    <t>里程數 × 排放係數</t>
    <phoneticPr fontId="11" type="noConversion"/>
  </si>
  <si>
    <t>人資</t>
    <phoneticPr fontId="11" type="noConversion"/>
  </si>
  <si>
    <t>台灣碳足跡資訊網</t>
    <phoneticPr fontId="11" type="noConversion"/>
  </si>
  <si>
    <t>石政忠</t>
    <phoneticPr fontId="11" type="noConversion"/>
  </si>
  <si>
    <t>03-3626301#5905</t>
    <phoneticPr fontId="48" type="noConversion"/>
  </si>
  <si>
    <t>jaffrey.shih@deltaww.com</t>
    <phoneticPr fontId="11" type="noConversion"/>
  </si>
  <si>
    <t>事業活動產生之一般性垃圾</t>
  </si>
  <si>
    <t>含金屬之印刷電路板廢料及其粉屑</t>
  </si>
  <si>
    <t>外購電力
緊急發電機用油
液化石油氣
外購自來水</t>
    <phoneticPr fontId="11" type="noConversion"/>
  </si>
  <si>
    <r>
      <rPr>
        <sz val="10"/>
        <rFont val="細明體"/>
        <family val="3"/>
        <charset val="136"/>
      </rPr>
      <t>外購電力用量 × 排放係數
柴油用量 × 排放係數 
液化石油氣 × 排放係數
用水量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phoneticPr fontId="11" type="noConversion"/>
  </si>
  <si>
    <t>電費單
發票
發票
水費單</t>
    <phoneticPr fontId="11" type="noConversion"/>
  </si>
  <si>
    <t>外購電力
外購電力(綠電)</t>
    <phoneticPr fontId="11" type="noConversion"/>
  </si>
  <si>
    <r>
      <rPr>
        <sz val="10"/>
        <rFont val="細明體"/>
        <family val="3"/>
        <charset val="136"/>
      </rPr>
      <t>用電量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× GWP
</t>
    </r>
    <r>
      <rPr>
        <sz val="10"/>
        <rFont val="細明體"/>
        <family val="3"/>
        <charset val="136"/>
      </rPr>
      <t>用電量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×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×</t>
    </r>
    <r>
      <rPr>
        <sz val="10"/>
        <rFont val="Arial"/>
        <family val="2"/>
      </rPr>
      <t xml:space="preserve"> GWP</t>
    </r>
    <phoneticPr fontId="11" type="noConversion"/>
  </si>
  <si>
    <t>電費單
電費單</t>
    <phoneticPr fontId="11" type="noConversion"/>
  </si>
  <si>
    <r>
      <rPr>
        <sz val="10"/>
        <rFont val="細明體"/>
        <family val="3"/>
        <charset val="136"/>
      </rPr>
      <t>能源局公告</t>
    </r>
    <r>
      <rPr>
        <sz val="10"/>
        <rFont val="Arial"/>
        <family val="2"/>
      </rPr>
      <t>109</t>
    </r>
    <r>
      <rPr>
        <sz val="10"/>
        <rFont val="細明體"/>
        <family val="3"/>
        <charset val="136"/>
      </rPr>
      <t>年電力排放係數
再生能源</t>
    </r>
    <phoneticPr fontId="11" type="noConversion"/>
  </si>
  <si>
    <t>1.修正製程排放無法自行輸入係數及GWP值
2.補充類別4-固定源柴油上游排放
3.新增液化石油氣重量係數
4.修正燃料與能源相關活動-盤查結果無法顯示車用汽油(移動源)結果
5.新增冷媒R-123和R-123a
6.新增廢棄物處理係數</t>
    <phoneticPr fontId="11" type="noConversion"/>
  </si>
  <si>
    <t>台灣</t>
  </si>
  <si>
    <t>廠務</t>
  </si>
  <si>
    <t>朱正宇</t>
  </si>
  <si>
    <t>deven.chu@deltaww.com</t>
  </si>
  <si>
    <t>設備型錄及發電機運轉點檢記錄表
瓦斯費單</t>
    <phoneticPr fontId="11" type="noConversion"/>
  </si>
  <si>
    <t>移動源柴油</t>
    <phoneticPr fontId="11" type="noConversion"/>
  </si>
  <si>
    <t>一般費用報支</t>
    <phoneticPr fontId="11" type="noConversion"/>
  </si>
  <si>
    <t>儲運課</t>
    <phoneticPr fontId="11" type="noConversion"/>
  </si>
  <si>
    <t>職業災害統計彙總表
滅火器請購紀錄
設備明牌及供應商提供</t>
    <phoneticPr fontId="11" type="noConversion"/>
  </si>
  <si>
    <t>廢水繳費單
申報聯單</t>
    <phoneticPr fontId="11" type="noConversion"/>
  </si>
  <si>
    <r>
      <rPr>
        <sz val="10"/>
        <rFont val="細明體"/>
        <family val="3"/>
        <charset val="136"/>
      </rPr>
      <t>廢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污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水處理服務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科技部新竹科學工業園區管理局竹南園區污水處理廠</t>
    </r>
    <r>
      <rPr>
        <sz val="10"/>
        <rFont val="Arial"/>
        <family val="2"/>
      </rPr>
      <t xml:space="preserve">)
</t>
    </r>
    <r>
      <rPr>
        <sz val="10"/>
        <rFont val="細明體"/>
        <family val="3"/>
        <charset val="136"/>
      </rPr>
      <t>產品碳足跡計算服務平台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廢棄物焚化處理服務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 xml:space="preserve">苗栗縣垃圾焚化廠
</t>
    </r>
    <r>
      <rPr>
        <sz val="10"/>
        <rFont val="Arial"/>
        <family val="2"/>
      </rPr>
      <t xml:space="preserve">Hazardous waste, for incineration {RoW}| treatment of hazardous waste, hazardous waste incineration | APOS, U
Electronics scrap {RoW}| treatment of, metals recovery in copper smelter | APOS, U
</t>
    </r>
    <r>
      <rPr>
        <sz val="10"/>
        <rFont val="細明體"/>
        <family val="3"/>
        <charset val="136"/>
      </rPr>
      <t>資源回收</t>
    </r>
    <phoneticPr fontId="11" type="noConversion"/>
  </si>
  <si>
    <t xml:space="preserve"> 鍾光文</t>
  </si>
  <si>
    <t>緊急發電機作業</t>
  </si>
  <si>
    <t>放流水</t>
    <phoneticPr fontId="11" type="noConversion"/>
  </si>
  <si>
    <t>合計CO2e公頓/年</t>
    <phoneticPr fontId="11" type="noConversion"/>
  </si>
  <si>
    <t>須由外部組織取得</t>
    <phoneticPr fontId="11" type="noConversion"/>
  </si>
  <si>
    <t>R-123</t>
  </si>
  <si>
    <t>千度 註</t>
    <phoneticPr fontId="48" type="noConversion"/>
  </si>
  <si>
    <t>千度 註</t>
    <phoneticPr fontId="48" type="noConversion"/>
  </si>
  <si>
    <t>間接排放係數</t>
    <phoneticPr fontId="11" type="noConversion"/>
  </si>
  <si>
    <t>係數名稱</t>
    <phoneticPr fontId="11" type="noConversion"/>
  </si>
  <si>
    <t>數值</t>
    <phoneticPr fontId="11" type="noConversion"/>
  </si>
  <si>
    <t>單位</t>
    <phoneticPr fontId="11" type="noConversion"/>
  </si>
  <si>
    <t>kgCO₂e/m3</t>
    <phoneticPr fontId="11" type="noConversion"/>
  </si>
  <si>
    <t>tonCO₂e/Km3</t>
    <phoneticPr fontId="11" type="noConversion"/>
  </si>
  <si>
    <t>產品碳足跡資訊網</t>
    <phoneticPr fontId="11" type="noConversion"/>
  </si>
  <si>
    <t>kgCO₂e/L</t>
    <phoneticPr fontId="11" type="noConversion"/>
  </si>
  <si>
    <t>tonCO₂e/KL</t>
    <phoneticPr fontId="11" type="noConversion"/>
  </si>
  <si>
    <t>tonCO₂e/ton</t>
    <phoneticPr fontId="11" type="noConversion"/>
  </si>
  <si>
    <t>kgCO₂e/kg</t>
    <phoneticPr fontId="11" type="noConversion"/>
  </si>
  <si>
    <t>楊梅廠(新增)</t>
    <phoneticPr fontId="11" type="noConversion"/>
  </si>
  <si>
    <t>黃偉昌
李建廷</t>
    <phoneticPr fontId="11" type="noConversion"/>
  </si>
  <si>
    <t>WEICHANG.HUANG@deltaww.com
CC.LI@deltaww.com</t>
    <phoneticPr fontId="11" type="noConversion"/>
  </si>
  <si>
    <t>IPCC第六次評估報告(2021)</t>
  </si>
  <si>
    <t>E-0217</t>
  </si>
  <si>
    <t>廢電子零組件、下腳品及不良品</t>
  </si>
  <si>
    <t>台電電費通知單</t>
    <phoneticPr fontId="48" type="noConversion"/>
  </si>
  <si>
    <t>轉供再生能源單據</t>
    <phoneticPr fontId="48" type="noConversion"/>
  </si>
  <si>
    <t>國家再生能源憑證</t>
    <phoneticPr fontId="48" type="noConversion"/>
  </si>
  <si>
    <t>緊急發電機柴油
瓦斯爐液化石油氣(重量)</t>
    <phoneticPr fontId="11" type="noConversion"/>
  </si>
  <si>
    <r>
      <rPr>
        <sz val="10"/>
        <rFont val="細明體"/>
        <family val="3"/>
        <charset val="136"/>
      </rPr>
      <t>柴油使用量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× GWP
</t>
    </r>
    <r>
      <rPr>
        <sz val="10"/>
        <rFont val="微軟正黑體"/>
        <family val="3"/>
        <charset val="136"/>
      </rPr>
      <t>液化石油</t>
    </r>
    <r>
      <rPr>
        <sz val="10"/>
        <rFont val="細明體"/>
        <family val="3"/>
        <charset val="136"/>
      </rPr>
      <t>氣用量</t>
    </r>
    <r>
      <rPr>
        <sz val="10"/>
        <rFont val="Arial"/>
        <family val="2"/>
      </rPr>
      <t xml:space="preserve"> × </t>
    </r>
    <r>
      <rPr>
        <sz val="10"/>
        <rFont val="細明體"/>
        <family val="3"/>
        <charset val="136"/>
      </rPr>
      <t>排放係數</t>
    </r>
    <r>
      <rPr>
        <sz val="10"/>
        <rFont val="Arial"/>
        <family val="2"/>
      </rPr>
      <t xml:space="preserve"> × GWP</t>
    </r>
    <phoneticPr fontId="11" type="noConversion"/>
  </si>
  <si>
    <t>HFCS GWP值
IPCC 2021</t>
    <phoneticPr fontId="11" type="noConversion"/>
  </si>
  <si>
    <t>CO2 GWP值
IPCC 2021</t>
    <phoneticPr fontId="11" type="noConversion"/>
  </si>
  <si>
    <t>CH4 GWP值
IPCC 2021</t>
    <phoneticPr fontId="11" type="noConversion"/>
  </si>
  <si>
    <t>N2O GWP值
IPCC 2021</t>
    <phoneticPr fontId="11" type="noConversion"/>
  </si>
  <si>
    <t>R-600a</t>
    <phoneticPr fontId="11" type="noConversion"/>
  </si>
  <si>
    <t>天然氣</t>
  </si>
  <si>
    <t>天然氣(未燃燒，2021)</t>
  </si>
  <si>
    <t>柴油(未燃燒，2021)</t>
  </si>
  <si>
    <t>電力間接碳足跡 (2021)</t>
  </si>
  <si>
    <t>車用汽油</t>
  </si>
  <si>
    <t>車用汽油(未燃燒，2021)</t>
  </si>
  <si>
    <t>車用汽油(移動源)</t>
  </si>
  <si>
    <t>液化石油氣(體積)</t>
  </si>
  <si>
    <t>液化石油氣(未燃燒，2021)</t>
  </si>
  <si>
    <t>液化石油氣(重量)</t>
  </si>
  <si>
    <t>煤油</t>
  </si>
  <si>
    <t>煤油(未燃燒，2021)</t>
  </si>
  <si>
    <t>煤</t>
  </si>
  <si>
    <t>煤（未燃燒，韓國，1999）</t>
  </si>
  <si>
    <t>自來水</t>
  </si>
  <si>
    <t>臺灣自來水(2020)</t>
  </si>
  <si>
    <r>
      <rPr>
        <sz val="12"/>
        <color rgb="FF000000"/>
        <rFont val="新細明體"/>
        <family val="1"/>
        <charset val="136"/>
      </rPr>
      <t>液化石油氣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新細明體"/>
        <family val="1"/>
        <charset val="136"/>
      </rPr>
      <t>未燃燒，</t>
    </r>
    <r>
      <rPr>
        <sz val="12"/>
        <color rgb="FF000000"/>
        <rFont val="Times New Roman"/>
        <family val="1"/>
      </rPr>
      <t>2021)+</t>
    </r>
    <r>
      <rPr>
        <sz val="12"/>
        <color rgb="FF000000"/>
        <rFont val="新細明體"/>
        <family val="1"/>
        <charset val="136"/>
      </rPr>
      <t>密度換算</t>
    </r>
    <phoneticPr fontId="11" type="noConversion"/>
  </si>
  <si>
    <t>101</t>
  </si>
  <si>
    <t>102</t>
  </si>
  <si>
    <t>103</t>
  </si>
  <si>
    <t>104</t>
  </si>
  <si>
    <t>105</t>
  </si>
  <si>
    <t>106</t>
  </si>
  <si>
    <t>台南二廠</t>
    <phoneticPr fontId="11" type="noConversion"/>
  </si>
  <si>
    <t>錦鋐廠(新增)</t>
    <phoneticPr fontId="11" type="noConversion"/>
  </si>
  <si>
    <t>桃園廠</t>
    <phoneticPr fontId="11" type="noConversion"/>
  </si>
  <si>
    <t>桃園二廠</t>
    <phoneticPr fontId="11" type="noConversion"/>
  </si>
  <si>
    <t>桃園五廠</t>
    <phoneticPr fontId="11" type="noConversion"/>
  </si>
  <si>
    <t>桃三廠</t>
    <phoneticPr fontId="11" type="noConversion"/>
  </si>
  <si>
    <t>中壢一廠</t>
    <phoneticPr fontId="11" type="noConversion"/>
  </si>
  <si>
    <t>中壢五廠</t>
    <phoneticPr fontId="11" type="noConversion"/>
  </si>
  <si>
    <t>平鎮廠</t>
    <phoneticPr fontId="11" type="noConversion"/>
  </si>
  <si>
    <t>台南分公司第一廠</t>
    <phoneticPr fontId="11" type="noConversion"/>
  </si>
  <si>
    <t>瑞光大樓</t>
    <phoneticPr fontId="11" type="noConversion"/>
  </si>
  <si>
    <t>陽光大樓</t>
    <phoneticPr fontId="11" type="noConversion"/>
  </si>
  <si>
    <t>台中廠</t>
    <phoneticPr fontId="11" type="noConversion"/>
  </si>
  <si>
    <t>中壢RD廠</t>
    <phoneticPr fontId="11" type="noConversion"/>
  </si>
  <si>
    <t>2</t>
  </si>
  <si>
    <t>107</t>
  </si>
  <si>
    <t>108</t>
  </si>
  <si>
    <t>330477 桃園市桃園區興隆路18號</t>
    <phoneticPr fontId="48" type="noConversion"/>
  </si>
  <si>
    <t>114501 台北市內湖區瑞光路186號</t>
    <phoneticPr fontId="48" type="noConversion"/>
  </si>
  <si>
    <t>114067 台北市內湖區陽光街256號</t>
    <phoneticPr fontId="48" type="noConversion"/>
  </si>
  <si>
    <t>407751 台中市西屯區科園一路8號</t>
    <phoneticPr fontId="48" type="noConversion"/>
  </si>
  <si>
    <t>方豪生</t>
  </si>
  <si>
    <t>MARVIN.HS.FANG@deltaww.com</t>
  </si>
  <si>
    <t>賴科仁</t>
  </si>
  <si>
    <t>趙冠瑜</t>
  </si>
  <si>
    <t>江國生</t>
  </si>
  <si>
    <t>KOJEN.LAI@deltaww.com</t>
  </si>
  <si>
    <t>GUANYU.ZHAO@deltaww.com</t>
  </si>
  <si>
    <t>JOHNSON.KS.CHIANG@deltaww.com</t>
  </si>
  <si>
    <t>DC棟為華信光電所承租(含行政大樓部分樓層辦公室)、聚積科技(行政大樓二樓、四樓部份區域)</t>
    <phoneticPr fontId="48" type="noConversion"/>
  </si>
  <si>
    <t>03-46994861#3018
03-46994861#3012</t>
    <phoneticPr fontId="48" type="noConversion"/>
  </si>
  <si>
    <t>與晶睿通訊股份有限公司共用之設施</t>
  </si>
  <si>
    <r>
      <t>333613 台灣桃園市龜山工業區興邦路</t>
    </r>
    <r>
      <rPr>
        <sz val="12"/>
        <color theme="1"/>
        <rFont val="Arial"/>
        <family val="2"/>
      </rPr>
      <t>31-1</t>
    </r>
    <r>
      <rPr>
        <sz val="12"/>
        <color theme="1"/>
        <rFont val="微軟正黑體"/>
        <family val="2"/>
        <charset val="136"/>
      </rPr>
      <t>號</t>
    </r>
    <phoneticPr fontId="48" type="noConversion"/>
  </si>
  <si>
    <r>
      <t>333425 台灣桃園市龜山區山鶯路</t>
    </r>
    <r>
      <rPr>
        <sz val="12"/>
        <color theme="1"/>
        <rFont val="Arial"/>
        <family val="2"/>
      </rPr>
      <t>252</t>
    </r>
    <r>
      <rPr>
        <sz val="12"/>
        <color theme="1"/>
        <rFont val="微軟正黑體"/>
        <family val="2"/>
        <charset val="136"/>
      </rPr>
      <t>號</t>
    </r>
    <phoneticPr fontId="48" type="noConversion"/>
  </si>
  <si>
    <r>
      <t>333425 台灣桃園市龜山區山鶯路</t>
    </r>
    <r>
      <rPr>
        <sz val="12"/>
        <color theme="1"/>
        <rFont val="Arial"/>
        <family val="2"/>
      </rPr>
      <t>268</t>
    </r>
    <r>
      <rPr>
        <sz val="12"/>
        <color theme="1"/>
        <rFont val="微軟正黑體"/>
        <family val="2"/>
        <charset val="136"/>
      </rPr>
      <t>號</t>
    </r>
    <phoneticPr fontId="48" type="noConversion"/>
  </si>
  <si>
    <r>
      <t>320023 桃園市中壢區東園路</t>
    </r>
    <r>
      <rPr>
        <sz val="12"/>
        <color theme="1"/>
        <rFont val="Arial"/>
        <family val="2"/>
      </rPr>
      <t>3</t>
    </r>
    <r>
      <rPr>
        <sz val="12"/>
        <color theme="1"/>
        <rFont val="微軟正黑體"/>
        <family val="2"/>
        <charset val="136"/>
      </rPr>
      <t>號</t>
    </r>
    <phoneticPr fontId="48" type="noConversion"/>
  </si>
  <si>
    <r>
      <t>320023 中壢區東園路</t>
    </r>
    <r>
      <rPr>
        <sz val="12"/>
        <color theme="1"/>
        <rFont val="Arial"/>
        <family val="2"/>
      </rPr>
      <t>5</t>
    </r>
    <r>
      <rPr>
        <sz val="12"/>
        <color theme="1"/>
        <rFont val="微軟正黑體"/>
        <family val="2"/>
        <charset val="136"/>
      </rPr>
      <t>號</t>
    </r>
    <phoneticPr fontId="48" type="noConversion"/>
  </si>
  <si>
    <r>
      <t>320023 桃園市中壢區東園路</t>
    </r>
    <r>
      <rPr>
        <sz val="12"/>
        <color theme="1"/>
        <rFont val="Arial"/>
        <family val="2"/>
      </rPr>
      <t>16</t>
    </r>
    <r>
      <rPr>
        <sz val="12"/>
        <color theme="1"/>
        <rFont val="微軟正黑體"/>
        <family val="2"/>
        <charset val="136"/>
      </rPr>
      <t>號</t>
    </r>
    <phoneticPr fontId="48" type="noConversion"/>
  </si>
  <si>
    <r>
      <t>324020 台灣桃園市平鎮區中興路</t>
    </r>
    <r>
      <rPr>
        <sz val="12"/>
        <color theme="1"/>
        <rFont val="Arial"/>
        <family val="2"/>
      </rPr>
      <t>458</t>
    </r>
    <r>
      <rPr>
        <sz val="12"/>
        <color theme="1"/>
        <rFont val="微軟正黑體"/>
        <family val="2"/>
        <charset val="136"/>
      </rPr>
      <t>號</t>
    </r>
    <phoneticPr fontId="48" type="noConversion"/>
  </si>
  <si>
    <r>
      <t>741014 台灣台南市善化區環東路二段</t>
    </r>
    <r>
      <rPr>
        <sz val="12"/>
        <color theme="1"/>
        <rFont val="Arial"/>
        <family val="2"/>
      </rPr>
      <t>39</t>
    </r>
    <r>
      <rPr>
        <sz val="12"/>
        <color theme="1"/>
        <rFont val="微軟正黑體"/>
        <family val="2"/>
        <charset val="136"/>
      </rPr>
      <t>號</t>
    </r>
    <phoneticPr fontId="48" type="noConversion"/>
  </si>
  <si>
    <r>
      <t>741014 台灣台南市善化區環東路二段</t>
    </r>
    <r>
      <rPr>
        <sz val="12"/>
        <color theme="1"/>
        <rFont val="Arial"/>
        <family val="2"/>
      </rPr>
      <t>30</t>
    </r>
    <r>
      <rPr>
        <sz val="12"/>
        <color theme="1"/>
        <rFont val="微軟正黑體"/>
        <family val="2"/>
        <charset val="136"/>
      </rPr>
      <t>號</t>
    </r>
    <r>
      <rPr>
        <sz val="12"/>
        <color indexed="8"/>
        <rFont val="等线"/>
        <charset val="134"/>
      </rPr>
      <t/>
    </r>
    <phoneticPr fontId="48" type="noConversion"/>
  </si>
  <si>
    <r>
      <t>337</t>
    </r>
    <r>
      <rPr>
        <sz val="12"/>
        <rFont val="微軟正黑體"/>
        <family val="2"/>
        <charset val="136"/>
      </rPr>
      <t>桃園市大園區高鐵站前西路三段</t>
    </r>
    <r>
      <rPr>
        <sz val="12"/>
        <rFont val="Arial"/>
        <family val="2"/>
      </rPr>
      <t>66</t>
    </r>
    <r>
      <rPr>
        <sz val="12"/>
        <rFont val="微軟正黑體"/>
        <family val="2"/>
        <charset val="136"/>
      </rPr>
      <t>號</t>
    </r>
    <phoneticPr fontId="48" type="noConversion"/>
  </si>
  <si>
    <r>
      <rPr>
        <sz val="12"/>
        <rFont val="微軟正黑體"/>
        <family val="2"/>
        <charset val="136"/>
      </rPr>
      <t>桃園市楊梅區高獅路</t>
    </r>
    <r>
      <rPr>
        <sz val="12"/>
        <rFont val="Arial"/>
        <family val="2"/>
      </rPr>
      <t>158</t>
    </r>
    <r>
      <rPr>
        <sz val="12"/>
        <rFont val="微軟正黑體"/>
        <family val="2"/>
        <charset val="136"/>
      </rPr>
      <t>號</t>
    </r>
    <phoneticPr fontId="48" type="noConversion"/>
  </si>
  <si>
    <t>林新欽
李志祥</t>
    <phoneticPr fontId="48" type="noConversion"/>
  </si>
  <si>
    <t>03-3626301#5901
03-3626301#5902</t>
    <phoneticPr fontId="48" type="noConversion"/>
  </si>
  <si>
    <t>david.sh.lin@deltaww.com
JEFF.LI@deltaww.com</t>
    <phoneticPr fontId="48" type="noConversion"/>
  </si>
  <si>
    <t>02-87972088#5911</t>
    <phoneticPr fontId="48" type="noConversion"/>
  </si>
  <si>
    <t>02-87972088#5916</t>
    <phoneticPr fontId="48" type="noConversion"/>
  </si>
  <si>
    <t>v1.5</t>
    <phoneticPr fontId="11" type="noConversion"/>
  </si>
  <si>
    <t>KATE.LIOU</t>
    <phoneticPr fontId="11" type="noConversion"/>
  </si>
  <si>
    <t>Delta-GHG Inventory Form</t>
    <phoneticPr fontId="11" type="noConversion"/>
  </si>
  <si>
    <r>
      <rPr>
        <b/>
        <sz val="16"/>
        <color theme="1"/>
        <rFont val="Microsoft JhengHei Light"/>
        <family val="2"/>
      </rPr>
      <t>Summary</t>
    </r>
    <phoneticPr fontId="0" type="noConversion"/>
  </si>
  <si>
    <t>IPCC選擇年度
IPCC Report Year</t>
  </si>
  <si>
    <r>
      <rPr>
        <b/>
        <sz val="10"/>
        <color rgb="FF000000"/>
        <rFont val="Microsoft JhengHei Light"/>
        <family val="2"/>
      </rPr>
      <t>盤查年份（西元）：
Inventory Year</t>
    </r>
    <phoneticPr fontId="0" type="noConversion"/>
  </si>
  <si>
    <t>填表人：
Form Filler</t>
  </si>
  <si>
    <t>電話：
Phone Number</t>
  </si>
  <si>
    <r>
      <rPr>
        <b/>
        <sz val="10"/>
        <color rgb="FF000000"/>
        <rFont val="Microsoft JhengHei Light"/>
        <family val="2"/>
      </rPr>
      <t>郵箱：
Email</t>
    </r>
    <phoneticPr fontId="0" type="noConversion"/>
  </si>
  <si>
    <r>
      <rPr>
        <b/>
        <sz val="10"/>
        <color theme="1"/>
        <rFont val="Microsoft JhengHei Light"/>
        <family val="2"/>
      </rPr>
      <t>項目名稱  Emission Sources Type</t>
    </r>
    <phoneticPr fontId="0" type="noConversion"/>
  </si>
  <si>
    <r>
      <rPr>
        <b/>
        <sz val="10"/>
        <color theme="1"/>
        <rFont val="Microsoft JhengHei Light"/>
        <family val="2"/>
      </rPr>
      <t>單位 Unit</t>
    </r>
    <phoneticPr fontId="0" type="noConversion"/>
  </si>
  <si>
    <r>
      <rPr>
        <b/>
        <sz val="10"/>
        <color theme="1"/>
        <rFont val="Microsoft JhengHei Light"/>
        <family val="2"/>
      </rPr>
      <t>From GHG Inventory Form</t>
    </r>
    <phoneticPr fontId="0" type="noConversion"/>
  </si>
  <si>
    <r>
      <rPr>
        <b/>
        <sz val="10"/>
        <color indexed="8"/>
        <rFont val="Microsoft JhengHei Light"/>
        <family val="2"/>
      </rPr>
      <t xml:space="preserve">類別1 Category 1 </t>
    </r>
    <phoneticPr fontId="0" type="noConversion"/>
  </si>
  <si>
    <r>
      <rPr>
        <b/>
        <sz val="10"/>
        <color indexed="8"/>
        <rFont val="Microsoft JhengHei Light"/>
        <family val="2"/>
      </rPr>
      <t>tons CO2e</t>
    </r>
    <phoneticPr fontId="0" type="noConversion"/>
  </si>
  <si>
    <r>
      <rPr>
        <b/>
        <sz val="10"/>
        <color indexed="8"/>
        <rFont val="Microsoft JhengHei Light"/>
        <family val="2"/>
      </rPr>
      <t>固定燃燒直接排放
Stationary Combustion</t>
    </r>
    <phoneticPr fontId="0" type="noConversion"/>
  </si>
  <si>
    <t>tons CO2e</t>
  </si>
  <si>
    <r>
      <rPr>
        <b/>
        <sz val="10"/>
        <color indexed="8"/>
        <rFont val="Microsoft JhengHei Light"/>
        <family val="2"/>
      </rPr>
      <t>移動燃燒直接排放
Mobile Combustion</t>
    </r>
    <phoneticPr fontId="0" type="noConversion"/>
  </si>
  <si>
    <r>
      <rPr>
        <b/>
        <sz val="10"/>
        <color indexed="8"/>
        <rFont val="Microsoft JhengHei Light"/>
        <family val="2"/>
      </rPr>
      <t>工業製程之直接製程排放及移除
Industrial Processes</t>
    </r>
    <phoneticPr fontId="0" type="noConversion"/>
  </si>
  <si>
    <r>
      <rPr>
        <b/>
        <sz val="10"/>
        <color indexed="8"/>
        <rFont val="Microsoft JhengHei Light"/>
        <family val="2"/>
      </rPr>
      <t>逸散排放
Fugitive emission</t>
    </r>
    <phoneticPr fontId="0" type="noConversion"/>
  </si>
  <si>
    <r>
      <rPr>
        <b/>
        <sz val="10"/>
        <color theme="1"/>
        <rFont val="Microsoft JhengHei Light"/>
        <family val="2"/>
      </rPr>
      <t>活動數據
Activity Data</t>
    </r>
    <phoneticPr fontId="0" type="noConversion"/>
  </si>
  <si>
    <r>
      <rPr>
        <b/>
        <sz val="10"/>
        <color rgb="FF000000"/>
        <rFont val="Microsoft JhengHei Light"/>
        <family val="2"/>
      </rPr>
      <t>用於發電的天然氣使用量</t>
    </r>
    <r>
      <rPr>
        <b/>
        <sz val="10"/>
        <color indexed="8"/>
        <rFont val="Microsoft JhengHei Light"/>
        <family val="2"/>
      </rPr>
      <t xml:space="preserve">
</t>
    </r>
    <r>
      <rPr>
        <b/>
        <sz val="10"/>
        <color rgb="FF000000"/>
        <rFont val="Microsoft JhengHei Light"/>
        <family val="2"/>
      </rPr>
      <t>Natural gas-Stationary (Generator)</t>
    </r>
    <phoneticPr fontId="0" type="noConversion"/>
  </si>
  <si>
    <t>m3</t>
  </si>
  <si>
    <t>天然氣 Natural Gas</t>
  </si>
  <si>
    <t>緊急發電機 emergency generator</t>
  </si>
  <si>
    <t>鍋爐-發電機 Boiler-Generator</t>
  </si>
  <si>
    <r>
      <rPr>
        <b/>
        <sz val="10"/>
        <color rgb="FF000000"/>
        <rFont val="Microsoft JhengHei Light"/>
        <family val="2"/>
      </rPr>
      <t>用於供熱的天然氣使用量</t>
    </r>
    <r>
      <rPr>
        <b/>
        <sz val="10"/>
        <color indexed="8"/>
        <rFont val="Microsoft JhengHei Light"/>
        <family val="2"/>
      </rPr>
      <t xml:space="preserve">
</t>
    </r>
    <r>
      <rPr>
        <b/>
        <sz val="10"/>
        <color rgb="FF000000"/>
        <rFont val="Microsoft JhengHei Light"/>
        <family val="2"/>
      </rPr>
      <t>Natural gas-Stationary (Heating)</t>
    </r>
    <phoneticPr fontId="0" type="noConversion"/>
  </si>
  <si>
    <r>
      <rPr>
        <b/>
        <sz val="10"/>
        <color rgb="FF000000"/>
        <rFont val="Microsoft JhengHei Light"/>
        <family val="2"/>
      </rPr>
      <t>用於交通工具的天然氣使用量</t>
    </r>
    <r>
      <rPr>
        <b/>
        <sz val="10"/>
        <color indexed="8"/>
        <rFont val="Microsoft JhengHei Light"/>
        <family val="2"/>
      </rPr>
      <t xml:space="preserve">
</t>
    </r>
    <r>
      <rPr>
        <b/>
        <sz val="10"/>
        <color rgb="FF000000"/>
        <rFont val="Microsoft JhengHei Light"/>
        <family val="2"/>
      </rPr>
      <t>Natural gas (Mobile)</t>
    </r>
    <phoneticPr fontId="0" type="noConversion"/>
  </si>
  <si>
    <t>車輛 vehicle</t>
  </si>
  <si>
    <r>
      <rPr>
        <b/>
        <sz val="10"/>
        <color rgb="FF000000"/>
        <rFont val="Microsoft JhengHei Light"/>
        <family val="2"/>
      </rPr>
      <t>柴油</t>
    </r>
    <r>
      <rPr>
        <b/>
        <sz val="10"/>
        <color indexed="8"/>
        <rFont val="Microsoft JhengHei Light"/>
        <family val="2"/>
      </rPr>
      <t>-</t>
    </r>
    <r>
      <rPr>
        <b/>
        <sz val="10"/>
        <color rgb="FF000000"/>
        <rFont val="Microsoft JhengHei Light"/>
        <family val="2"/>
      </rPr>
      <t xml:space="preserve">固定
</t>
    </r>
    <r>
      <rPr>
        <b/>
        <sz val="10"/>
        <color indexed="8"/>
        <rFont val="Microsoft JhengHei Light"/>
        <family val="2"/>
      </rPr>
      <t>Diesel Stationary</t>
    </r>
    <phoneticPr fontId="0" type="noConversion"/>
  </si>
  <si>
    <r>
      <rPr>
        <b/>
        <sz val="10"/>
        <color indexed="8"/>
        <rFont val="Microsoft JhengHei Light"/>
        <family val="2"/>
      </rPr>
      <t>kL</t>
    </r>
    <phoneticPr fontId="0" type="noConversion"/>
  </si>
  <si>
    <t>柴油 Diesel Oil</t>
  </si>
  <si>
    <r>
      <rPr>
        <b/>
        <sz val="10"/>
        <color indexed="8"/>
        <rFont val="Microsoft JhengHei Light"/>
        <family val="2"/>
      </rPr>
      <t xml:space="preserve">柴油-移動
</t>
    </r>
    <r>
      <rPr>
        <b/>
        <sz val="10"/>
        <color rgb="FF000000"/>
        <rFont val="Microsoft JhengHei Light"/>
        <family val="2"/>
      </rPr>
      <t>Diesel Mobile</t>
    </r>
    <phoneticPr fontId="0" type="noConversion"/>
  </si>
  <si>
    <r>
      <rPr>
        <b/>
        <sz val="10"/>
        <color indexed="8"/>
        <rFont val="Microsoft JhengHei Light"/>
        <family val="2"/>
      </rPr>
      <t xml:space="preserve">汽油-固定
</t>
    </r>
    <r>
      <rPr>
        <b/>
        <sz val="10"/>
        <color rgb="FF000000"/>
        <rFont val="Microsoft JhengHei Light"/>
        <family val="2"/>
      </rPr>
      <t>Gasoline</t>
    </r>
    <r>
      <rPr>
        <b/>
        <sz val="10"/>
        <color indexed="8"/>
        <rFont val="Microsoft JhengHei Light"/>
        <family val="2"/>
      </rPr>
      <t xml:space="preserve"> Stationary</t>
    </r>
    <phoneticPr fontId="0" type="noConversion"/>
  </si>
  <si>
    <t>汽油 Gasoline</t>
  </si>
  <si>
    <r>
      <rPr>
        <b/>
        <sz val="10"/>
        <color indexed="8"/>
        <rFont val="Microsoft JhengHei Light"/>
        <family val="2"/>
      </rPr>
      <t xml:space="preserve">汽油-移動
</t>
    </r>
    <r>
      <rPr>
        <b/>
        <sz val="10"/>
        <color rgb="FF000000"/>
        <rFont val="Microsoft JhengHei Light"/>
        <family val="2"/>
      </rPr>
      <t>Gasoline Mobile</t>
    </r>
    <phoneticPr fontId="0" type="noConversion"/>
  </si>
  <si>
    <r>
      <rPr>
        <b/>
        <sz val="10"/>
        <color indexed="8"/>
        <rFont val="Microsoft JhengHei Light"/>
        <family val="2"/>
      </rPr>
      <t xml:space="preserve"> 液化石油-供熱
</t>
    </r>
    <r>
      <rPr>
        <b/>
        <sz val="10"/>
        <color rgb="FF000000"/>
        <rFont val="Microsoft JhengHei Light"/>
        <family val="2"/>
      </rPr>
      <t>Liquid Petroleum Gas(Heating)</t>
    </r>
    <phoneticPr fontId="0" type="noConversion"/>
  </si>
  <si>
    <t>液化石油氣 LPG</t>
  </si>
  <si>
    <r>
      <rPr>
        <b/>
        <sz val="10"/>
        <color indexed="8"/>
        <rFont val="Microsoft JhengHei Light"/>
        <family val="2"/>
      </rPr>
      <t xml:space="preserve">液化石油-移動
</t>
    </r>
    <r>
      <rPr>
        <b/>
        <sz val="10"/>
        <color rgb="FF000000"/>
        <rFont val="Microsoft JhengHei Light"/>
        <family val="2"/>
      </rPr>
      <t>Liquid Petroleum Gas (Mobile)</t>
    </r>
    <phoneticPr fontId="0" type="noConversion"/>
  </si>
  <si>
    <r>
      <rPr>
        <b/>
        <sz val="10"/>
        <color indexed="8"/>
        <rFont val="Microsoft JhengHei Light"/>
        <family val="2"/>
      </rPr>
      <t>類別2 Category 2 (Location-based)</t>
    </r>
    <phoneticPr fontId="0" type="noConversion"/>
  </si>
  <si>
    <r>
      <rPr>
        <b/>
        <sz val="10"/>
        <color indexed="8"/>
        <rFont val="Microsoft JhengHei Light"/>
        <family val="2"/>
      </rPr>
      <t>類別2 Category 2 (Market-based)</t>
    </r>
    <phoneticPr fontId="0" type="noConversion"/>
  </si>
  <si>
    <r>
      <rPr>
        <b/>
        <sz val="10"/>
        <color theme="1"/>
        <rFont val="Microsoft JhengHei Light"/>
        <family val="2"/>
      </rPr>
      <t>輸入能源的間接排放
Imported Energy</t>
    </r>
    <phoneticPr fontId="0" type="noConversion"/>
  </si>
  <si>
    <r>
      <rPr>
        <b/>
        <sz val="12"/>
        <color theme="1"/>
        <rFont val="Microsoft JhengHei Light"/>
        <family val="2"/>
      </rPr>
      <t>活動數據
Activity Data</t>
    </r>
    <phoneticPr fontId="0" type="noConversion"/>
  </si>
  <si>
    <r>
      <rPr>
        <b/>
        <sz val="10"/>
        <color rgb="FF000000"/>
        <rFont val="Microsoft JhengHei Light"/>
        <family val="2"/>
      </rPr>
      <t>外購電力(灰電)
Unspecified purchase from grid</t>
    </r>
    <phoneticPr fontId="0" type="noConversion"/>
  </si>
  <si>
    <r>
      <rPr>
        <b/>
        <sz val="10"/>
        <color indexed="8"/>
        <rFont val="Microsoft JhengHei Light"/>
        <family val="2"/>
      </rPr>
      <t>MWh</t>
    </r>
    <phoneticPr fontId="0" type="noConversion"/>
  </si>
  <si>
    <r>
      <rPr>
        <b/>
        <sz val="10"/>
        <color indexed="8"/>
        <rFont val="Microsoft JhengHei Light"/>
        <family val="2"/>
      </rPr>
      <t>自發自用</t>
    </r>
    <r>
      <rPr>
        <b/>
        <sz val="10"/>
        <color rgb="FF000000"/>
        <rFont val="Microsoft JhengHei Light"/>
        <family val="2"/>
      </rPr>
      <t>-</t>
    </r>
    <r>
      <rPr>
        <b/>
        <sz val="10"/>
        <color indexed="8"/>
        <rFont val="Microsoft JhengHei Light"/>
        <family val="2"/>
      </rPr>
      <t>再生能源電力</t>
    </r>
    <r>
      <rPr>
        <b/>
        <sz val="10"/>
        <color rgb="FF000000"/>
        <rFont val="Microsoft JhengHei Light"/>
        <family val="2"/>
      </rPr>
      <t xml:space="preserve">
Self-generated and consumed Renewable electricity </t>
    </r>
    <phoneticPr fontId="0" type="noConversion"/>
  </si>
  <si>
    <r>
      <rPr>
        <b/>
        <sz val="10"/>
        <color indexed="8"/>
        <rFont val="Microsoft JhengHei Light"/>
        <family val="2"/>
      </rPr>
      <t>自發他用</t>
    </r>
    <r>
      <rPr>
        <b/>
        <sz val="10"/>
        <color rgb="FF000000"/>
        <rFont val="Microsoft JhengHei Light"/>
        <family val="2"/>
      </rPr>
      <t>-</t>
    </r>
    <r>
      <rPr>
        <b/>
        <sz val="10"/>
        <color indexed="8"/>
        <rFont val="Microsoft JhengHei Light"/>
        <family val="2"/>
      </rPr>
      <t>自發再生電力並售出</t>
    </r>
    <r>
      <rPr>
        <b/>
        <sz val="10"/>
        <color rgb="FF000000"/>
        <rFont val="Microsoft JhengHei Light"/>
        <family val="2"/>
      </rPr>
      <t xml:space="preserve">
Self generated but sold renewable electricity</t>
    </r>
    <phoneticPr fontId="0" type="noConversion"/>
  </si>
  <si>
    <r>
      <rPr>
        <b/>
        <sz val="10"/>
        <color rgb="FF000000"/>
        <rFont val="Microsoft JhengHei Light"/>
        <family val="2"/>
      </rPr>
      <t>MWh</t>
    </r>
    <phoneticPr fontId="0" type="noConversion"/>
  </si>
  <si>
    <r>
      <rPr>
        <b/>
        <sz val="10"/>
        <color indexed="8"/>
        <rFont val="Microsoft JhengHei Light"/>
        <family val="2"/>
      </rPr>
      <t>轉供</t>
    </r>
    <r>
      <rPr>
        <b/>
        <sz val="10"/>
        <color rgb="FF000000"/>
        <rFont val="Microsoft JhengHei Light"/>
        <family val="2"/>
      </rPr>
      <t>-</t>
    </r>
    <r>
      <rPr>
        <b/>
        <sz val="10"/>
        <color indexed="8"/>
        <rFont val="Microsoft JhengHei Light"/>
        <family val="2"/>
      </rPr>
      <t>再生能源電力</t>
    </r>
    <r>
      <rPr>
        <b/>
        <sz val="10"/>
        <color rgb="FF000000"/>
        <rFont val="Microsoft JhengHei Light"/>
        <family val="2"/>
      </rPr>
      <t xml:space="preserve">
Specified renewable electricity purchase through power procurement agreement (PPA) from grid</t>
    </r>
    <phoneticPr fontId="0" type="noConversion"/>
  </si>
  <si>
    <r>
      <rPr>
        <b/>
        <sz val="10"/>
        <color indexed="8"/>
        <rFont val="Microsoft JhengHei Light"/>
        <family val="2"/>
      </rPr>
      <t>轉供</t>
    </r>
    <r>
      <rPr>
        <b/>
        <sz val="10"/>
        <color rgb="FF000000"/>
        <rFont val="Microsoft JhengHei Light"/>
        <family val="2"/>
      </rPr>
      <t>-</t>
    </r>
    <r>
      <rPr>
        <b/>
        <sz val="10"/>
        <color indexed="8"/>
        <rFont val="Microsoft JhengHei Light"/>
        <family val="2"/>
      </rPr>
      <t>綠色電力產品</t>
    </r>
    <r>
      <rPr>
        <b/>
        <sz val="10"/>
        <color rgb="FF000000"/>
        <rFont val="Microsoft JhengHei Light"/>
        <family val="2"/>
      </rPr>
      <t xml:space="preserve">
Green Electricity Products</t>
    </r>
    <phoneticPr fontId="0" type="noConversion"/>
  </si>
  <si>
    <r>
      <rPr>
        <b/>
        <sz val="10"/>
        <color rgb="FF000000"/>
        <rFont val="Microsoft JhengHei Light"/>
        <family val="2"/>
      </rPr>
      <t>直供</t>
    </r>
    <r>
      <rPr>
        <b/>
        <sz val="10"/>
        <color indexed="8"/>
        <rFont val="Microsoft JhengHei Light"/>
        <family val="2"/>
      </rPr>
      <t>-</t>
    </r>
    <r>
      <rPr>
        <b/>
        <sz val="10"/>
        <color rgb="FF000000"/>
        <rFont val="Microsoft JhengHei Light"/>
        <family val="2"/>
      </rPr>
      <t>再生能源電力</t>
    </r>
    <r>
      <rPr>
        <b/>
        <sz val="10"/>
        <color indexed="8"/>
        <rFont val="Microsoft JhengHei Light"/>
        <family val="2"/>
      </rPr>
      <t xml:space="preserve">
Specified renewable electricity purchase through direct access from generator</t>
    </r>
    <phoneticPr fontId="0" type="noConversion"/>
  </si>
  <si>
    <r>
      <rPr>
        <b/>
        <sz val="10"/>
        <color indexed="8"/>
        <rFont val="Microsoft JhengHei Light"/>
        <family val="2"/>
      </rPr>
      <t>購買之REC or I-REC(非自發自用申請之憑證)
Unbundled EAC purchase (REC or I-REC)</t>
    </r>
    <phoneticPr fontId="0" type="noConversion"/>
  </si>
  <si>
    <r>
      <rPr>
        <b/>
        <sz val="10"/>
        <color indexed="8"/>
        <rFont val="Microsoft JhengHei Light"/>
        <family val="2"/>
      </rPr>
      <t>總用電量
Total consumption electricity</t>
    </r>
    <phoneticPr fontId="0" type="noConversion"/>
  </si>
  <si>
    <r>
      <rPr>
        <b/>
        <sz val="10"/>
        <color indexed="8"/>
        <rFont val="Microsoft JhengHei Light"/>
        <family val="2"/>
      </rPr>
      <t>類別4 Category 4</t>
    </r>
    <phoneticPr fontId="0" type="noConversion"/>
  </si>
  <si>
    <r>
      <rPr>
        <b/>
        <sz val="10"/>
        <color theme="1"/>
        <rFont val="微軟正黑體"/>
        <family val="2"/>
      </rPr>
      <t>源自採購商品的排放</t>
    </r>
    <r>
      <rPr>
        <b/>
        <sz val="10"/>
        <color theme="1"/>
        <rFont val="Arial"/>
        <family val="2"/>
      </rPr>
      <t xml:space="preserve">
Emissions from purchased goods</t>
    </r>
    <phoneticPr fontId="0" type="noConversion"/>
  </si>
  <si>
    <r>
      <rPr>
        <b/>
        <sz val="10"/>
        <color theme="1"/>
        <rFont val="Microsoft JhengHei Light"/>
        <family val="2"/>
      </rPr>
      <t>固體和液體廢棄物處理產生的排放
Emissions from the disposal of solid and liquid waste</t>
    </r>
    <phoneticPr fontId="0" type="noConversion"/>
  </si>
  <si>
    <r>
      <rPr>
        <b/>
        <sz val="10"/>
        <color theme="1"/>
        <rFont val="Microsoft JhengHei Light"/>
        <family val="2"/>
      </rPr>
      <t>取水量
Tap water</t>
    </r>
    <phoneticPr fontId="0" type="noConversion"/>
  </si>
  <si>
    <r>
      <rPr>
        <b/>
        <sz val="10"/>
        <color theme="1"/>
        <rFont val="Microsoft JhengHei Light"/>
        <family val="2"/>
      </rPr>
      <t>工業廢水處理
Emissions from the disposal of solid and liquid waste -from Industrial Wastewater</t>
    </r>
    <phoneticPr fontId="0" type="noConversion"/>
  </si>
  <si>
    <r>
      <rPr>
        <b/>
        <sz val="10"/>
        <color theme="1"/>
        <rFont val="Microsoft JhengHei Light"/>
        <family val="2"/>
      </rPr>
      <t>生活污水廢理
Emissions from the disposal of solid and liquid waste -from sewage</t>
    </r>
    <phoneticPr fontId="0" type="noConversion"/>
  </si>
  <si>
    <r>
      <rPr>
        <b/>
        <sz val="10"/>
        <color theme="1"/>
        <rFont val="Microsoft JhengHei Light"/>
        <family val="2"/>
      </rPr>
      <t>一般事業廢棄物-焚化發電
Emissions from the disposal of solid and liquid waste - electricity from incinerator (General Waste)</t>
    </r>
    <phoneticPr fontId="0" type="noConversion"/>
  </si>
  <si>
    <t>ton</t>
  </si>
  <si>
    <r>
      <rPr>
        <b/>
        <sz val="10"/>
        <color theme="1"/>
        <rFont val="Microsoft JhengHei Light"/>
        <family val="2"/>
      </rPr>
      <t>一般事業廢棄物-焚化
Emissions from the disposal of solid and liquid waste - from the incinerator  (General Waste)</t>
    </r>
    <phoneticPr fontId="0" type="noConversion"/>
  </si>
  <si>
    <r>
      <rPr>
        <b/>
        <sz val="10"/>
        <color theme="1"/>
        <rFont val="Microsoft JhengHei Light"/>
        <family val="2"/>
      </rPr>
      <t>一般事業廢棄物-掩埋
Emissions from the disposal of solid and liquid waste - from the Landfill  (General Waste)</t>
    </r>
    <phoneticPr fontId="0" type="noConversion"/>
  </si>
  <si>
    <r>
      <rPr>
        <b/>
        <sz val="10"/>
        <color theme="1"/>
        <rFont val="Microsoft JhengHei Light"/>
        <family val="2"/>
      </rPr>
      <t>一般事業廢棄物-再利用
Emissions from the disposal of solid and liquid waste - from the Reuse (General Waste)</t>
    </r>
    <phoneticPr fontId="0" type="noConversion"/>
  </si>
  <si>
    <r>
      <rPr>
        <b/>
        <sz val="10"/>
        <color theme="1"/>
        <rFont val="Microsoft JhengHei Light"/>
        <family val="2"/>
      </rPr>
      <t>有害事業廢棄物-焚化發電
Emissions from the disposal of solid and liquid waste - electricity from incinerator (Hazardous waste)</t>
    </r>
    <phoneticPr fontId="0" type="noConversion"/>
  </si>
  <si>
    <r>
      <rPr>
        <b/>
        <sz val="10"/>
        <color theme="1"/>
        <rFont val="Microsoft JhengHei Light"/>
        <family val="2"/>
      </rPr>
      <t>有害事業廢棄物-焚化
Emissions from the disposal of solid and liquid waste - from the incinerator  (Hazardous waste)</t>
    </r>
    <phoneticPr fontId="0" type="noConversion"/>
  </si>
  <si>
    <r>
      <rPr>
        <b/>
        <sz val="10"/>
        <color theme="1"/>
        <rFont val="Microsoft JhengHei Light"/>
        <family val="2"/>
      </rPr>
      <t>有害事業廢棄物-掩埋
Emissions from the disposal of solid and liquid waste - from the Landfill  (Hazardous waste)</t>
    </r>
    <phoneticPr fontId="0" type="noConversion"/>
  </si>
  <si>
    <r>
      <rPr>
        <b/>
        <sz val="10"/>
        <color theme="1"/>
        <rFont val="Microsoft JhengHei Light"/>
        <family val="2"/>
      </rPr>
      <t>有害事業廢棄物-再利用
Emissions from the disposal of solid and liquid waste - from the Reuse (Hazardous waste)</t>
    </r>
    <phoneticPr fontId="0" type="noConversion"/>
  </si>
  <si>
    <r>
      <rPr>
        <b/>
        <sz val="10"/>
        <color theme="1"/>
        <rFont val="Microsoft JhengHei Light"/>
        <family val="2"/>
      </rPr>
      <t>溫室氣體排放量 
Individual GHG Emissions</t>
    </r>
    <phoneticPr fontId="0" type="noConversion"/>
  </si>
  <si>
    <r>
      <rPr>
        <b/>
        <sz val="10"/>
        <color indexed="8"/>
        <rFont val="Microsoft JhengHei Light"/>
        <family val="2"/>
      </rPr>
      <t>CO2-scope1</t>
    </r>
    <phoneticPr fontId="0" type="noConversion"/>
  </si>
  <si>
    <r>
      <rPr>
        <b/>
        <sz val="10"/>
        <color indexed="8"/>
        <rFont val="Microsoft JhengHei Light"/>
        <family val="2"/>
      </rPr>
      <t>CO2-scope2 market-based</t>
    </r>
    <phoneticPr fontId="0" type="noConversion"/>
  </si>
  <si>
    <r>
      <rPr>
        <b/>
        <sz val="10"/>
        <color indexed="8"/>
        <rFont val="Microsoft JhengHei Light"/>
        <family val="2"/>
      </rPr>
      <t>CH4-scope1</t>
    </r>
    <phoneticPr fontId="0" type="noConversion"/>
  </si>
  <si>
    <r>
      <rPr>
        <b/>
        <sz val="10"/>
        <color indexed="8"/>
        <rFont val="Microsoft JhengHei Light"/>
        <family val="2"/>
      </rPr>
      <t>N2O-scope1</t>
    </r>
    <phoneticPr fontId="0" type="noConversion"/>
  </si>
  <si>
    <r>
      <rPr>
        <b/>
        <sz val="10"/>
        <color indexed="8"/>
        <rFont val="Microsoft JhengHei Light"/>
        <family val="2"/>
      </rPr>
      <t>HFCs-scope1</t>
    </r>
    <phoneticPr fontId="0" type="noConversion"/>
  </si>
  <si>
    <r>
      <rPr>
        <b/>
        <sz val="10"/>
        <color indexed="8"/>
        <rFont val="Microsoft JhengHei Light"/>
        <family val="2"/>
      </rPr>
      <t>PFCs-scope1</t>
    </r>
    <phoneticPr fontId="0" type="noConversion"/>
  </si>
  <si>
    <r>
      <rPr>
        <b/>
        <sz val="10"/>
        <color indexed="8"/>
        <rFont val="Microsoft JhengHei Light"/>
        <family val="2"/>
      </rPr>
      <t>SF6-scope1</t>
    </r>
    <phoneticPr fontId="0" type="noConversion"/>
  </si>
  <si>
    <r>
      <rPr>
        <b/>
        <sz val="10"/>
        <color indexed="8"/>
        <rFont val="Microsoft JhengHei Light"/>
        <family val="2"/>
      </rPr>
      <t>NF3-scope1</t>
    </r>
    <phoneticPr fontId="0" type="noConversion"/>
  </si>
  <si>
    <t>填表人地址 / 盤查地址
 Representative Address / Assessed Site Address</t>
    <phoneticPr fontId="11" type="noConversion"/>
  </si>
  <si>
    <t>租賃設備資產使用造成之排放</t>
    <phoneticPr fontId="0" type="noConversion"/>
  </si>
  <si>
    <t>下游租賃資產的排放</t>
    <phoneticPr fontId="0" type="noConversion"/>
  </si>
  <si>
    <r>
      <rPr>
        <sz val="10"/>
        <color rgb="FF000000"/>
        <rFont val="PMingLiU"/>
        <family val="1"/>
        <charset val="136"/>
      </rPr>
      <t>液化石油氣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新細明體"/>
        <family val="1"/>
        <charset val="136"/>
      </rPr>
      <t>體積</t>
    </r>
    <r>
      <rPr>
        <sz val="10"/>
        <color rgb="FF000000"/>
        <rFont val="Times New Roman"/>
        <family val="1"/>
      </rPr>
      <t>)</t>
    </r>
    <phoneticPr fontId="11" type="noConversion"/>
  </si>
  <si>
    <r>
      <rPr>
        <sz val="10"/>
        <color rgb="FF000000"/>
        <rFont val="PMingLiU"/>
        <family val="1"/>
        <charset val="136"/>
      </rPr>
      <t>車用汽油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新細明體"/>
        <family val="1"/>
        <charset val="136"/>
      </rPr>
      <t>移動源</t>
    </r>
    <r>
      <rPr>
        <sz val="10"/>
        <color rgb="FF000000"/>
        <rFont val="Times New Roman"/>
        <family val="1"/>
      </rPr>
      <t>)</t>
    </r>
    <phoneticPr fontId="11" type="noConversion"/>
  </si>
  <si>
    <t>1.修正AR6冷媒GWP對應問題
2.修正盤查結果中市場別計算公式
3.新增"Summary"工作表</t>
    <phoneticPr fontId="11" type="noConversion"/>
  </si>
  <si>
    <t>天然氣收費單</t>
  </si>
  <si>
    <t>購買發票</t>
  </si>
  <si>
    <t xml:space="preserve"> 職災申報總經歷工時/宿舍每月人數</t>
  </si>
  <si>
    <t>R-600A</t>
  </si>
  <si>
    <t>請購紀錄</t>
  </si>
  <si>
    <t>22589718529</t>
  </si>
  <si>
    <t>E-0221</t>
  </si>
  <si>
    <t>物理處理</t>
  </si>
  <si>
    <t>委託或共同處理查詢資料</t>
  </si>
  <si>
    <t>D-0299</t>
  </si>
  <si>
    <t>廢塑膠混合物</t>
  </si>
  <si>
    <t>焚化處理</t>
  </si>
  <si>
    <t>E-0222</t>
  </si>
  <si>
    <t>附零組件之廢印刷電路板</t>
  </si>
  <si>
    <t>D-1703</t>
  </si>
  <si>
    <t>廢潤滑油</t>
  </si>
  <si>
    <t>D-0803</t>
  </si>
  <si>
    <t>廢布</t>
  </si>
  <si>
    <t>R-0701</t>
  </si>
  <si>
    <t>再利用</t>
  </si>
  <si>
    <t>龜山汙水費單</t>
  </si>
  <si>
    <t>千立方公尺</t>
  </si>
  <si>
    <t>桃三廠</t>
  </si>
  <si>
    <t>總碳排放量</t>
    <phoneticPr fontId="11" type="noConversion"/>
  </si>
  <si>
    <t>劉佳容</t>
    <phoneticPr fontId="48" type="noConversion"/>
  </si>
  <si>
    <t>CO2</t>
    <phoneticPr fontId="11" type="noConversion"/>
  </si>
  <si>
    <t>二氧化碳鋼瓶</t>
    <phoneticPr fontId="11" type="noConversion"/>
  </si>
  <si>
    <t xml:space="preserve"> 質量平衡</t>
  </si>
  <si>
    <t>冷煤明細表/銘牌</t>
    <phoneticPr fontId="11" type="noConversion"/>
  </si>
  <si>
    <t>能源署公告係數</t>
    <phoneticPr fontId="48" type="noConversion"/>
  </si>
  <si>
    <r>
      <rPr>
        <sz val="10"/>
        <color rgb="FF000000"/>
        <rFont val="細明體"/>
        <family val="3"/>
        <charset val="136"/>
      </rPr>
      <t>環境部排放係管理表</t>
    </r>
    <r>
      <rPr>
        <sz val="10"/>
        <color rgb="FF000000"/>
        <rFont val="Times New Roman"/>
        <family val="1"/>
      </rPr>
      <t>6.0.4</t>
    </r>
    <phoneticPr fontId="11" type="noConversion"/>
  </si>
  <si>
    <r>
      <rPr>
        <sz val="10"/>
        <color rgb="FF000000"/>
        <rFont val="PMingLiU"/>
        <family val="1"/>
        <charset val="136"/>
      </rPr>
      <t>環境部排放係管理表</t>
    </r>
    <r>
      <rPr>
        <sz val="10"/>
        <color rgb="FF000000"/>
        <rFont val="Times New Roman"/>
        <family val="1"/>
      </rPr>
      <t>6.0.4+</t>
    </r>
    <r>
      <rPr>
        <sz val="10"/>
        <color rgb="FF000000"/>
        <rFont val="PMingLiU"/>
        <family val="1"/>
        <charset val="136"/>
      </rPr>
      <t>密度</t>
    </r>
    <r>
      <rPr>
        <sz val="10"/>
        <color rgb="FF000000"/>
        <rFont val="細明體"/>
        <family val="3"/>
        <charset val="136"/>
      </rPr>
      <t>換算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</si>
</sst>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3" formatCode="_-* #,##0.00_-;\-* #,##0.00_-;_-* &quot;-&quot;??_-;_-@_-"/>
    <numFmt numFmtId="176" formatCode="_-* #,##0.0_-;\-* #,##0.0_-;_-* &quot;-&quot;??_-;_-@_-"/>
    <numFmt numFmtId="177" formatCode="yyyy/m/d;@"/>
    <numFmt numFmtId="178" formatCode="0.00;[Red]0.00"/>
    <numFmt numFmtId="179" formatCode="0.0000;[Red]0.0000"/>
    <numFmt numFmtId="180" formatCode="0.0000000000;[Red]0.0000000000"/>
    <numFmt numFmtId="181" formatCode="0.0000000000&quot; &quot;;[Red]&quot;(&quot;0.0000000000&quot;)&quot;"/>
    <numFmt numFmtId="182" formatCode="0.000&quot; &quot;;[Red]&quot;(&quot;0.000&quot;)&quot;"/>
    <numFmt numFmtId="183" formatCode="0.0000&quot; &quot;;[Red]&quot;(&quot;0.0000&quot;)&quot;"/>
    <numFmt numFmtId="184" formatCode="0.0000000000"/>
    <numFmt numFmtId="185" formatCode="0.000_);[Red]\(0.000\)"/>
    <numFmt numFmtId="186" formatCode="0.0000"/>
    <numFmt numFmtId="187" formatCode="0.000"/>
    <numFmt numFmtId="188" formatCode="#,##0.000_);[Red]\(#,##0.000\)"/>
    <numFmt numFmtId="189" formatCode="0.0000000000_);[Red]\(0.0000000000\)"/>
    <numFmt numFmtId="190" formatCode="#,##0.0000_);[Red]\(#,##0.0000\)"/>
    <numFmt numFmtId="191" formatCode="0.0000_);[Red]\(0.0000\)"/>
    <numFmt numFmtId="192" formatCode="#,##0.0_ "/>
    <numFmt numFmtId="193" formatCode="#,##0.0000_ "/>
    <numFmt numFmtId="194" formatCode="#,##0&quot; &quot;"/>
    <numFmt numFmtId="195" formatCode="0.00_);[Red]\(0.00\)"/>
    <numFmt numFmtId="196" formatCode="#,##0.00_ "/>
    <numFmt numFmtId="197" formatCode="#,##0_ "/>
    <numFmt numFmtId="198" formatCode="_-* #,##0.000_-;\-* #,##0.000_-;_-* &quot;-&quot;??_-;_-@_-"/>
    <numFmt numFmtId="199" formatCode="_-* #,##0.0000_-;\-* #,##0.0000_-;_-* &quot;-&quot;??_-;_-@_-"/>
    <numFmt numFmtId="200" formatCode="_(* #,##0.00_);_(* \(#,##0.00\);_(* &quot;-&quot;??_);_(@_)"/>
    <numFmt numFmtId="201" formatCode="0.00_ "/>
  </numFmts>
  <fonts count="14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9"/>
      <name val="新細明體"/>
      <family val="1"/>
      <charset val="136"/>
    </font>
    <font>
      <vertAlign val="subscript"/>
      <sz val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12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0"/>
      <color rgb="FF000000"/>
      <name val="Times New Roman"/>
      <family val="1"/>
    </font>
    <font>
      <sz val="10"/>
      <color rgb="FF000000"/>
      <name val="標楷體"/>
      <family val="1"/>
      <charset val="136"/>
    </font>
    <font>
      <sz val="6"/>
      <color rgb="FF000000"/>
      <name val="Times New Roman"/>
      <family val="1"/>
    </font>
    <font>
      <sz val="10"/>
      <color rgb="FF000000"/>
      <name val="PMingLiU"/>
      <family val="1"/>
      <charset val="136"/>
    </font>
    <font>
      <sz val="6"/>
      <color rgb="FF000000"/>
      <name val="PMingLiU"/>
      <family val="1"/>
      <charset val="136"/>
    </font>
    <font>
      <vertAlign val="subscript"/>
      <sz val="10"/>
      <color rgb="FF000000"/>
      <name val="Times New Roman"/>
      <family val="1"/>
    </font>
    <font>
      <b/>
      <sz val="10"/>
      <color rgb="FFFF0000"/>
      <name val="標楷體"/>
      <family val="1"/>
      <charset val="136"/>
    </font>
    <font>
      <sz val="12"/>
      <color rgb="FFFF0000"/>
      <name val="Times New Roman"/>
      <family val="1"/>
    </font>
    <font>
      <vertAlign val="superscript"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2"/>
      <color rgb="FF000000"/>
      <name val="Times New Roman"/>
      <family val="1"/>
    </font>
    <font>
      <sz val="10"/>
      <name val="新細明體"/>
      <family val="1"/>
      <charset val="136"/>
    </font>
    <font>
      <sz val="12"/>
      <color rgb="FF000000"/>
      <name val="標楷體"/>
      <family val="1"/>
      <charset val="136"/>
    </font>
    <font>
      <b/>
      <sz val="10"/>
      <color rgb="FF000000"/>
      <name val="Times New Roman"/>
      <family val="1"/>
    </font>
    <font>
      <b/>
      <sz val="10"/>
      <color rgb="FF000000"/>
      <name val="標楷體"/>
      <family val="1"/>
      <charset val="136"/>
    </font>
    <font>
      <sz val="12"/>
      <color rgb="FF000000"/>
      <name val="BiauKai"/>
      <family val="1"/>
      <charset val="136"/>
    </font>
    <font>
      <sz val="12"/>
      <color rgb="FF000000"/>
      <name val="PMingLiU"/>
      <family val="1"/>
      <charset val="136"/>
    </font>
    <font>
      <sz val="9"/>
      <color rgb="FF000000"/>
      <name val="Times New Roman"/>
      <family val="1"/>
    </font>
    <font>
      <sz val="12"/>
      <color rgb="FF000000"/>
      <name val="Times New Roman"/>
      <family val="1"/>
      <charset val="136"/>
    </font>
    <font>
      <sz val="10"/>
      <color indexed="8"/>
      <name val="Arial"/>
      <family val="2"/>
      <charset val="136"/>
    </font>
    <font>
      <sz val="10"/>
      <name val="PMingLiU"/>
      <family val="1"/>
      <charset val="136"/>
    </font>
    <font>
      <sz val="10"/>
      <color rgb="FF0000D4"/>
      <name val="Arial"/>
      <family val="1"/>
    </font>
    <font>
      <sz val="10"/>
      <color indexed="12"/>
      <name val="Arial"/>
      <family val="2"/>
      <charset val="136"/>
    </font>
    <font>
      <sz val="10"/>
      <color rgb="FF0000D4"/>
      <name val="PMingLiU"/>
      <family val="1"/>
      <charset val="136"/>
    </font>
    <font>
      <sz val="12"/>
      <color theme="1"/>
      <name val="新細明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0000FF"/>
      <name val="微軟正黑體"/>
      <family val="2"/>
      <charset val="136"/>
    </font>
    <font>
      <b/>
      <sz val="12"/>
      <color rgb="FF0000FF"/>
      <name val="新細明體"/>
      <family val="1"/>
      <charset val="136"/>
    </font>
    <font>
      <sz val="12"/>
      <color rgb="FFFF0000"/>
      <name val="微軟正黑體"/>
      <family val="2"/>
      <charset val="136"/>
    </font>
    <font>
      <u/>
      <sz val="12"/>
      <color indexed="12"/>
      <name val="新細明體"/>
      <family val="1"/>
      <charset val="136"/>
    </font>
    <font>
      <sz val="12"/>
      <color rgb="FF0000FF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vertAlign val="subscript"/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Times New Roman"/>
      <family val="1"/>
      <charset val="136"/>
    </font>
    <font>
      <sz val="12"/>
      <color theme="1"/>
      <name val="新細明體"/>
      <family val="1"/>
      <charset val="136"/>
    </font>
    <font>
      <b/>
      <sz val="14"/>
      <color theme="4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color theme="7" tint="-0.49998474074526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charset val="134"/>
      <scheme val="minor"/>
    </font>
    <font>
      <b/>
      <sz val="16"/>
      <color rgb="FF0000FF"/>
      <name val="新細明體"/>
      <family val="1"/>
      <charset val="136"/>
    </font>
    <font>
      <sz val="12"/>
      <color theme="1"/>
      <name val="PMingLiU"/>
      <family val="1"/>
      <charset val="136"/>
    </font>
    <font>
      <sz val="12"/>
      <color theme="1"/>
      <name val="Times New Roman"/>
      <family val="1"/>
      <charset val="136"/>
    </font>
    <font>
      <sz val="10"/>
      <name val="Arial"/>
      <family val="1"/>
      <charset val="136"/>
    </font>
    <font>
      <b/>
      <sz val="16"/>
      <color theme="1"/>
      <name val="微軟正黑體"/>
      <family val="2"/>
      <charset val="136"/>
    </font>
    <font>
      <b/>
      <sz val="16"/>
      <color rgb="FF0000FF"/>
      <name val="微軟正黑體"/>
      <family val="2"/>
      <charset val="136"/>
    </font>
    <font>
      <b/>
      <sz val="10"/>
      <color rgb="FF000000"/>
      <name val="標楷體"/>
      <family val="4"/>
      <charset val="136"/>
    </font>
    <font>
      <sz val="12"/>
      <color theme="0"/>
      <name val="新細明體"/>
      <family val="1"/>
      <charset val="136"/>
      <scheme val="minor"/>
    </font>
    <font>
      <sz val="7"/>
      <color rgb="FF181818"/>
      <name val="Verdana"/>
      <family val="2"/>
    </font>
    <font>
      <sz val="10"/>
      <color rgb="FF181818"/>
      <name val="Times New Roman"/>
      <family val="1"/>
    </font>
    <font>
      <sz val="10"/>
      <color rgb="FF181818"/>
      <name val="Malgun Gothic Semilight"/>
      <family val="2"/>
      <charset val="136"/>
    </font>
    <font>
      <sz val="12"/>
      <color theme="1"/>
      <name val="新細明體"/>
      <family val="1"/>
      <charset val="136"/>
      <scheme val="minor"/>
    </font>
    <font>
      <sz val="10"/>
      <color rgb="FF181818"/>
      <name val="標楷體"/>
      <family val="4"/>
      <charset val="136"/>
    </font>
    <font>
      <sz val="11"/>
      <color rgb="FF000000"/>
      <name val="Times New Roman"/>
      <family val="1"/>
    </font>
    <font>
      <sz val="9"/>
      <name val="新細明體"/>
      <family val="3"/>
      <charset val="136"/>
      <scheme val="minor"/>
    </font>
    <font>
      <sz val="10"/>
      <color indexed="8"/>
      <name val="MS Sans Serif"/>
      <family val="2"/>
    </font>
    <font>
      <b/>
      <sz val="7"/>
      <color rgb="FFFFFFFF"/>
      <name val="Arial"/>
      <family val="2"/>
    </font>
    <font>
      <b/>
      <sz val="5"/>
      <color indexed="9"/>
      <name val="Arial"/>
      <family val="2"/>
    </font>
    <font>
      <b/>
      <sz val="7"/>
      <color indexed="9"/>
      <name val="Arial"/>
      <family val="2"/>
    </font>
    <font>
      <b/>
      <sz val="6"/>
      <color indexed="9"/>
      <name val="Arial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Arial"/>
      <family val="2"/>
    </font>
    <font>
      <sz val="10"/>
      <color rgb="FF000000"/>
      <name val="新細明體"/>
      <family val="2"/>
      <charset val="136"/>
      <scheme val="minor"/>
    </font>
    <font>
      <b/>
      <sz val="5"/>
      <color indexed="13"/>
      <name val="Arial"/>
      <family val="2"/>
    </font>
    <font>
      <b/>
      <sz val="7"/>
      <color indexed="9"/>
      <name val="新細明體"/>
      <family val="1"/>
      <charset val="136"/>
    </font>
    <font>
      <b/>
      <sz val="7"/>
      <color rgb="FF333333"/>
      <name val="Arial"/>
      <family val="2"/>
    </font>
    <font>
      <sz val="10"/>
      <color theme="1"/>
      <name val="MS Sans Serif"/>
      <family val="2"/>
    </font>
    <font>
      <sz val="11"/>
      <color theme="1"/>
      <name val="新細明體"/>
      <family val="2"/>
      <scheme val="minor"/>
    </font>
    <font>
      <b/>
      <sz val="8"/>
      <color rgb="FF333333"/>
      <name val="Arial"/>
      <family val="2"/>
    </font>
    <font>
      <b/>
      <sz val="11"/>
      <color rgb="FF333333"/>
      <name val="Arial"/>
      <family val="2"/>
    </font>
    <font>
      <u/>
      <sz val="11"/>
      <color theme="10"/>
      <name val="新細明體"/>
      <family val="1"/>
      <charset val="136"/>
      <scheme val="minor"/>
    </font>
    <font>
      <sz val="10"/>
      <color theme="1"/>
      <name val="MS Sans Serif"/>
    </font>
    <font>
      <sz val="10"/>
      <name val="微軟正黑體 Light"/>
      <family val="2"/>
      <charset val="136"/>
    </font>
    <font>
      <sz val="12"/>
      <color indexed="10"/>
      <name val="Times New Roman"/>
      <family val="1"/>
    </font>
    <font>
      <u/>
      <sz val="10"/>
      <color indexed="12"/>
      <name val="微軟正黑體 Light"/>
      <family val="2"/>
      <charset val="136"/>
    </font>
    <font>
      <b/>
      <sz val="12"/>
      <color theme="1"/>
      <name val="微軟正黑體"/>
      <family val="1"/>
      <charset val="136"/>
    </font>
    <font>
      <b/>
      <sz val="12"/>
      <color theme="1"/>
      <name val="微軟正黑體"/>
      <family val="2"/>
    </font>
    <font>
      <u/>
      <sz val="12"/>
      <color theme="1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6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標楷體"/>
      <family val="4"/>
      <charset val="136"/>
    </font>
    <font>
      <u/>
      <sz val="12"/>
      <color theme="10"/>
      <name val="新細明體"/>
      <family val="1"/>
      <charset val="136"/>
    </font>
    <font>
      <sz val="10"/>
      <name val="Arial"/>
      <family val="2"/>
      <charset val="136"/>
    </font>
    <font>
      <b/>
      <sz val="10"/>
      <color rgb="FF0000FF"/>
      <name val="Arial"/>
      <family val="2"/>
    </font>
    <font>
      <sz val="12"/>
      <color theme="1"/>
      <name val="標楷體"/>
      <family val="1"/>
    </font>
    <font>
      <sz val="10"/>
      <name val="細明體"/>
      <family val="3"/>
      <charset val="136"/>
    </font>
    <font>
      <sz val="10"/>
      <name val="Arial"/>
      <family val="3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0"/>
      <name val="微軟正黑體"/>
      <family val="3"/>
      <charset val="136"/>
    </font>
    <font>
      <sz val="10"/>
      <name val="Times New Roman"/>
      <family val="1"/>
    </font>
    <font>
      <sz val="12"/>
      <color indexed="8"/>
      <name val="等线"/>
      <charset val="134"/>
    </font>
    <font>
      <sz val="12"/>
      <color theme="1"/>
      <name val="Arial"/>
      <family val="2"/>
    </font>
    <font>
      <sz val="12"/>
      <name val="Arial"/>
      <family val="2"/>
    </font>
    <font>
      <sz val="10"/>
      <color rgb="FF0000FF"/>
      <name val="Arial"/>
      <family val="2"/>
    </font>
    <font>
      <sz val="12"/>
      <name val="Times New Roman"/>
      <family val="1"/>
    </font>
    <font>
      <b/>
      <sz val="16"/>
      <color theme="1"/>
      <name val="Microsoft JhengHei Light"/>
      <family val="2"/>
      <charset val="136"/>
    </font>
    <font>
      <b/>
      <sz val="16"/>
      <color theme="1"/>
      <name val="Microsoft JhengHei Light"/>
      <family val="2"/>
    </font>
    <font>
      <b/>
      <sz val="10"/>
      <name val="Microsoft JhengHei Light"/>
      <family val="2"/>
      <charset val="136"/>
    </font>
    <font>
      <sz val="10"/>
      <color rgb="FF0000D4"/>
      <name val="Microsoft JhengHei Light"/>
      <family val="2"/>
      <charset val="136"/>
    </font>
    <font>
      <b/>
      <sz val="10"/>
      <color rgb="FF000000"/>
      <name val="Microsoft JhengHei Light"/>
      <family val="2"/>
    </font>
    <font>
      <sz val="10"/>
      <color indexed="12"/>
      <name val="Microsoft JhengHei Light"/>
      <family val="2"/>
      <charset val="136"/>
    </font>
    <font>
      <b/>
      <sz val="10"/>
      <color theme="1"/>
      <name val="Microsoft JhengHei Light"/>
      <family val="2"/>
      <charset val="136"/>
    </font>
    <font>
      <b/>
      <sz val="10"/>
      <color theme="1"/>
      <name val="Microsoft JhengHei Light"/>
      <family val="2"/>
    </font>
    <font>
      <sz val="12"/>
      <color theme="1"/>
      <name val="Microsoft JhengHei Light"/>
      <family val="2"/>
      <charset val="136"/>
    </font>
    <font>
      <b/>
      <sz val="10"/>
      <color indexed="8"/>
      <name val="Microsoft JhengHei Light"/>
      <family val="2"/>
      <charset val="136"/>
    </font>
    <font>
      <b/>
      <sz val="10"/>
      <color indexed="8"/>
      <name val="Microsoft JhengHei Light"/>
      <family val="2"/>
    </font>
    <font>
      <sz val="12"/>
      <color theme="0"/>
      <name val="Microsoft JhengHei Light"/>
      <family val="2"/>
      <charset val="136"/>
    </font>
    <font>
      <sz val="12"/>
      <color theme="0"/>
      <name val="新細明體"/>
      <family val="1"/>
      <charset val="136"/>
    </font>
    <font>
      <sz val="12"/>
      <color indexed="8"/>
      <name val="Calibri"/>
      <family val="2"/>
    </font>
    <font>
      <b/>
      <sz val="12"/>
      <color theme="1"/>
      <name val="Microsoft JhengHei Light"/>
      <family val="2"/>
      <charset val="136"/>
    </font>
    <font>
      <b/>
      <sz val="12"/>
      <color theme="1"/>
      <name val="Microsoft JhengHei Light"/>
      <family val="2"/>
    </font>
    <font>
      <b/>
      <sz val="10"/>
      <color theme="1"/>
      <name val="微軟正黑體"/>
      <family val="2"/>
    </font>
    <font>
      <sz val="10"/>
      <color theme="1"/>
      <name val="Microsoft JhengHei Light"/>
      <family val="2"/>
      <charset val="136"/>
    </font>
    <font>
      <sz val="10"/>
      <color rgb="FF000000"/>
      <name val="新細明體"/>
      <family val="1"/>
      <charset val="136"/>
    </font>
    <font>
      <sz val="10"/>
      <color rgb="FF000000"/>
      <name val="細明體"/>
      <family val="3"/>
      <charset val="136"/>
    </font>
  </fonts>
  <fills count="4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CCFF66"/>
        <bgColor rgb="FFCCFF66"/>
      </patternFill>
    </fill>
    <fill>
      <patternFill patternType="solid">
        <fgColor theme="4" tint="0.79998168889431442"/>
        <bgColor rgb="FFCCFF66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43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3BEE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CCFF6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rgb="FFDDDDDD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36">
    <xf numFmtId="0" fontId="0" fillId="0" borderId="0">
      <alignment vertical="center"/>
    </xf>
    <xf numFmtId="0" fontId="9" fillId="0" borderId="0"/>
    <xf numFmtId="0" fontId="10" fillId="2" borderId="1"/>
    <xf numFmtId="0" fontId="9" fillId="0" borderId="0"/>
    <xf numFmtId="0" fontId="9" fillId="0" borderId="0"/>
    <xf numFmtId="9" fontId="9" fillId="0" borderId="0" applyFont="0" applyFill="0" applyBorder="0" applyAlignment="0" applyProtection="0">
      <alignment vertical="center"/>
    </xf>
    <xf numFmtId="0" fontId="21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/>
    <xf numFmtId="0" fontId="8" fillId="18" borderId="37" applyNumberFormat="0" applyFont="0" applyAlignment="0" applyProtection="0">
      <alignment vertical="center"/>
    </xf>
    <xf numFmtId="0" fontId="64" fillId="0" borderId="0">
      <alignment vertical="center"/>
    </xf>
    <xf numFmtId="0" fontId="80" fillId="0" borderId="0"/>
    <xf numFmtId="0" fontId="85" fillId="0" borderId="0"/>
    <xf numFmtId="0" fontId="80" fillId="0" borderId="0"/>
    <xf numFmtId="0" fontId="80" fillId="0" borderId="0" applyNumberFormat="0" applyFont="0" applyFill="0" applyBorder="0" applyProtection="0">
      <alignment vertical="center"/>
    </xf>
    <xf numFmtId="0" fontId="92" fillId="0" borderId="0"/>
    <xf numFmtId="0" fontId="95" fillId="0" borderId="0" applyNumberForma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76" fillId="0" borderId="0">
      <alignment vertical="center"/>
    </xf>
    <xf numFmtId="0" fontId="6" fillId="0" borderId="0">
      <alignment vertical="center"/>
    </xf>
    <xf numFmtId="43" fontId="38" fillId="0" borderId="0" applyFon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00" fontId="141" fillId="0" borderId="0" applyFont="0" applyFill="0" applyBorder="0" applyAlignment="0" applyProtection="0"/>
  </cellStyleXfs>
  <cellXfs count="731">
    <xf numFmtId="0" fontId="0" fillId="0" borderId="0" xfId="0">
      <alignment vertical="center"/>
    </xf>
    <xf numFmtId="49" fontId="10" fillId="0" borderId="0" xfId="0" applyNumberFormat="1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Fill="1" applyProtection="1">
      <alignment vertical="center"/>
    </xf>
    <xf numFmtId="0" fontId="17" fillId="0" borderId="5" xfId="0" applyNumberFormat="1" applyFont="1" applyFill="1" applyBorder="1" applyAlignment="1" applyProtection="1">
      <alignment horizontal="center" vertical="center" shrinkToFit="1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49" fontId="10" fillId="0" borderId="0" xfId="0" applyNumberFormat="1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left" vertical="center"/>
    </xf>
    <xf numFmtId="0" fontId="17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10" fillId="0" borderId="2" xfId="0" applyFont="1" applyBorder="1" applyAlignment="1" applyProtection="1">
      <alignment vertical="center" wrapText="1"/>
      <protection locked="0"/>
    </xf>
    <xf numFmtId="0" fontId="22" fillId="7" borderId="22" xfId="6" applyFont="1" applyFill="1" applyBorder="1" applyAlignment="1">
      <alignment vertical="center" wrapText="1"/>
    </xf>
    <xf numFmtId="0" fontId="21" fillId="0" borderId="0" xfId="6"/>
    <xf numFmtId="11" fontId="22" fillId="7" borderId="22" xfId="6" applyNumberFormat="1" applyFont="1" applyFill="1" applyBorder="1" applyAlignment="1">
      <alignment horizontal="center" vertical="center" wrapText="1"/>
    </xf>
    <xf numFmtId="11" fontId="22" fillId="7" borderId="22" xfId="6" applyNumberFormat="1" applyFont="1" applyFill="1" applyBorder="1" applyAlignment="1">
      <alignment horizontal="center" vertical="center"/>
    </xf>
    <xf numFmtId="11" fontId="22" fillId="8" borderId="22" xfId="6" applyNumberFormat="1" applyFont="1" applyFill="1" applyBorder="1" applyAlignment="1">
      <alignment horizontal="center" vertical="center" wrapText="1"/>
    </xf>
    <xf numFmtId="11" fontId="22" fillId="8" borderId="22" xfId="6" applyNumberFormat="1" applyFont="1" applyFill="1" applyBorder="1" applyAlignment="1">
      <alignment horizontal="center" vertical="center"/>
    </xf>
    <xf numFmtId="0" fontId="22" fillId="7" borderId="22" xfId="6" applyFont="1" applyFill="1" applyBorder="1" applyAlignment="1">
      <alignment horizontal="center" vertical="center" wrapText="1"/>
    </xf>
    <xf numFmtId="179" fontId="22" fillId="7" borderId="22" xfId="6" applyNumberFormat="1" applyFont="1" applyFill="1" applyBorder="1" applyAlignment="1">
      <alignment horizontal="center" vertical="center" wrapText="1"/>
    </xf>
    <xf numFmtId="0" fontId="22" fillId="7" borderId="22" xfId="6" applyFont="1" applyFill="1" applyBorder="1" applyAlignment="1">
      <alignment horizontal="center" vertical="center"/>
    </xf>
    <xf numFmtId="179" fontId="25" fillId="7" borderId="22" xfId="6" applyNumberFormat="1" applyFont="1" applyFill="1" applyBorder="1" applyAlignment="1">
      <alignment horizontal="center" vertical="center" wrapText="1"/>
    </xf>
    <xf numFmtId="0" fontId="22" fillId="0" borderId="22" xfId="6" applyFont="1" applyBorder="1" applyAlignment="1">
      <alignment horizontal="center" vertical="center"/>
    </xf>
    <xf numFmtId="0" fontId="22" fillId="9" borderId="22" xfId="6" applyFont="1" applyFill="1" applyBorder="1" applyAlignment="1">
      <alignment horizontal="center" vertical="center" wrapText="1"/>
    </xf>
    <xf numFmtId="11" fontId="22" fillId="0" borderId="22" xfId="6" applyNumberFormat="1" applyFont="1" applyBorder="1" applyAlignment="1">
      <alignment horizontal="center" vertical="center"/>
    </xf>
    <xf numFmtId="2" fontId="22" fillId="0" borderId="22" xfId="6" applyNumberFormat="1" applyFont="1" applyBorder="1" applyAlignment="1">
      <alignment horizontal="center" vertical="center"/>
    </xf>
    <xf numFmtId="180" fontId="22" fillId="10" borderId="22" xfId="6" applyNumberFormat="1" applyFont="1" applyFill="1" applyBorder="1" applyAlignment="1">
      <alignment horizontal="center" vertical="center" wrapText="1"/>
    </xf>
    <xf numFmtId="0" fontId="22" fillId="10" borderId="22" xfId="6" applyFont="1" applyFill="1" applyBorder="1" applyAlignment="1">
      <alignment horizontal="center" vertical="center"/>
    </xf>
    <xf numFmtId="180" fontId="22" fillId="11" borderId="22" xfId="6" applyNumberFormat="1" applyFont="1" applyFill="1" applyBorder="1" applyAlignment="1">
      <alignment horizontal="center" vertical="center" wrapText="1"/>
    </xf>
    <xf numFmtId="0" fontId="22" fillId="11" borderId="22" xfId="6" applyFont="1" applyFill="1" applyBorder="1" applyAlignment="1">
      <alignment horizontal="center" vertical="center"/>
    </xf>
    <xf numFmtId="0" fontId="22" fillId="0" borderId="22" xfId="6" applyFont="1" applyBorder="1" applyAlignment="1">
      <alignment horizontal="center" vertical="center" wrapText="1"/>
    </xf>
    <xf numFmtId="0" fontId="29" fillId="0" borderId="0" xfId="6" applyFont="1" applyAlignment="1">
      <alignment vertical="center"/>
    </xf>
    <xf numFmtId="2" fontId="31" fillId="0" borderId="22" xfId="6" applyNumberFormat="1" applyFont="1" applyBorder="1" applyAlignment="1">
      <alignment horizontal="center" vertical="center"/>
    </xf>
    <xf numFmtId="178" fontId="22" fillId="10" borderId="22" xfId="6" applyNumberFormat="1" applyFont="1" applyFill="1" applyBorder="1" applyAlignment="1">
      <alignment horizontal="center" vertical="center" wrapText="1"/>
    </xf>
    <xf numFmtId="178" fontId="22" fillId="11" borderId="22" xfId="6" applyNumberFormat="1" applyFont="1" applyFill="1" applyBorder="1" applyAlignment="1">
      <alignment horizontal="center" vertical="center" wrapText="1"/>
    </xf>
    <xf numFmtId="2" fontId="22" fillId="0" borderId="26" xfId="6" applyNumberFormat="1" applyFont="1" applyBorder="1" applyAlignment="1">
      <alignment horizontal="center" vertical="center"/>
    </xf>
    <xf numFmtId="11" fontId="22" fillId="0" borderId="23" xfId="6" applyNumberFormat="1" applyFont="1" applyBorder="1" applyAlignment="1">
      <alignment horizontal="center" vertical="center"/>
    </xf>
    <xf numFmtId="2" fontId="22" fillId="0" borderId="2" xfId="6" applyNumberFormat="1" applyFont="1" applyBorder="1" applyAlignment="1">
      <alignment horizontal="center" vertical="center"/>
    </xf>
    <xf numFmtId="0" fontId="22" fillId="0" borderId="25" xfId="6" applyFont="1" applyBorder="1" applyAlignment="1">
      <alignment horizontal="center" vertical="center"/>
    </xf>
    <xf numFmtId="0" fontId="32" fillId="0" borderId="0" xfId="6" applyFont="1" applyAlignment="1">
      <alignment vertical="center"/>
    </xf>
    <xf numFmtId="0" fontId="10" fillId="0" borderId="2" xfId="6" applyFont="1" applyBorder="1" applyAlignment="1">
      <alignment horizontal="center" vertical="center" wrapText="1"/>
    </xf>
    <xf numFmtId="49" fontId="10" fillId="0" borderId="2" xfId="6" applyNumberFormat="1" applyFont="1" applyBorder="1" applyAlignment="1">
      <alignment horizontal="center" vertical="center" wrapText="1"/>
    </xf>
    <xf numFmtId="179" fontId="32" fillId="0" borderId="0" xfId="6" applyNumberFormat="1" applyFont="1" applyAlignment="1">
      <alignment vertical="center"/>
    </xf>
    <xf numFmtId="0" fontId="32" fillId="0" borderId="2" xfId="6" applyFont="1" applyBorder="1" applyAlignment="1">
      <alignment vertical="center"/>
    </xf>
    <xf numFmtId="11" fontId="32" fillId="0" borderId="0" xfId="6" applyNumberFormat="1" applyFont="1" applyAlignment="1">
      <alignment vertical="center"/>
    </xf>
    <xf numFmtId="0" fontId="32" fillId="0" borderId="0" xfId="6" applyFont="1" applyAlignment="1">
      <alignment horizontal="center" vertical="center"/>
    </xf>
    <xf numFmtId="0" fontId="22" fillId="12" borderId="22" xfId="6" applyFont="1" applyFill="1" applyBorder="1" applyAlignment="1">
      <alignment horizontal="center" vertical="center" wrapText="1"/>
    </xf>
    <xf numFmtId="181" fontId="22" fillId="12" borderId="22" xfId="6" applyNumberFormat="1" applyFont="1" applyFill="1" applyBorder="1" applyAlignment="1">
      <alignment horizontal="center" vertical="center"/>
    </xf>
    <xf numFmtId="0" fontId="22" fillId="12" borderId="22" xfId="6" applyFont="1" applyFill="1" applyBorder="1" applyAlignment="1">
      <alignment horizontal="center" vertical="center"/>
    </xf>
    <xf numFmtId="182" fontId="35" fillId="0" borderId="22" xfId="6" applyNumberFormat="1" applyFont="1" applyBorder="1" applyAlignment="1">
      <alignment horizontal="center" vertical="center"/>
    </xf>
    <xf numFmtId="183" fontId="35" fillId="0" borderId="22" xfId="6" applyNumberFormat="1" applyFont="1" applyBorder="1" applyAlignment="1">
      <alignment horizontal="center" vertical="center"/>
    </xf>
    <xf numFmtId="181" fontId="22" fillId="0" borderId="22" xfId="6" applyNumberFormat="1" applyFont="1" applyBorder="1" applyAlignment="1">
      <alignment vertical="center"/>
    </xf>
    <xf numFmtId="0" fontId="23" fillId="12" borderId="22" xfId="6" applyFont="1" applyFill="1" applyBorder="1" applyAlignment="1">
      <alignment horizontal="center" vertical="center" wrapText="1"/>
    </xf>
    <xf numFmtId="182" fontId="22" fillId="0" borderId="22" xfId="6" applyNumberFormat="1" applyFont="1" applyBorder="1" applyAlignment="1">
      <alignment horizontal="center" vertical="center"/>
    </xf>
    <xf numFmtId="181" fontId="22" fillId="0" borderId="22" xfId="6" applyNumberFormat="1" applyFont="1" applyBorder="1" applyAlignment="1">
      <alignment horizontal="center" vertical="center"/>
    </xf>
    <xf numFmtId="0" fontId="32" fillId="0" borderId="0" xfId="6" applyFont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38" fillId="0" borderId="0" xfId="6" applyFont="1" applyAlignment="1">
      <alignment vertical="center"/>
    </xf>
    <xf numFmtId="0" fontId="32" fillId="0" borderId="2" xfId="6" applyFont="1" applyBorder="1" applyAlignment="1">
      <alignment horizontal="center" vertical="center"/>
    </xf>
    <xf numFmtId="0" fontId="32" fillId="0" borderId="0" xfId="0" applyFont="1">
      <alignment vertical="center"/>
    </xf>
    <xf numFmtId="0" fontId="32" fillId="12" borderId="22" xfId="0" applyFont="1" applyFill="1" applyBorder="1" applyAlignment="1">
      <alignment horizontal="center" vertical="center"/>
    </xf>
    <xf numFmtId="0" fontId="32" fillId="12" borderId="22" xfId="0" applyFont="1" applyFill="1" applyBorder="1" applyAlignment="1">
      <alignment horizontal="center" vertical="center" wrapText="1"/>
    </xf>
    <xf numFmtId="0" fontId="32" fillId="12" borderId="22" xfId="0" applyFont="1" applyFill="1" applyBorder="1" applyAlignment="1">
      <alignment vertical="center" wrapText="1"/>
    </xf>
    <xf numFmtId="0" fontId="32" fillId="12" borderId="22" xfId="0" applyFont="1" applyFill="1" applyBorder="1" applyAlignment="1">
      <alignment horizontal="left" vertical="center" wrapText="1"/>
    </xf>
    <xf numFmtId="0" fontId="32" fillId="0" borderId="22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40" fillId="0" borderId="0" xfId="6" applyFont="1" applyAlignment="1">
      <alignment vertical="center"/>
    </xf>
    <xf numFmtId="0" fontId="32" fillId="0" borderId="23" xfId="0" applyFont="1" applyBorder="1" applyAlignment="1">
      <alignment horizontal="center" vertical="center"/>
    </xf>
    <xf numFmtId="10" fontId="32" fillId="0" borderId="2" xfId="5" applyNumberFormat="1" applyFont="1" applyBorder="1" applyAlignment="1">
      <alignment vertical="center"/>
    </xf>
    <xf numFmtId="0" fontId="38" fillId="12" borderId="22" xfId="0" applyFont="1" applyFill="1" applyBorder="1" applyAlignment="1">
      <alignment horizontal="center" vertical="center" wrapText="1"/>
    </xf>
    <xf numFmtId="0" fontId="47" fillId="0" borderId="0" xfId="4" applyFont="1"/>
    <xf numFmtId="0" fontId="47" fillId="0" borderId="0" xfId="4" applyFont="1" applyAlignment="1">
      <alignment horizontal="center"/>
    </xf>
    <xf numFmtId="0" fontId="9" fillId="0" borderId="0" xfId="4"/>
    <xf numFmtId="0" fontId="49" fillId="0" borderId="0" xfId="4" applyFont="1" applyAlignment="1">
      <alignment horizontal="center"/>
    </xf>
    <xf numFmtId="0" fontId="49" fillId="14" borderId="2" xfId="4" applyFont="1" applyFill="1" applyBorder="1" applyAlignment="1">
      <alignment horizontal="center" vertical="center" wrapText="1"/>
    </xf>
    <xf numFmtId="0" fontId="50" fillId="0" borderId="0" xfId="4" applyFont="1" applyAlignment="1">
      <alignment horizontal="center"/>
    </xf>
    <xf numFmtId="0" fontId="47" fillId="0" borderId="0" xfId="4" applyFont="1" applyAlignment="1">
      <alignment vertical="center"/>
    </xf>
    <xf numFmtId="0" fontId="47" fillId="0" borderId="2" xfId="4" applyFont="1" applyBorder="1" applyAlignment="1" applyProtection="1">
      <alignment horizontal="center" vertical="center" wrapText="1"/>
      <protection locked="0"/>
    </xf>
    <xf numFmtId="49" fontId="51" fillId="0" borderId="2" xfId="4" applyNumberFormat="1" applyFont="1" applyBorder="1" applyAlignment="1" applyProtection="1">
      <alignment horizontal="left" vertical="center" wrapText="1" indent="1"/>
      <protection locked="0"/>
    </xf>
    <xf numFmtId="0" fontId="9" fillId="0" borderId="0" xfId="4" applyAlignment="1">
      <alignment vertical="center"/>
    </xf>
    <xf numFmtId="0" fontId="47" fillId="0" borderId="2" xfId="4" applyFont="1" applyBorder="1"/>
    <xf numFmtId="0" fontId="47" fillId="0" borderId="2" xfId="4" applyFont="1" applyBorder="1" applyAlignment="1">
      <alignment horizontal="center"/>
    </xf>
    <xf numFmtId="0" fontId="9" fillId="0" borderId="2" xfId="4" applyBorder="1"/>
    <xf numFmtId="0" fontId="54" fillId="0" borderId="30" xfId="4" applyFont="1" applyBorder="1" applyAlignment="1">
      <alignment horizontal="left"/>
    </xf>
    <xf numFmtId="0" fontId="54" fillId="0" borderId="0" xfId="4" applyFont="1" applyAlignment="1">
      <alignment horizontal="left" vertical="center"/>
    </xf>
    <xf numFmtId="0" fontId="55" fillId="0" borderId="0" xfId="4" applyFont="1" applyAlignment="1">
      <alignment vertical="center"/>
    </xf>
    <xf numFmtId="0" fontId="55" fillId="0" borderId="0" xfId="4" applyFont="1" applyAlignment="1">
      <alignment horizontal="center" vertical="center"/>
    </xf>
    <xf numFmtId="0" fontId="57" fillId="0" borderId="7" xfId="4" applyFont="1" applyBorder="1" applyAlignment="1">
      <alignment horizontal="left" vertical="center"/>
    </xf>
    <xf numFmtId="0" fontId="55" fillId="0" borderId="7" xfId="4" applyFont="1" applyBorder="1" applyAlignment="1">
      <alignment vertical="center"/>
    </xf>
    <xf numFmtId="0" fontId="32" fillId="0" borderId="3" xfId="6" applyFont="1" applyBorder="1" applyAlignment="1">
      <alignment horizontal="center" vertical="center"/>
    </xf>
    <xf numFmtId="0" fontId="58" fillId="0" borderId="22" xfId="6" applyFont="1" applyBorder="1" applyAlignment="1">
      <alignment horizontal="center" vertical="center" wrapText="1"/>
    </xf>
    <xf numFmtId="0" fontId="25" fillId="0" borderId="22" xfId="6" applyFont="1" applyBorder="1" applyAlignment="1">
      <alignment horizontal="center" vertical="center" wrapText="1"/>
    </xf>
    <xf numFmtId="0" fontId="22" fillId="12" borderId="3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vertical="center"/>
    </xf>
    <xf numFmtId="0" fontId="27" fillId="0" borderId="0" xfId="6" applyFont="1" applyBorder="1" applyAlignment="1">
      <alignment horizontal="center" vertical="center" wrapText="1"/>
    </xf>
    <xf numFmtId="0" fontId="22" fillId="0" borderId="0" xfId="6" applyFont="1" applyBorder="1" applyAlignment="1">
      <alignment horizontal="center" vertical="center" wrapText="1"/>
    </xf>
    <xf numFmtId="0" fontId="25" fillId="0" borderId="0" xfId="6" applyFont="1" applyBorder="1" applyAlignment="1">
      <alignment horizontal="center" vertical="center" wrapText="1"/>
    </xf>
    <xf numFmtId="0" fontId="22" fillId="9" borderId="0" xfId="6" applyFont="1" applyFill="1" applyBorder="1" applyAlignment="1">
      <alignment horizontal="center" vertical="center" wrapText="1"/>
    </xf>
    <xf numFmtId="11" fontId="22" fillId="0" borderId="0" xfId="6" applyNumberFormat="1" applyFont="1" applyBorder="1" applyAlignment="1">
      <alignment horizontal="center" vertical="center"/>
    </xf>
    <xf numFmtId="2" fontId="22" fillId="0" borderId="0" xfId="6" applyNumberFormat="1" applyFont="1" applyBorder="1" applyAlignment="1">
      <alignment horizontal="center" vertical="center"/>
    </xf>
    <xf numFmtId="0" fontId="22" fillId="0" borderId="0" xfId="6" applyFont="1" applyBorder="1" applyAlignment="1">
      <alignment horizontal="center" vertical="center"/>
    </xf>
    <xf numFmtId="180" fontId="22" fillId="0" borderId="0" xfId="6" applyNumberFormat="1" applyFont="1" applyFill="1" applyBorder="1" applyAlignment="1">
      <alignment horizontal="center" vertical="center" wrapText="1"/>
    </xf>
    <xf numFmtId="0" fontId="22" fillId="0" borderId="0" xfId="6" applyFont="1" applyFill="1" applyBorder="1" applyAlignment="1">
      <alignment horizontal="center" vertical="center"/>
    </xf>
    <xf numFmtId="178" fontId="22" fillId="0" borderId="0" xfId="6" applyNumberFormat="1" applyFont="1" applyFill="1" applyBorder="1" applyAlignment="1">
      <alignment horizontal="center" vertical="center" wrapText="1"/>
    </xf>
    <xf numFmtId="0" fontId="22" fillId="12" borderId="3" xfId="0" applyNumberFormat="1" applyFont="1" applyFill="1" applyBorder="1" applyAlignment="1">
      <alignment horizontal="center" vertical="center" wrapText="1"/>
    </xf>
    <xf numFmtId="0" fontId="22" fillId="0" borderId="34" xfId="0" applyNumberFormat="1" applyFont="1" applyBorder="1" applyAlignment="1">
      <alignment horizontal="center" vertical="center" wrapText="1"/>
    </xf>
    <xf numFmtId="0" fontId="22" fillId="0" borderId="22" xfId="0" applyNumberFormat="1" applyFont="1" applyBorder="1" applyAlignment="1">
      <alignment horizontal="center" vertical="center" wrapText="1"/>
    </xf>
    <xf numFmtId="0" fontId="22" fillId="0" borderId="23" xfId="0" applyNumberFormat="1" applyFont="1" applyBorder="1" applyAlignment="1">
      <alignment horizontal="center" vertical="center" wrapText="1"/>
    </xf>
    <xf numFmtId="0" fontId="32" fillId="6" borderId="2" xfId="6" applyFont="1" applyFill="1" applyBorder="1" applyAlignment="1">
      <alignment vertical="center" wrapText="1"/>
    </xf>
    <xf numFmtId="0" fontId="32" fillId="0" borderId="2" xfId="6" applyFont="1" applyBorder="1" applyAlignment="1">
      <alignment horizontal="right" vertical="center"/>
    </xf>
    <xf numFmtId="0" fontId="22" fillId="9" borderId="25" xfId="6" applyFont="1" applyFill="1" applyBorder="1" applyAlignment="1">
      <alignment horizontal="center" vertical="center" wrapText="1"/>
    </xf>
    <xf numFmtId="0" fontId="55" fillId="0" borderId="2" xfId="4" applyFont="1" applyBorder="1" applyAlignment="1">
      <alignment horizontal="center" vertical="center"/>
    </xf>
    <xf numFmtId="0" fontId="55" fillId="0" borderId="10" xfId="4" applyFont="1" applyFill="1" applyBorder="1" applyAlignment="1">
      <alignment vertical="top"/>
    </xf>
    <xf numFmtId="0" fontId="55" fillId="0" borderId="10" xfId="4" applyFont="1" applyFill="1" applyBorder="1" applyAlignment="1">
      <alignment horizontal="left" vertical="top"/>
    </xf>
    <xf numFmtId="0" fontId="55" fillId="0" borderId="10" xfId="4" applyFont="1" applyFill="1" applyBorder="1" applyAlignment="1">
      <alignment horizontal="center" vertical="top"/>
    </xf>
    <xf numFmtId="0" fontId="55" fillId="0" borderId="10" xfId="4" applyFont="1" applyFill="1" applyBorder="1" applyAlignment="1">
      <alignment horizontal="center" vertical="center"/>
    </xf>
    <xf numFmtId="0" fontId="55" fillId="0" borderId="10" xfId="4" applyFont="1" applyFill="1" applyBorder="1" applyAlignment="1">
      <alignment vertical="center"/>
    </xf>
    <xf numFmtId="0" fontId="57" fillId="0" borderId="4" xfId="4" applyFont="1" applyFill="1" applyBorder="1" applyAlignment="1">
      <alignment horizontal="left" vertical="center"/>
    </xf>
    <xf numFmtId="0" fontId="9" fillId="0" borderId="10" xfId="4" applyFill="1" applyBorder="1"/>
    <xf numFmtId="0" fontId="57" fillId="0" borderId="10" xfId="4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0" fillId="6" borderId="4" xfId="0" applyFont="1" applyFill="1" applyBorder="1" applyAlignment="1" applyProtection="1">
      <alignment horizontal="left" vertical="center" wrapText="1"/>
      <protection locked="0"/>
    </xf>
    <xf numFmtId="0" fontId="55" fillId="0" borderId="0" xfId="4" applyFont="1" applyFill="1" applyBorder="1" applyAlignment="1">
      <alignment horizontal="center" vertical="center"/>
    </xf>
    <xf numFmtId="0" fontId="57" fillId="0" borderId="0" xfId="4" applyFont="1" applyFill="1" applyBorder="1" applyAlignment="1">
      <alignment horizontal="center" vertical="center"/>
    </xf>
    <xf numFmtId="178" fontId="25" fillId="7" borderId="24" xfId="6" applyNumberFormat="1" applyFont="1" applyFill="1" applyBorder="1" applyAlignment="1">
      <alignment horizontal="center" vertical="center" wrapText="1"/>
    </xf>
    <xf numFmtId="0" fontId="60" fillId="0" borderId="0" xfId="8" applyFont="1">
      <alignment vertical="center"/>
    </xf>
    <xf numFmtId="0" fontId="55" fillId="0" borderId="0" xfId="8" applyFont="1">
      <alignment vertical="center"/>
    </xf>
    <xf numFmtId="0" fontId="62" fillId="22" borderId="0" xfId="8" applyFont="1" applyFill="1">
      <alignment vertical="center"/>
    </xf>
    <xf numFmtId="0" fontId="57" fillId="19" borderId="2" xfId="8" applyFont="1" applyFill="1" applyBorder="1" applyAlignment="1">
      <alignment horizontal="center" vertical="center"/>
    </xf>
    <xf numFmtId="0" fontId="8" fillId="0" borderId="0" xfId="8">
      <alignment vertical="center"/>
    </xf>
    <xf numFmtId="0" fontId="55" fillId="0" borderId="0" xfId="8" applyFont="1" applyAlignment="1">
      <alignment horizontal="right" vertical="center"/>
    </xf>
    <xf numFmtId="185" fontId="55" fillId="0" borderId="0" xfId="8" applyNumberFormat="1" applyFont="1" applyAlignment="1">
      <alignment horizontal="right" vertical="center"/>
    </xf>
    <xf numFmtId="0" fontId="18" fillId="0" borderId="2" xfId="8" applyFont="1" applyBorder="1" applyAlignment="1">
      <alignment horizontal="center" vertical="center" wrapText="1"/>
    </xf>
    <xf numFmtId="0" fontId="19" fillId="15" borderId="2" xfId="8" applyFont="1" applyFill="1" applyBorder="1" applyAlignment="1" applyProtection="1">
      <alignment horizontal="left" vertical="center" wrapText="1"/>
      <protection locked="0"/>
    </xf>
    <xf numFmtId="38" fontId="18" fillId="15" borderId="2" xfId="12" applyNumberFormat="1" applyFont="1" applyFill="1" applyBorder="1" applyAlignment="1">
      <alignment vertical="center" wrapText="1"/>
    </xf>
    <xf numFmtId="0" fontId="63" fillId="0" borderId="2" xfId="8" applyFont="1" applyBorder="1">
      <alignment vertical="center"/>
    </xf>
    <xf numFmtId="0" fontId="63" fillId="0" borderId="2" xfId="8" applyFont="1" applyBorder="1" applyAlignment="1">
      <alignment vertical="center" wrapText="1"/>
    </xf>
    <xf numFmtId="185" fontId="63" fillId="0" borderId="2" xfId="8" applyNumberFormat="1" applyFont="1" applyBorder="1" applyAlignment="1">
      <alignment horizontal="right" vertical="center" wrapText="1"/>
    </xf>
    <xf numFmtId="0" fontId="55" fillId="0" borderId="2" xfId="8" applyFont="1" applyBorder="1" applyAlignment="1">
      <alignment vertical="center" wrapText="1"/>
    </xf>
    <xf numFmtId="185" fontId="55" fillId="0" borderId="2" xfId="8" applyNumberFormat="1" applyFont="1" applyBorder="1" applyAlignment="1">
      <alignment horizontal="right" vertical="center"/>
    </xf>
    <xf numFmtId="38" fontId="18" fillId="15" borderId="2" xfId="8" applyNumberFormat="1" applyFont="1" applyFill="1" applyBorder="1" applyAlignment="1">
      <alignment vertical="center" wrapText="1"/>
    </xf>
    <xf numFmtId="0" fontId="8" fillId="0" borderId="2" xfId="8" applyBorder="1">
      <alignment vertical="center"/>
    </xf>
    <xf numFmtId="0" fontId="61" fillId="0" borderId="0" xfId="10">
      <alignment vertical="center"/>
    </xf>
    <xf numFmtId="0" fontId="55" fillId="0" borderId="0" xfId="4" applyFont="1" applyFill="1" applyBorder="1" applyAlignment="1">
      <alignment horizontal="center" vertical="center" wrapText="1"/>
    </xf>
    <xf numFmtId="0" fontId="9" fillId="0" borderId="0" xfId="4" applyFill="1" applyBorder="1"/>
    <xf numFmtId="0" fontId="53" fillId="0" borderId="0" xfId="4" applyFont="1" applyFill="1" applyBorder="1" applyAlignment="1">
      <alignment horizontal="center" vertical="center"/>
    </xf>
    <xf numFmtId="0" fontId="55" fillId="0" borderId="0" xfId="4" applyFont="1" applyFill="1" applyBorder="1" applyAlignment="1">
      <alignment vertical="center"/>
    </xf>
    <xf numFmtId="0" fontId="10" fillId="0" borderId="10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10" fillId="0" borderId="10" xfId="0" applyFont="1" applyBorder="1" applyAlignment="1" applyProtection="1">
      <alignment vertical="center" wrapText="1"/>
      <protection locked="0"/>
    </xf>
    <xf numFmtId="0" fontId="55" fillId="0" borderId="7" xfId="4" applyFont="1" applyFill="1" applyBorder="1" applyAlignment="1">
      <alignment horizontal="left" vertical="top"/>
    </xf>
    <xf numFmtId="0" fontId="8" fillId="20" borderId="2" xfId="8" applyFill="1" applyBorder="1">
      <alignment vertical="center"/>
    </xf>
    <xf numFmtId="0" fontId="68" fillId="0" borderId="2" xfId="0" applyFont="1" applyBorder="1" applyAlignment="1" applyProtection="1">
      <alignment vertical="center" wrapText="1"/>
      <protection locked="0"/>
    </xf>
    <xf numFmtId="0" fontId="42" fillId="0" borderId="2" xfId="0" applyFont="1" applyBorder="1" applyAlignment="1" applyProtection="1">
      <alignment vertical="center" wrapText="1"/>
      <protection locked="0"/>
    </xf>
    <xf numFmtId="0" fontId="42" fillId="0" borderId="2" xfId="0" applyFont="1" applyBorder="1" applyAlignment="1" applyProtection="1">
      <alignment vertical="center"/>
      <protection locked="0"/>
    </xf>
    <xf numFmtId="180" fontId="22" fillId="10" borderId="0" xfId="6" applyNumberFormat="1" applyFont="1" applyFill="1" applyBorder="1" applyAlignment="1">
      <alignment horizontal="center" vertical="center" wrapText="1"/>
    </xf>
    <xf numFmtId="0" fontId="22" fillId="10" borderId="0" xfId="6" applyFont="1" applyFill="1" applyBorder="1" applyAlignment="1">
      <alignment horizontal="center" vertical="center"/>
    </xf>
    <xf numFmtId="180" fontId="22" fillId="11" borderId="0" xfId="6" applyNumberFormat="1" applyFont="1" applyFill="1" applyBorder="1" applyAlignment="1">
      <alignment horizontal="center" vertical="center" wrapText="1"/>
    </xf>
    <xf numFmtId="178" fontId="22" fillId="11" borderId="0" xfId="6" applyNumberFormat="1" applyFont="1" applyFill="1" applyBorder="1" applyAlignment="1">
      <alignment horizontal="center" vertical="center" wrapText="1"/>
    </xf>
    <xf numFmtId="180" fontId="22" fillId="10" borderId="26" xfId="6" applyNumberFormat="1" applyFont="1" applyFill="1" applyBorder="1" applyAlignment="1">
      <alignment horizontal="center" vertical="center" wrapText="1"/>
    </xf>
    <xf numFmtId="0" fontId="22" fillId="10" borderId="23" xfId="6" applyFont="1" applyFill="1" applyBorder="1" applyAlignment="1">
      <alignment horizontal="center" vertical="center"/>
    </xf>
    <xf numFmtId="180" fontId="22" fillId="10" borderId="2" xfId="6" applyNumberFormat="1" applyFont="1" applyFill="1" applyBorder="1" applyAlignment="1">
      <alignment horizontal="center" vertical="center" wrapText="1"/>
    </xf>
    <xf numFmtId="0" fontId="22" fillId="21" borderId="0" xfId="6" applyFont="1" applyFill="1" applyBorder="1" applyAlignment="1">
      <alignment horizontal="center" vertical="center" wrapText="1"/>
    </xf>
    <xf numFmtId="0" fontId="32" fillId="0" borderId="0" xfId="6" applyFont="1" applyFill="1" applyAlignment="1">
      <alignment vertical="center"/>
    </xf>
    <xf numFmtId="0" fontId="32" fillId="0" borderId="2" xfId="6" applyFont="1" applyFill="1" applyBorder="1" applyAlignment="1">
      <alignment vertical="center"/>
    </xf>
    <xf numFmtId="0" fontId="32" fillId="0" borderId="4" xfId="6" applyFont="1" applyBorder="1" applyAlignment="1">
      <alignment vertical="center"/>
    </xf>
    <xf numFmtId="0" fontId="32" fillId="0" borderId="4" xfId="6" applyFont="1" applyBorder="1" applyAlignment="1">
      <alignment horizontal="right" vertical="center"/>
    </xf>
    <xf numFmtId="0" fontId="32" fillId="0" borderId="0" xfId="6" applyFont="1" applyFill="1" applyBorder="1" applyAlignment="1">
      <alignment vertical="center"/>
    </xf>
    <xf numFmtId="0" fontId="32" fillId="0" borderId="0" xfId="6" applyFont="1" applyBorder="1" applyAlignment="1">
      <alignment vertical="center"/>
    </xf>
    <xf numFmtId="0" fontId="32" fillId="6" borderId="4" xfId="6" applyFont="1" applyFill="1" applyBorder="1" applyAlignment="1">
      <alignment vertical="center" wrapText="1"/>
    </xf>
    <xf numFmtId="0" fontId="54" fillId="0" borderId="0" xfId="4" applyFont="1" applyFill="1" applyAlignment="1">
      <alignment horizontal="left" vertical="center"/>
    </xf>
    <xf numFmtId="0" fontId="69" fillId="0" borderId="0" xfId="4" applyFont="1" applyAlignment="1">
      <alignment horizontal="center" vertical="center"/>
    </xf>
    <xf numFmtId="0" fontId="8" fillId="20" borderId="2" xfId="8" applyFill="1" applyBorder="1" applyAlignment="1">
      <alignment horizontal="center" vertical="center"/>
    </xf>
    <xf numFmtId="0" fontId="7" fillId="20" borderId="2" xfId="8" applyFont="1" applyFill="1" applyBorder="1" applyAlignment="1">
      <alignment horizontal="center" vertical="center"/>
    </xf>
    <xf numFmtId="0" fontId="71" fillId="0" borderId="2" xfId="0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11" fontId="73" fillId="0" borderId="2" xfId="0" applyNumberFormat="1" applyFont="1" applyFill="1" applyBorder="1">
      <alignment vertical="center"/>
    </xf>
    <xf numFmtId="0" fontId="74" fillId="0" borderId="2" xfId="0" applyFont="1" applyFill="1" applyBorder="1" applyAlignment="1">
      <alignment horizontal="center" vertical="center" wrapText="1"/>
    </xf>
    <xf numFmtId="0" fontId="76" fillId="0" borderId="2" xfId="0" applyFont="1" applyFill="1" applyBorder="1">
      <alignment vertical="center"/>
    </xf>
    <xf numFmtId="11" fontId="76" fillId="0" borderId="2" xfId="0" applyNumberFormat="1" applyFont="1" applyFill="1" applyBorder="1">
      <alignment vertical="center"/>
    </xf>
    <xf numFmtId="0" fontId="73" fillId="0" borderId="2" xfId="0" applyFont="1" applyFill="1" applyBorder="1">
      <alignment vertical="center"/>
    </xf>
    <xf numFmtId="186" fontId="77" fillId="0" borderId="2" xfId="0" applyNumberFormat="1" applyFont="1" applyFill="1" applyBorder="1" applyAlignment="1">
      <alignment horizontal="center" vertical="center" wrapText="1"/>
    </xf>
    <xf numFmtId="11" fontId="78" fillId="0" borderId="2" xfId="0" applyNumberFormat="1" applyFont="1" applyFill="1" applyBorder="1" applyAlignment="1">
      <alignment horizontal="right" vertical="center" wrapText="1"/>
    </xf>
    <xf numFmtId="0" fontId="77" fillId="0" borderId="2" xfId="0" applyFont="1" applyFill="1" applyBorder="1" applyAlignment="1">
      <alignment horizontal="center" vertical="center" wrapText="1"/>
    </xf>
    <xf numFmtId="11" fontId="74" fillId="0" borderId="2" xfId="0" applyNumberFormat="1" applyFont="1" applyFill="1" applyBorder="1" applyAlignment="1">
      <alignment horizontal="right" vertical="center" wrapText="1"/>
    </xf>
    <xf numFmtId="0" fontId="74" fillId="0" borderId="2" xfId="0" applyFont="1" applyFill="1" applyBorder="1" applyAlignment="1">
      <alignment horizontal="right" vertical="center" wrapText="1"/>
    </xf>
    <xf numFmtId="0" fontId="32" fillId="0" borderId="2" xfId="0" applyFont="1" applyFill="1" applyBorder="1" applyAlignment="1">
      <alignment horizontal="right" vertical="center" wrapText="1"/>
    </xf>
    <xf numFmtId="0" fontId="32" fillId="0" borderId="2" xfId="0" applyFont="1" applyFill="1" applyBorder="1" applyAlignment="1">
      <alignment horizontal="center" vertical="center" wrapText="1"/>
    </xf>
    <xf numFmtId="186" fontId="76" fillId="0" borderId="2" xfId="0" applyNumberFormat="1" applyFont="1" applyFill="1" applyBorder="1">
      <alignment vertical="center"/>
    </xf>
    <xf numFmtId="187" fontId="0" fillId="0" borderId="2" xfId="0" applyNumberFormat="1" applyFill="1" applyBorder="1">
      <alignment vertical="center"/>
    </xf>
    <xf numFmtId="0" fontId="8" fillId="24" borderId="2" xfId="8" applyFill="1" applyBorder="1">
      <alignment vertical="center"/>
    </xf>
    <xf numFmtId="0" fontId="8" fillId="5" borderId="2" xfId="8" applyFill="1" applyBorder="1">
      <alignment vertical="center"/>
    </xf>
    <xf numFmtId="0" fontId="81" fillId="25" borderId="42" xfId="15" applyFont="1" applyFill="1" applyBorder="1" applyAlignment="1">
      <alignment horizontal="center" wrapText="1"/>
    </xf>
    <xf numFmtId="0" fontId="81" fillId="25" borderId="41" xfId="15" applyFont="1" applyFill="1" applyBorder="1" applyAlignment="1">
      <alignment horizontal="center" wrapText="1"/>
    </xf>
    <xf numFmtId="0" fontId="81" fillId="25" borderId="45" xfId="15" applyFont="1" applyFill="1" applyBorder="1" applyAlignment="1">
      <alignment horizontal="center" wrapText="1"/>
    </xf>
    <xf numFmtId="0" fontId="85" fillId="0" borderId="0" xfId="16"/>
    <xf numFmtId="0" fontId="90" fillId="28" borderId="46" xfId="16" applyFont="1" applyFill="1" applyBorder="1" applyAlignment="1">
      <alignment horizontal="center" vertical="top" wrapText="1"/>
    </xf>
    <xf numFmtId="0" fontId="91" fillId="27" borderId="41" xfId="15" applyFont="1" applyFill="1" applyBorder="1" applyAlignment="1">
      <alignment vertical="center"/>
    </xf>
    <xf numFmtId="0" fontId="91" fillId="27" borderId="45" xfId="15" applyFont="1" applyFill="1" applyBorder="1" applyAlignment="1">
      <alignment vertical="center"/>
    </xf>
    <xf numFmtId="0" fontId="90" fillId="29" borderId="46" xfId="16" applyFont="1" applyFill="1" applyBorder="1" applyAlignment="1">
      <alignment horizontal="center" vertical="top" wrapText="1"/>
    </xf>
    <xf numFmtId="49" fontId="86" fillId="27" borderId="44" xfId="17" applyNumberFormat="1" applyFont="1" applyFill="1" applyBorder="1" applyAlignment="1">
      <alignment horizontal="center" vertical="center"/>
    </xf>
    <xf numFmtId="0" fontId="91" fillId="27" borderId="42" xfId="15" applyFont="1" applyFill="1" applyBorder="1"/>
    <xf numFmtId="176" fontId="91" fillId="27" borderId="42" xfId="18" applyNumberFormat="1" applyFont="1" applyFill="1" applyBorder="1" applyAlignment="1"/>
    <xf numFmtId="0" fontId="91" fillId="27" borderId="47" xfId="15" applyFont="1" applyFill="1" applyBorder="1"/>
    <xf numFmtId="176" fontId="91" fillId="27" borderId="47" xfId="18" applyNumberFormat="1" applyFont="1" applyFill="1" applyBorder="1" applyAlignment="1"/>
    <xf numFmtId="0" fontId="91" fillId="27" borderId="41" xfId="15" applyFont="1" applyFill="1" applyBorder="1"/>
    <xf numFmtId="176" fontId="91" fillId="27" borderId="41" xfId="18" applyNumberFormat="1" applyFont="1" applyFill="1" applyBorder="1" applyAlignment="1"/>
    <xf numFmtId="0" fontId="91" fillId="26" borderId="41" xfId="15" applyFont="1" applyFill="1" applyBorder="1"/>
    <xf numFmtId="0" fontId="90" fillId="28" borderId="48" xfId="15" applyFont="1" applyFill="1" applyBorder="1" applyAlignment="1">
      <alignment horizontal="center" vertical="top" wrapText="1"/>
    </xf>
    <xf numFmtId="0" fontId="90" fillId="29" borderId="48" xfId="15" applyFont="1" applyFill="1" applyBorder="1" applyAlignment="1">
      <alignment horizontal="center" vertical="top" wrapText="1"/>
    </xf>
    <xf numFmtId="0" fontId="90" fillId="28" borderId="46" xfId="19" applyFont="1" applyFill="1" applyBorder="1" applyAlignment="1">
      <alignment horizontal="center" vertical="top" wrapText="1"/>
    </xf>
    <xf numFmtId="0" fontId="90" fillId="29" borderId="46" xfId="19" applyFont="1" applyFill="1" applyBorder="1" applyAlignment="1">
      <alignment horizontal="center" vertical="top" wrapText="1"/>
    </xf>
    <xf numFmtId="0" fontId="80" fillId="27" borderId="43" xfId="15" applyFill="1" applyBorder="1"/>
    <xf numFmtId="0" fontId="80" fillId="0" borderId="43" xfId="15" applyBorder="1"/>
    <xf numFmtId="0" fontId="85" fillId="0" borderId="43" xfId="16" applyBorder="1"/>
    <xf numFmtId="0" fontId="85" fillId="27" borderId="43" xfId="16" applyFill="1" applyBorder="1"/>
    <xf numFmtId="0" fontId="93" fillId="28" borderId="46" xfId="16" applyFont="1" applyFill="1" applyBorder="1" applyAlignment="1">
      <alignment horizontal="center" vertical="top" wrapText="1"/>
    </xf>
    <xf numFmtId="0" fontId="93" fillId="29" borderId="46" xfId="16" applyFont="1" applyFill="1" applyBorder="1" applyAlignment="1">
      <alignment horizontal="center" vertical="top" wrapText="1"/>
    </xf>
    <xf numFmtId="0" fontId="94" fillId="27" borderId="43" xfId="16" applyFont="1" applyFill="1" applyBorder="1" applyAlignment="1">
      <alignment horizontal="center" vertical="center" wrapText="1"/>
    </xf>
    <xf numFmtId="0" fontId="94" fillId="0" borderId="43" xfId="16" applyFont="1" applyBorder="1" applyAlignment="1">
      <alignment horizontal="center" vertical="center" wrapText="1"/>
    </xf>
    <xf numFmtId="0" fontId="90" fillId="29" borderId="49" xfId="19" applyFont="1" applyFill="1" applyBorder="1" applyAlignment="1">
      <alignment horizontal="center" vertical="top" wrapText="1"/>
    </xf>
    <xf numFmtId="0" fontId="96" fillId="27" borderId="50" xfId="15" applyFont="1" applyFill="1" applyBorder="1" applyAlignment="1">
      <alignment vertical="center"/>
    </xf>
    <xf numFmtId="0" fontId="80" fillId="0" borderId="0" xfId="15"/>
    <xf numFmtId="49" fontId="85" fillId="0" borderId="0" xfId="16" applyNumberFormat="1"/>
    <xf numFmtId="0" fontId="97" fillId="30" borderId="16" xfId="21" applyFont="1" applyFill="1" applyBorder="1" applyAlignment="1">
      <alignment horizontal="center" vertical="center" wrapText="1"/>
    </xf>
    <xf numFmtId="0" fontId="97" fillId="31" borderId="38" xfId="21" applyFont="1" applyFill="1" applyBorder="1" applyAlignment="1">
      <alignment horizontal="center" vertical="center" wrapText="1"/>
    </xf>
    <xf numFmtId="185" fontId="97" fillId="31" borderId="38" xfId="21" applyNumberFormat="1" applyFont="1" applyFill="1" applyBorder="1" applyAlignment="1">
      <alignment horizontal="center" vertical="center" wrapText="1"/>
    </xf>
    <xf numFmtId="188" fontId="97" fillId="20" borderId="38" xfId="21" applyNumberFormat="1" applyFont="1" applyFill="1" applyBorder="1" applyAlignment="1">
      <alignment horizontal="center" vertical="center" wrapText="1"/>
    </xf>
    <xf numFmtId="0" fontId="97" fillId="32" borderId="38" xfId="21" applyFont="1" applyFill="1" applyBorder="1" applyAlignment="1">
      <alignment horizontal="center" vertical="center" wrapText="1"/>
    </xf>
    <xf numFmtId="0" fontId="97" fillId="6" borderId="38" xfId="21" applyFont="1" applyFill="1" applyBorder="1" applyAlignment="1">
      <alignment horizontal="center" vertical="center" wrapText="1"/>
    </xf>
    <xf numFmtId="0" fontId="97" fillId="23" borderId="38" xfId="21" applyFont="1" applyFill="1" applyBorder="1" applyAlignment="1">
      <alignment horizontal="center" vertical="center" wrapText="1"/>
    </xf>
    <xf numFmtId="0" fontId="97" fillId="33" borderId="38" xfId="21" applyFont="1" applyFill="1" applyBorder="1" applyAlignment="1">
      <alignment horizontal="center" vertical="center" wrapText="1"/>
    </xf>
    <xf numFmtId="0" fontId="97" fillId="31" borderId="16" xfId="21" applyFont="1" applyFill="1" applyBorder="1" applyAlignment="1">
      <alignment horizontal="center" vertical="center" wrapText="1"/>
    </xf>
    <xf numFmtId="0" fontId="97" fillId="31" borderId="17" xfId="21" applyFont="1" applyFill="1" applyBorder="1" applyAlignment="1">
      <alignment horizontal="center" vertical="center"/>
    </xf>
    <xf numFmtId="0" fontId="97" fillId="0" borderId="51" xfId="21" applyFont="1" applyBorder="1" applyAlignment="1" applyProtection="1">
      <alignment vertical="center" wrapText="1"/>
      <protection locked="0"/>
    </xf>
    <xf numFmtId="0" fontId="97" fillId="0" borderId="6" xfId="21" applyFont="1" applyBorder="1" applyAlignment="1" applyProtection="1">
      <alignment vertical="center" wrapText="1"/>
      <protection locked="0"/>
    </xf>
    <xf numFmtId="0" fontId="97" fillId="0" borderId="6" xfId="21" applyFont="1" applyBorder="1" applyAlignment="1">
      <alignment vertical="center" wrapText="1"/>
    </xf>
    <xf numFmtId="189" fontId="97" fillId="0" borderId="2" xfId="21" applyNumberFormat="1" applyFont="1" applyBorder="1" applyAlignment="1">
      <alignment horizontal="center" vertical="center" wrapText="1"/>
    </xf>
    <xf numFmtId="189" fontId="97" fillId="15" borderId="2" xfId="21" applyNumberFormat="1" applyFont="1" applyFill="1" applyBorder="1" applyAlignment="1">
      <alignment horizontal="center" vertical="center" wrapText="1"/>
    </xf>
    <xf numFmtId="189" fontId="97" fillId="13" borderId="2" xfId="21" applyNumberFormat="1" applyFont="1" applyFill="1" applyBorder="1" applyAlignment="1">
      <alignment horizontal="center" vertical="center" wrapText="1"/>
    </xf>
    <xf numFmtId="0" fontId="97" fillId="0" borderId="3" xfId="21" applyFont="1" applyBorder="1" applyAlignment="1">
      <alignment vertical="top" wrapText="1"/>
    </xf>
    <xf numFmtId="0" fontId="97" fillId="0" borderId="21" xfId="21" applyFont="1" applyBorder="1" applyAlignment="1">
      <alignment horizontal="left" vertical="top" wrapText="1"/>
    </xf>
    <xf numFmtId="0" fontId="97" fillId="0" borderId="1" xfId="21" applyFont="1" applyBorder="1" applyAlignment="1" applyProtection="1">
      <alignment vertical="center" wrapText="1"/>
      <protection locked="0"/>
    </xf>
    <xf numFmtId="189" fontId="97" fillId="15" borderId="2" xfId="21" applyNumberFormat="1" applyFont="1" applyFill="1" applyBorder="1" applyAlignment="1">
      <alignment horizontal="center" vertical="top" wrapText="1"/>
    </xf>
    <xf numFmtId="189" fontId="97" fillId="13" borderId="2" xfId="21" applyNumberFormat="1" applyFont="1" applyFill="1" applyBorder="1" applyAlignment="1">
      <alignment horizontal="center" vertical="top" wrapText="1"/>
    </xf>
    <xf numFmtId="189" fontId="97" fillId="0" borderId="2" xfId="21" applyNumberFormat="1" applyFont="1" applyBorder="1" applyAlignment="1">
      <alignment horizontal="center" vertical="top" wrapText="1"/>
    </xf>
    <xf numFmtId="0" fontId="97" fillId="0" borderId="21" xfId="21" applyFont="1" applyBorder="1" applyAlignment="1">
      <alignment horizontal="center" vertical="top" wrapText="1"/>
    </xf>
    <xf numFmtId="0" fontId="97" fillId="0" borderId="2" xfId="21" applyFont="1" applyBorder="1" applyAlignment="1">
      <alignment horizontal="left" vertical="top" wrapText="1"/>
    </xf>
    <xf numFmtId="0" fontId="99" fillId="0" borderId="18" xfId="7" applyFont="1" applyFill="1" applyBorder="1" applyAlignment="1" applyProtection="1">
      <alignment horizontal="center" vertical="top"/>
    </xf>
    <xf numFmtId="0" fontId="97" fillId="0" borderId="2" xfId="21" applyFont="1" applyBorder="1" applyAlignment="1">
      <alignment vertical="center" wrapText="1"/>
    </xf>
    <xf numFmtId="0" fontId="97" fillId="0" borderId="2" xfId="21" applyFont="1" applyBorder="1" applyAlignment="1">
      <alignment vertical="top"/>
    </xf>
    <xf numFmtId="0" fontId="99" fillId="0" borderId="2" xfId="7" applyFont="1" applyFill="1" applyBorder="1" applyAlignment="1" applyProtection="1">
      <alignment horizontal="center" vertical="top"/>
    </xf>
    <xf numFmtId="0" fontId="97" fillId="0" borderId="2" xfId="21" applyFont="1" applyBorder="1" applyAlignment="1">
      <alignment vertical="top" wrapText="1"/>
    </xf>
    <xf numFmtId="0" fontId="97" fillId="0" borderId="2" xfId="21" applyFont="1" applyBorder="1" applyAlignment="1">
      <alignment horizontal="center" vertical="top"/>
    </xf>
    <xf numFmtId="0" fontId="7" fillId="0" borderId="0" xfId="8" applyFont="1">
      <alignment vertical="center"/>
    </xf>
    <xf numFmtId="189" fontId="97" fillId="5" borderId="2" xfId="21" applyNumberFormat="1" applyFont="1" applyFill="1" applyBorder="1" applyAlignment="1">
      <alignment horizontal="center" vertical="center" wrapText="1"/>
    </xf>
    <xf numFmtId="189" fontId="97" fillId="0" borderId="2" xfId="21" applyNumberFormat="1" applyFont="1" applyFill="1" applyBorder="1" applyAlignment="1">
      <alignment horizontal="center" vertical="center" wrapText="1"/>
    </xf>
    <xf numFmtId="189" fontId="97" fillId="0" borderId="2" xfId="21" applyNumberFormat="1" applyFont="1" applyFill="1" applyBorder="1" applyAlignment="1">
      <alignment horizontal="center" vertical="top" wrapText="1"/>
    </xf>
    <xf numFmtId="0" fontId="97" fillId="0" borderId="19" xfId="21" applyFont="1" applyBorder="1" applyAlignment="1" applyProtection="1">
      <alignment vertical="center" wrapText="1"/>
      <protection locked="0"/>
    </xf>
    <xf numFmtId="0" fontId="97" fillId="0" borderId="20" xfId="21" applyFont="1" applyBorder="1" applyAlignment="1" applyProtection="1">
      <alignment vertical="center" wrapText="1"/>
      <protection locked="0"/>
    </xf>
    <xf numFmtId="0" fontId="97" fillId="0" borderId="20" xfId="21" applyFont="1" applyBorder="1" applyAlignment="1">
      <alignment vertical="center" wrapText="1"/>
    </xf>
    <xf numFmtId="191" fontId="8" fillId="0" borderId="0" xfId="8" applyNumberFormat="1">
      <alignment vertical="center"/>
    </xf>
    <xf numFmtId="0" fontId="18" fillId="5" borderId="2" xfId="8" applyFont="1" applyFill="1" applyBorder="1" applyAlignment="1">
      <alignment horizontal="center" vertical="center" wrapText="1"/>
    </xf>
    <xf numFmtId="0" fontId="19" fillId="5" borderId="2" xfId="8" applyFont="1" applyFill="1" applyBorder="1" applyAlignment="1" applyProtection="1">
      <alignment horizontal="left" vertical="center" wrapText="1"/>
      <protection locked="0"/>
    </xf>
    <xf numFmtId="190" fontId="18" fillId="5" borderId="2" xfId="12" applyNumberFormat="1" applyFont="1" applyFill="1" applyBorder="1" applyAlignment="1">
      <alignment vertical="center" wrapText="1"/>
    </xf>
    <xf numFmtId="0" fontId="63" fillId="5" borderId="2" xfId="8" applyFont="1" applyFill="1" applyBorder="1">
      <alignment vertical="center"/>
    </xf>
    <xf numFmtId="191" fontId="55" fillId="5" borderId="2" xfId="8" applyNumberFormat="1" applyFont="1" applyFill="1" applyBorder="1" applyAlignment="1">
      <alignment horizontal="right" vertical="center"/>
    </xf>
    <xf numFmtId="0" fontId="62" fillId="0" borderId="0" xfId="8" applyFont="1" applyFill="1">
      <alignment vertical="center"/>
    </xf>
    <xf numFmtId="40" fontId="19" fillId="5" borderId="2" xfId="8" applyNumberFormat="1" applyFont="1" applyFill="1" applyBorder="1" applyAlignment="1" applyProtection="1">
      <alignment horizontal="left" vertical="center" wrapText="1"/>
      <protection locked="0"/>
    </xf>
    <xf numFmtId="40" fontId="19" fillId="5" borderId="2" xfId="12" applyNumberFormat="1" applyFont="1" applyFill="1" applyBorder="1" applyAlignment="1">
      <alignment vertical="center" wrapText="1"/>
    </xf>
    <xf numFmtId="38" fontId="19" fillId="15" borderId="2" xfId="8" applyNumberFormat="1" applyFont="1" applyFill="1" applyBorder="1" applyAlignment="1" applyProtection="1">
      <alignment horizontal="left" vertical="center" wrapText="1"/>
      <protection locked="0"/>
    </xf>
    <xf numFmtId="38" fontId="19" fillId="3" borderId="2" xfId="8" applyNumberFormat="1" applyFont="1" applyFill="1" applyBorder="1" applyAlignment="1">
      <alignment horizontal="left" vertical="center" wrapText="1"/>
    </xf>
    <xf numFmtId="191" fontId="55" fillId="0" borderId="0" xfId="8" applyNumberFormat="1" applyFont="1" applyAlignment="1">
      <alignment horizontal="right" vertical="center"/>
    </xf>
    <xf numFmtId="0" fontId="55" fillId="0" borderId="2" xfId="4" applyFont="1" applyBorder="1" applyAlignment="1" applyProtection="1">
      <alignment horizontal="center" vertical="center" wrapText="1"/>
      <protection locked="0"/>
    </xf>
    <xf numFmtId="49" fontId="55" fillId="0" borderId="2" xfId="4" applyNumberFormat="1" applyFont="1" applyBorder="1" applyAlignment="1" applyProtection="1">
      <alignment horizontal="left" vertical="center" wrapText="1" indent="1"/>
      <protection locked="0"/>
    </xf>
    <xf numFmtId="49" fontId="55" fillId="15" borderId="2" xfId="4" applyNumberFormat="1" applyFont="1" applyFill="1" applyBorder="1" applyAlignment="1" applyProtection="1">
      <alignment horizontal="center" vertical="center" wrapText="1"/>
      <protection locked="0"/>
    </xf>
    <xf numFmtId="0" fontId="55" fillId="0" borderId="2" xfId="4" applyFont="1" applyBorder="1" applyAlignment="1">
      <alignment horizontal="left" vertical="center" indent="1"/>
    </xf>
    <xf numFmtId="0" fontId="59" fillId="0" borderId="2" xfId="4" applyFont="1" applyBorder="1" applyAlignment="1">
      <alignment horizontal="left" vertical="center" indent="1"/>
    </xf>
    <xf numFmtId="0" fontId="102" fillId="0" borderId="2" xfId="7" applyFont="1" applyBorder="1" applyAlignment="1" applyProtection="1">
      <alignment horizontal="left" vertical="center" indent="1"/>
    </xf>
    <xf numFmtId="0" fontId="55" fillId="0" borderId="2" xfId="4" applyFont="1" applyBorder="1" applyAlignment="1">
      <alignment horizontal="left" vertical="center" wrapText="1" indent="1"/>
    </xf>
    <xf numFmtId="0" fontId="55" fillId="15" borderId="2" xfId="4" applyFont="1" applyFill="1" applyBorder="1" applyAlignment="1">
      <alignment horizontal="center" vertical="center" wrapText="1"/>
    </xf>
    <xf numFmtId="49" fontId="55" fillId="0" borderId="2" xfId="4" applyNumberFormat="1" applyFont="1" applyBorder="1" applyAlignment="1" applyProtection="1">
      <alignment horizontal="center" vertical="center" wrapText="1"/>
      <protection locked="0"/>
    </xf>
    <xf numFmtId="0" fontId="55" fillId="0" borderId="2" xfId="4" applyFont="1" applyBorder="1" applyAlignment="1">
      <alignment horizontal="center" vertical="center" wrapText="1"/>
    </xf>
    <xf numFmtId="0" fontId="102" fillId="0" borderId="2" xfId="7" applyFont="1" applyBorder="1" applyAlignment="1" applyProtection="1">
      <alignment horizontal="left" vertical="center" wrapText="1" indent="1"/>
    </xf>
    <xf numFmtId="0" fontId="55" fillId="0" borderId="2" xfId="4" applyFont="1" applyBorder="1"/>
    <xf numFmtId="0" fontId="47" fillId="0" borderId="0" xfId="4" applyFont="1" applyFill="1"/>
    <xf numFmtId="0" fontId="57" fillId="0" borderId="0" xfId="4" applyFont="1"/>
    <xf numFmtId="0" fontId="97" fillId="0" borderId="2" xfId="21" applyFont="1" applyFill="1" applyBorder="1" applyAlignment="1">
      <alignment horizontal="center" vertical="top" wrapText="1"/>
    </xf>
    <xf numFmtId="185" fontId="97" fillId="0" borderId="2" xfId="21" applyNumberFormat="1" applyFont="1" applyFill="1" applyBorder="1" applyAlignment="1">
      <alignment horizontal="center" vertical="center" wrapText="1"/>
    </xf>
    <xf numFmtId="188" fontId="97" fillId="0" borderId="2" xfId="21" applyNumberFormat="1" applyFont="1" applyFill="1" applyBorder="1" applyAlignment="1">
      <alignment horizontal="center" vertical="center" wrapText="1"/>
    </xf>
    <xf numFmtId="190" fontId="97" fillId="0" borderId="2" xfId="21" applyNumberFormat="1" applyFont="1" applyFill="1" applyBorder="1" applyAlignment="1">
      <alignment horizontal="center" vertical="center" wrapText="1"/>
    </xf>
    <xf numFmtId="0" fontId="104" fillId="0" borderId="0" xfId="22" applyFont="1">
      <alignment vertical="center"/>
    </xf>
    <xf numFmtId="0" fontId="105" fillId="0" borderId="0" xfId="8" applyFont="1">
      <alignment vertical="center"/>
    </xf>
    <xf numFmtId="0" fontId="105" fillId="0" borderId="0" xfId="8" applyFont="1" applyAlignment="1">
      <alignment horizontal="left" vertical="center"/>
    </xf>
    <xf numFmtId="0" fontId="106" fillId="0" borderId="0" xfId="22" applyFont="1">
      <alignment vertical="center"/>
    </xf>
    <xf numFmtId="0" fontId="110" fillId="34" borderId="2" xfId="24" applyFont="1" applyFill="1" applyBorder="1" applyAlignment="1">
      <alignment horizontal="center" vertical="center" wrapText="1"/>
    </xf>
    <xf numFmtId="192" fontId="111" fillId="35" borderId="2" xfId="25" applyNumberFormat="1" applyFont="1" applyFill="1" applyBorder="1" applyAlignment="1">
      <alignment horizontal="right" vertical="center"/>
    </xf>
    <xf numFmtId="0" fontId="106" fillId="35" borderId="2" xfId="8" applyFont="1" applyFill="1" applyBorder="1">
      <alignment vertical="center"/>
    </xf>
    <xf numFmtId="192" fontId="105" fillId="0" borderId="2" xfId="8" applyNumberFormat="1" applyFont="1" applyBorder="1" applyAlignment="1">
      <alignment horizontal="left" vertical="center"/>
    </xf>
    <xf numFmtId="193" fontId="0" fillId="0" borderId="0" xfId="0" applyNumberFormat="1">
      <alignment vertical="center"/>
    </xf>
    <xf numFmtId="49" fontId="111" fillId="0" borderId="2" xfId="0" applyNumberFormat="1" applyFont="1" applyFill="1" applyBorder="1" applyAlignment="1">
      <alignment horizontal="center" vertical="center" wrapText="1"/>
    </xf>
    <xf numFmtId="0" fontId="105" fillId="0" borderId="2" xfId="0" applyFont="1" applyFill="1" applyBorder="1" applyAlignment="1">
      <alignment horizontal="left" vertical="center" wrapText="1"/>
    </xf>
    <xf numFmtId="0" fontId="105" fillId="0" borderId="2" xfId="0" applyFont="1" applyFill="1" applyBorder="1" applyAlignment="1">
      <alignment horizontal="center" vertical="center" wrapText="1"/>
    </xf>
    <xf numFmtId="9" fontId="112" fillId="0" borderId="2" xfId="8" applyNumberFormat="1" applyFont="1" applyFill="1" applyBorder="1" applyAlignment="1">
      <alignment horizontal="center" vertical="center"/>
    </xf>
    <xf numFmtId="0" fontId="111" fillId="0" borderId="2" xfId="0" applyFont="1" applyFill="1" applyBorder="1" applyAlignment="1">
      <alignment horizontal="left" vertical="center" wrapText="1"/>
    </xf>
    <xf numFmtId="192" fontId="111" fillId="0" borderId="2" xfId="8" applyNumberFormat="1" applyFont="1" applyFill="1" applyBorder="1" applyAlignment="1">
      <alignment horizontal="right" vertical="center"/>
    </xf>
    <xf numFmtId="0" fontId="55" fillId="5" borderId="8" xfId="4" applyFont="1" applyFill="1" applyBorder="1" applyAlignment="1" applyProtection="1">
      <alignment horizontal="center" vertical="center"/>
      <protection hidden="1"/>
    </xf>
    <xf numFmtId="0" fontId="55" fillId="5" borderId="5" xfId="4" applyFont="1" applyFill="1" applyBorder="1" applyAlignment="1" applyProtection="1">
      <alignment horizontal="center" vertical="center"/>
      <protection hidden="1"/>
    </xf>
    <xf numFmtId="0" fontId="55" fillId="5" borderId="9" xfId="4" applyFont="1" applyFill="1" applyBorder="1" applyAlignment="1" applyProtection="1">
      <alignment horizontal="center" vertical="center"/>
      <protection hidden="1"/>
    </xf>
    <xf numFmtId="0" fontId="55" fillId="5" borderId="8" xfId="4" applyFont="1" applyFill="1" applyBorder="1" applyAlignment="1" applyProtection="1">
      <alignment vertical="center"/>
      <protection hidden="1"/>
    </xf>
    <xf numFmtId="0" fontId="55" fillId="5" borderId="5" xfId="4" applyFont="1" applyFill="1" applyBorder="1" applyAlignment="1" applyProtection="1">
      <alignment vertical="center"/>
      <protection hidden="1"/>
    </xf>
    <xf numFmtId="0" fontId="55" fillId="5" borderId="0" xfId="4" applyFont="1" applyFill="1" applyAlignment="1" applyProtection="1">
      <alignment horizontal="center" vertical="center"/>
      <protection hidden="1"/>
    </xf>
    <xf numFmtId="0" fontId="9" fillId="5" borderId="8" xfId="4" applyFill="1" applyBorder="1" applyProtection="1">
      <protection hidden="1"/>
    </xf>
    <xf numFmtId="0" fontId="9" fillId="5" borderId="5" xfId="4" applyFill="1" applyBorder="1" applyProtection="1">
      <protection hidden="1"/>
    </xf>
    <xf numFmtId="0" fontId="9" fillId="5" borderId="9" xfId="4" applyFill="1" applyBorder="1" applyProtection="1">
      <protection hidden="1"/>
    </xf>
    <xf numFmtId="0" fontId="9" fillId="5" borderId="0" xfId="4" applyFill="1" applyBorder="1" applyProtection="1">
      <protection hidden="1"/>
    </xf>
    <xf numFmtId="0" fontId="9" fillId="5" borderId="10" xfId="4" applyFill="1" applyBorder="1" applyProtection="1">
      <protection hidden="1"/>
    </xf>
    <xf numFmtId="0" fontId="9" fillId="5" borderId="4" xfId="4" applyFill="1" applyBorder="1" applyProtection="1">
      <protection hidden="1"/>
    </xf>
    <xf numFmtId="0" fontId="9" fillId="5" borderId="11" xfId="4" applyFill="1" applyBorder="1" applyProtection="1">
      <protection hidden="1"/>
    </xf>
    <xf numFmtId="184" fontId="55" fillId="5" borderId="2" xfId="4" applyNumberFormat="1" applyFont="1" applyFill="1" applyBorder="1" applyAlignment="1" applyProtection="1">
      <alignment horizontal="center" vertical="center"/>
      <protection hidden="1"/>
    </xf>
    <xf numFmtId="0" fontId="9" fillId="5" borderId="2" xfId="4" applyFill="1" applyBorder="1" applyProtection="1">
      <protection hidden="1"/>
    </xf>
    <xf numFmtId="10" fontId="9" fillId="5" borderId="2" xfId="5" applyNumberFormat="1" applyFill="1" applyBorder="1" applyAlignment="1" applyProtection="1">
      <protection hidden="1"/>
    </xf>
    <xf numFmtId="0" fontId="55" fillId="5" borderId="2" xfId="4" applyFont="1" applyFill="1" applyBorder="1" applyAlignment="1" applyProtection="1">
      <alignment horizontal="center" vertical="center"/>
      <protection hidden="1"/>
    </xf>
    <xf numFmtId="0" fontId="55" fillId="5" borderId="2" xfId="4" applyFont="1" applyFill="1" applyBorder="1" applyAlignment="1" applyProtection="1">
      <alignment vertical="top"/>
      <protection hidden="1"/>
    </xf>
    <xf numFmtId="0" fontId="55" fillId="5" borderId="2" xfId="4" applyFont="1" applyFill="1" applyBorder="1" applyAlignment="1" applyProtection="1">
      <alignment horizontal="left" vertical="top"/>
      <protection hidden="1"/>
    </xf>
    <xf numFmtId="0" fontId="55" fillId="5" borderId="2" xfId="4" applyFont="1" applyFill="1" applyBorder="1" applyAlignment="1" applyProtection="1">
      <alignment horizontal="center" vertical="top"/>
      <protection hidden="1"/>
    </xf>
    <xf numFmtId="0" fontId="55" fillId="5" borderId="10" xfId="4" applyFont="1" applyFill="1" applyBorder="1" applyAlignment="1" applyProtection="1">
      <alignment horizontal="left" vertical="center"/>
      <protection hidden="1"/>
    </xf>
    <xf numFmtId="0" fontId="9" fillId="5" borderId="10" xfId="4" applyFill="1" applyBorder="1" applyAlignment="1" applyProtection="1">
      <alignment horizontal="center" vertical="center"/>
      <protection hidden="1"/>
    </xf>
    <xf numFmtId="0" fontId="55" fillId="5" borderId="10" xfId="4" applyFont="1" applyFill="1" applyBorder="1" applyAlignment="1" applyProtection="1">
      <alignment horizontal="center" vertical="center"/>
      <protection hidden="1"/>
    </xf>
    <xf numFmtId="0" fontId="55" fillId="5" borderId="10" xfId="4" applyFont="1" applyFill="1" applyBorder="1" applyAlignment="1" applyProtection="1">
      <alignment horizontal="center" vertical="center" wrapText="1"/>
      <protection hidden="1"/>
    </xf>
    <xf numFmtId="0" fontId="55" fillId="5" borderId="2" xfId="4" applyFont="1" applyFill="1" applyBorder="1" applyAlignment="1" applyProtection="1">
      <alignment vertical="center"/>
      <protection hidden="1"/>
    </xf>
    <xf numFmtId="0" fontId="55" fillId="5" borderId="11" xfId="4" applyFont="1" applyFill="1" applyBorder="1" applyAlignment="1" applyProtection="1">
      <alignment horizontal="center" vertical="center"/>
      <protection hidden="1"/>
    </xf>
    <xf numFmtId="0" fontId="57" fillId="0" borderId="4" xfId="4" applyFont="1" applyFill="1" applyBorder="1" applyAlignment="1" applyProtection="1">
      <alignment horizontal="left" vertical="center"/>
      <protection hidden="1"/>
    </xf>
    <xf numFmtId="0" fontId="57" fillId="0" borderId="10" xfId="4" applyFont="1" applyFill="1" applyBorder="1" applyAlignment="1" applyProtection="1">
      <alignment horizontal="left" vertical="center"/>
      <protection hidden="1"/>
    </xf>
    <xf numFmtId="0" fontId="55" fillId="0" borderId="10" xfId="4" applyFont="1" applyFill="1" applyBorder="1" applyAlignment="1" applyProtection="1">
      <alignment vertical="center"/>
      <protection hidden="1"/>
    </xf>
    <xf numFmtId="0" fontId="55" fillId="0" borderId="10" xfId="4" applyFont="1" applyFill="1" applyBorder="1" applyAlignment="1" applyProtection="1">
      <alignment horizontal="center" vertical="center"/>
      <protection hidden="1"/>
    </xf>
    <xf numFmtId="0" fontId="53" fillId="5" borderId="2" xfId="4" applyFont="1" applyFill="1" applyBorder="1" applyAlignment="1" applyProtection="1">
      <alignment horizontal="center" vertical="center"/>
      <protection hidden="1"/>
    </xf>
    <xf numFmtId="0" fontId="57" fillId="5" borderId="4" xfId="4" applyFont="1" applyFill="1" applyBorder="1" applyAlignment="1" applyProtection="1">
      <alignment horizontal="center" vertical="center"/>
      <protection hidden="1"/>
    </xf>
    <xf numFmtId="0" fontId="57" fillId="0" borderId="10" xfId="4" applyFont="1" applyFill="1" applyBorder="1" applyAlignment="1" applyProtection="1">
      <alignment horizontal="center" vertical="center"/>
      <protection hidden="1"/>
    </xf>
    <xf numFmtId="0" fontId="9" fillId="4" borderId="2" xfId="4" applyFill="1" applyBorder="1" applyAlignment="1" applyProtection="1">
      <alignment horizontal="center" vertical="center"/>
      <protection hidden="1"/>
    </xf>
    <xf numFmtId="0" fontId="9" fillId="4" borderId="2" xfId="4" applyFill="1" applyBorder="1"/>
    <xf numFmtId="0" fontId="9" fillId="4" borderId="2" xfId="4" applyFill="1" applyBorder="1" applyAlignment="1">
      <alignment horizontal="center" vertical="center"/>
    </xf>
    <xf numFmtId="186" fontId="9" fillId="4" borderId="2" xfId="4" applyNumberFormat="1" applyFill="1" applyBorder="1"/>
    <xf numFmtId="4" fontId="9" fillId="0" borderId="2" xfId="4" applyNumberFormat="1" applyFill="1" applyBorder="1" applyProtection="1">
      <protection locked="0"/>
    </xf>
    <xf numFmtId="0" fontId="9" fillId="0" borderId="2" xfId="4" applyFill="1" applyBorder="1" applyProtection="1">
      <protection locked="0"/>
    </xf>
    <xf numFmtId="0" fontId="55" fillId="0" borderId="2" xfId="4" applyFont="1" applyFill="1" applyBorder="1" applyAlignment="1" applyProtection="1">
      <alignment horizontal="center" vertical="center"/>
      <protection locked="0"/>
    </xf>
    <xf numFmtId="0" fontId="9" fillId="0" borderId="0" xfId="4" applyFill="1" applyBorder="1" applyProtection="1">
      <protection locked="0"/>
    </xf>
    <xf numFmtId="0" fontId="55" fillId="0" borderId="0" xfId="4" applyFont="1" applyFill="1" applyBorder="1" applyAlignment="1" applyProtection="1">
      <alignment horizontal="center" vertical="center"/>
      <protection locked="0"/>
    </xf>
    <xf numFmtId="186" fontId="9" fillId="5" borderId="2" xfId="4" applyNumberFormat="1" applyFill="1" applyBorder="1" applyProtection="1">
      <protection locked="0"/>
    </xf>
    <xf numFmtId="0" fontId="9" fillId="5" borderId="2" xfId="4" applyFill="1" applyBorder="1" applyProtection="1">
      <protection locked="0"/>
    </xf>
    <xf numFmtId="0" fontId="55" fillId="5" borderId="2" xfId="4" applyFont="1" applyFill="1" applyBorder="1" applyAlignment="1" applyProtection="1">
      <alignment horizontal="center" vertical="center"/>
      <protection locked="0"/>
    </xf>
    <xf numFmtId="0" fontId="55" fillId="0" borderId="10" xfId="4" applyFont="1" applyFill="1" applyBorder="1" applyAlignment="1" applyProtection="1">
      <alignment vertical="center"/>
      <protection locked="0"/>
    </xf>
    <xf numFmtId="0" fontId="55" fillId="6" borderId="2" xfId="4" applyFont="1" applyFill="1" applyBorder="1" applyAlignment="1" applyProtection="1">
      <alignment horizontal="center" vertical="center"/>
      <protection locked="0"/>
    </xf>
    <xf numFmtId="0" fontId="55" fillId="0" borderId="10" xfId="4" applyFont="1" applyFill="1" applyBorder="1" applyAlignment="1" applyProtection="1">
      <alignment horizontal="center" vertical="center"/>
      <protection locked="0"/>
    </xf>
    <xf numFmtId="0" fontId="59" fillId="0" borderId="10" xfId="4" applyFont="1" applyFill="1" applyBorder="1" applyProtection="1">
      <protection locked="0"/>
    </xf>
    <xf numFmtId="0" fontId="55" fillId="0" borderId="2" xfId="4" applyFont="1" applyBorder="1" applyAlignment="1" applyProtection="1">
      <alignment horizontal="center" vertical="center"/>
      <protection locked="0"/>
    </xf>
    <xf numFmtId="0" fontId="55" fillId="0" borderId="4" xfId="4" applyFont="1" applyFill="1" applyBorder="1" applyAlignment="1" applyProtection="1">
      <alignment horizontal="center" vertical="center"/>
      <protection locked="0"/>
    </xf>
    <xf numFmtId="0" fontId="55" fillId="0" borderId="6" xfId="4" applyFont="1" applyBorder="1" applyAlignment="1" applyProtection="1">
      <alignment horizontal="center" vertical="center"/>
      <protection locked="0"/>
    </xf>
    <xf numFmtId="0" fontId="55" fillId="0" borderId="6" xfId="4" applyFont="1" applyFill="1" applyBorder="1" applyAlignment="1" applyProtection="1">
      <alignment horizontal="center" vertical="center"/>
      <protection locked="0"/>
    </xf>
    <xf numFmtId="0" fontId="55" fillId="6" borderId="6" xfId="4" applyFont="1" applyFill="1" applyBorder="1" applyAlignment="1" applyProtection="1">
      <alignment horizontal="center" vertical="center"/>
      <protection locked="0"/>
    </xf>
    <xf numFmtId="0" fontId="55" fillId="0" borderId="12" xfId="4" applyFont="1" applyFill="1" applyBorder="1" applyAlignment="1" applyProtection="1">
      <alignment horizontal="center" vertical="center"/>
      <protection locked="0"/>
    </xf>
    <xf numFmtId="4" fontId="55" fillId="0" borderId="2" xfId="4" applyNumberFormat="1" applyFont="1" applyFill="1" applyBorder="1" applyAlignment="1" applyProtection="1">
      <alignment horizontal="center" vertical="center"/>
      <protection locked="0"/>
    </xf>
    <xf numFmtId="184" fontId="55" fillId="0" borderId="2" xfId="4" applyNumberFormat="1" applyFont="1" applyFill="1" applyBorder="1" applyAlignment="1" applyProtection="1">
      <alignment horizontal="center" vertical="center"/>
      <protection locked="0"/>
    </xf>
    <xf numFmtId="0" fontId="0" fillId="5" borderId="2" xfId="0" applyFill="1" applyBorder="1">
      <alignment vertical="center"/>
    </xf>
    <xf numFmtId="186" fontId="0" fillId="0" borderId="2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Protection="1">
      <alignment vertical="center"/>
      <protection hidden="1"/>
    </xf>
    <xf numFmtId="0" fontId="0" fillId="16" borderId="2" xfId="0" applyFill="1" applyBorder="1" applyAlignment="1" applyProtection="1">
      <alignment horizontal="center" vertical="center"/>
      <protection hidden="1"/>
    </xf>
    <xf numFmtId="0" fontId="0" fillId="16" borderId="2" xfId="0" applyFill="1" applyBorder="1" applyProtection="1">
      <alignment vertical="center"/>
      <protection hidden="1"/>
    </xf>
    <xf numFmtId="0" fontId="0" fillId="0" borderId="2" xfId="0" applyBorder="1" applyProtection="1">
      <alignment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17" borderId="2" xfId="0" applyFill="1" applyBorder="1" applyAlignment="1" applyProtection="1">
      <alignment horizontal="center" vertical="center"/>
      <protection hidden="1"/>
    </xf>
    <xf numFmtId="9" fontId="0" fillId="17" borderId="2" xfId="0" applyNumberFormat="1" applyFill="1" applyBorder="1" applyAlignment="1" applyProtection="1">
      <alignment horizontal="center" vertical="center"/>
      <protection hidden="1"/>
    </xf>
    <xf numFmtId="0" fontId="0" fillId="0" borderId="0" xfId="0" quotePrefix="1" applyProtection="1">
      <alignment vertical="center"/>
      <protection hidden="1"/>
    </xf>
    <xf numFmtId="0" fontId="103" fillId="13" borderId="0" xfId="0" applyFont="1" applyFill="1" applyProtection="1">
      <alignment vertical="center"/>
      <protection hidden="1"/>
    </xf>
    <xf numFmtId="179" fontId="38" fillId="0" borderId="2" xfId="6" applyNumberFormat="1" applyFont="1" applyBorder="1" applyAlignment="1">
      <alignment horizontal="center" vertical="center"/>
    </xf>
    <xf numFmtId="0" fontId="38" fillId="0" borderId="2" xfId="6" applyFont="1" applyBorder="1" applyAlignment="1">
      <alignment vertical="center"/>
    </xf>
    <xf numFmtId="0" fontId="32" fillId="0" borderId="2" xfId="6" applyFont="1" applyBorder="1" applyAlignment="1">
      <alignment horizontal="left" vertical="center"/>
    </xf>
    <xf numFmtId="179" fontId="32" fillId="0" borderId="2" xfId="6" applyNumberFormat="1" applyFont="1" applyBorder="1" applyAlignment="1">
      <alignment horizontal="center" vertical="center"/>
    </xf>
    <xf numFmtId="185" fontId="63" fillId="5" borderId="2" xfId="8" applyNumberFormat="1" applyFont="1" applyFill="1" applyBorder="1" applyAlignment="1">
      <alignment horizontal="right" vertical="center" wrapText="1"/>
    </xf>
    <xf numFmtId="0" fontId="63" fillId="5" borderId="2" xfId="8" applyFont="1" applyFill="1" applyBorder="1" applyAlignment="1">
      <alignment vertical="center" wrapText="1"/>
    </xf>
    <xf numFmtId="0" fontId="55" fillId="5" borderId="2" xfId="8" applyFont="1" applyFill="1" applyBorder="1" applyAlignment="1">
      <alignment vertical="center" wrapText="1"/>
    </xf>
    <xf numFmtId="0" fontId="53" fillId="5" borderId="2" xfId="4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left" vertical="center"/>
    </xf>
    <xf numFmtId="189" fontId="8" fillId="0" borderId="0" xfId="8" applyNumberFormat="1">
      <alignment vertical="center"/>
    </xf>
    <xf numFmtId="0" fontId="9" fillId="0" borderId="2" xfId="4" applyBorder="1" applyProtection="1">
      <protection locked="0"/>
    </xf>
    <xf numFmtId="0" fontId="74" fillId="0" borderId="2" xfId="0" applyFont="1" applyBorder="1" applyAlignment="1">
      <alignment horizontal="center" vertical="center" wrapText="1"/>
    </xf>
    <xf numFmtId="0" fontId="77" fillId="0" borderId="2" xfId="0" applyFont="1" applyBorder="1" applyAlignment="1">
      <alignment horizontal="center" vertical="center" wrapText="1"/>
    </xf>
    <xf numFmtId="186" fontId="77" fillId="0" borderId="2" xfId="0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1" fontId="76" fillId="0" borderId="2" xfId="0" applyNumberFormat="1" applyFont="1" applyBorder="1">
      <alignment vertical="center"/>
    </xf>
    <xf numFmtId="0" fontId="55" fillId="5" borderId="2" xfId="4" applyFont="1" applyFill="1" applyBorder="1" applyAlignment="1" applyProtection="1">
      <alignment horizontal="center" vertical="center"/>
      <protection hidden="1"/>
    </xf>
    <xf numFmtId="0" fontId="53" fillId="5" borderId="2" xfId="4" applyFont="1" applyFill="1" applyBorder="1" applyAlignment="1" applyProtection="1">
      <alignment horizontal="center" vertical="center"/>
      <protection hidden="1"/>
    </xf>
    <xf numFmtId="0" fontId="55" fillId="5" borderId="2" xfId="4" applyFont="1" applyFill="1" applyBorder="1" applyAlignment="1" applyProtection="1">
      <alignment horizontal="center" vertical="center"/>
      <protection hidden="1"/>
    </xf>
    <xf numFmtId="0" fontId="53" fillId="5" borderId="2" xfId="4" applyFont="1" applyFill="1" applyBorder="1" applyAlignment="1" applyProtection="1">
      <alignment horizontal="center" vertical="center"/>
      <protection hidden="1"/>
    </xf>
    <xf numFmtId="0" fontId="9" fillId="36" borderId="2" xfId="4" applyFill="1" applyBorder="1" applyProtection="1">
      <protection locked="0"/>
    </xf>
    <xf numFmtId="0" fontId="55" fillId="36" borderId="2" xfId="4" applyFont="1" applyFill="1" applyBorder="1" applyAlignment="1" applyProtection="1">
      <alignment horizontal="center" vertical="center"/>
      <protection locked="0"/>
    </xf>
    <xf numFmtId="0" fontId="31" fillId="0" borderId="23" xfId="0" applyNumberFormat="1" applyFont="1" applyBorder="1" applyAlignment="1">
      <alignment horizontal="center" vertical="center" wrapText="1"/>
    </xf>
    <xf numFmtId="0" fontId="31" fillId="0" borderId="34" xfId="0" applyNumberFormat="1" applyFont="1" applyBorder="1" applyAlignment="1">
      <alignment horizontal="center" vertical="center" wrapText="1"/>
    </xf>
    <xf numFmtId="0" fontId="55" fillId="5" borderId="2" xfId="4" applyFont="1" applyFill="1" applyBorder="1" applyAlignment="1" applyProtection="1">
      <alignment vertical="center" wrapText="1"/>
      <protection hidden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113" fillId="0" borderId="2" xfId="26" applyBorder="1" applyAlignment="1">
      <alignment vertical="center" wrapText="1"/>
    </xf>
    <xf numFmtId="0" fontId="44" fillId="5" borderId="4" xfId="0" applyFont="1" applyFill="1" applyBorder="1" applyAlignment="1" applyProtection="1">
      <alignment horizontal="left" vertical="center" wrapText="1"/>
      <protection hidden="1"/>
    </xf>
    <xf numFmtId="0" fontId="10" fillId="5" borderId="2" xfId="0" applyFont="1" applyFill="1" applyBorder="1" applyAlignment="1" applyProtection="1">
      <alignment horizontal="center" vertical="center" wrapText="1"/>
      <protection hidden="1"/>
    </xf>
    <xf numFmtId="0" fontId="45" fillId="5" borderId="4" xfId="0" applyFont="1" applyFill="1" applyBorder="1" applyAlignment="1" applyProtection="1">
      <alignment horizontal="left" vertical="center" wrapText="1"/>
      <protection hidden="1"/>
    </xf>
    <xf numFmtId="0" fontId="15" fillId="5" borderId="2" xfId="0" applyFont="1" applyFill="1" applyBorder="1" applyAlignment="1" applyProtection="1">
      <alignment horizontal="center" vertical="center" wrapText="1"/>
      <protection hidden="1"/>
    </xf>
    <xf numFmtId="0" fontId="10" fillId="5" borderId="3" xfId="0" applyFont="1" applyFill="1" applyBorder="1" applyAlignment="1" applyProtection="1">
      <alignment horizontal="center" vertical="center" wrapText="1"/>
      <protection hidden="1"/>
    </xf>
    <xf numFmtId="49" fontId="10" fillId="5" borderId="3" xfId="0" applyNumberFormat="1" applyFont="1" applyFill="1" applyBorder="1" applyAlignment="1" applyProtection="1">
      <alignment horizontal="center" vertical="center" wrapText="1"/>
      <protection hidden="1"/>
    </xf>
    <xf numFmtId="49" fontId="42" fillId="5" borderId="3" xfId="0" applyNumberFormat="1" applyFont="1" applyFill="1" applyBorder="1" applyAlignment="1" applyProtection="1">
      <alignment horizontal="center" vertical="center" wrapText="1"/>
      <protection hidden="1"/>
    </xf>
    <xf numFmtId="49" fontId="42" fillId="5" borderId="3" xfId="0" applyNumberFormat="1" applyFont="1" applyFill="1" applyBorder="1" applyAlignment="1" applyProtection="1">
      <alignment vertical="center" wrapText="1"/>
      <protection hidden="1"/>
    </xf>
    <xf numFmtId="49" fontId="10" fillId="5" borderId="2" xfId="0" applyNumberFormat="1" applyFont="1" applyFill="1" applyBorder="1" applyAlignment="1" applyProtection="1">
      <alignment vertical="center" wrapText="1"/>
      <protection hidden="1"/>
    </xf>
    <xf numFmtId="49" fontId="10" fillId="5" borderId="5" xfId="0" applyNumberFormat="1" applyFont="1" applyFill="1" applyBorder="1" applyAlignment="1" applyProtection="1">
      <alignment vertical="center" wrapText="1"/>
      <protection hidden="1"/>
    </xf>
    <xf numFmtId="0" fontId="68" fillId="5" borderId="2" xfId="0" applyFont="1" applyFill="1" applyBorder="1" applyAlignment="1" applyProtection="1">
      <alignment vertical="center" wrapText="1"/>
      <protection hidden="1"/>
    </xf>
    <xf numFmtId="0" fontId="42" fillId="5" borderId="2" xfId="0" applyFont="1" applyFill="1" applyBorder="1" applyAlignment="1" applyProtection="1">
      <alignment vertical="center" wrapText="1"/>
      <protection hidden="1"/>
    </xf>
    <xf numFmtId="0" fontId="10" fillId="5" borderId="2" xfId="0" applyFont="1" applyFill="1" applyBorder="1" applyAlignment="1" applyProtection="1">
      <alignment vertical="center" wrapText="1"/>
      <protection hidden="1"/>
    </xf>
    <xf numFmtId="0" fontId="10" fillId="5" borderId="2" xfId="0" applyFont="1" applyFill="1" applyBorder="1" applyAlignment="1" applyProtection="1">
      <alignment horizontal="center" vertical="center"/>
      <protection hidden="1"/>
    </xf>
    <xf numFmtId="0" fontId="10" fillId="5" borderId="2" xfId="0" applyFont="1" applyFill="1" applyBorder="1" applyAlignment="1" applyProtection="1">
      <alignment vertical="center"/>
      <protection hidden="1"/>
    </xf>
    <xf numFmtId="0" fontId="10" fillId="5" borderId="2" xfId="0" applyFont="1" applyFill="1" applyBorder="1" applyAlignment="1" applyProtection="1">
      <alignment horizontal="center" vertical="center"/>
    </xf>
    <xf numFmtId="0" fontId="68" fillId="5" borderId="2" xfId="0" applyFont="1" applyFill="1" applyBorder="1" applyAlignment="1" applyProtection="1">
      <alignment horizontal="center" vertical="center"/>
    </xf>
    <xf numFmtId="0" fontId="55" fillId="0" borderId="4" xfId="4" applyFont="1" applyBorder="1" applyAlignment="1" applyProtection="1">
      <alignment horizontal="center" vertical="center"/>
      <protection locked="0"/>
    </xf>
    <xf numFmtId="0" fontId="21" fillId="13" borderId="0" xfId="6" applyFill="1"/>
    <xf numFmtId="0" fontId="40" fillId="0" borderId="2" xfId="6" applyFont="1" applyBorder="1" applyAlignment="1">
      <alignment vertical="center"/>
    </xf>
    <xf numFmtId="192" fontId="116" fillId="0" borderId="2" xfId="8" applyNumberFormat="1" applyFont="1" applyBorder="1" applyAlignment="1">
      <alignment horizontal="left" vertical="center" wrapText="1"/>
    </xf>
    <xf numFmtId="0" fontId="76" fillId="0" borderId="2" xfId="0" applyFont="1" applyFill="1" applyBorder="1" applyAlignment="1">
      <alignment horizontal="center" vertical="center"/>
    </xf>
    <xf numFmtId="186" fontId="0" fillId="0" borderId="2" xfId="0" applyNumberFormat="1" applyBorder="1" applyAlignment="1">
      <alignment horizontal="right" vertical="center"/>
    </xf>
    <xf numFmtId="0" fontId="117" fillId="0" borderId="2" xfId="0" applyFont="1" applyBorder="1" applyAlignment="1" applyProtection="1">
      <alignment vertical="center" wrapText="1"/>
      <protection locked="0"/>
    </xf>
    <xf numFmtId="0" fontId="68" fillId="0" borderId="2" xfId="0" applyFont="1" applyBorder="1" applyProtection="1">
      <alignment vertical="center"/>
      <protection locked="0"/>
    </xf>
    <xf numFmtId="0" fontId="10" fillId="0" borderId="10" xfId="0" applyFont="1" applyBorder="1" applyProtection="1">
      <alignment vertical="center"/>
      <protection locked="0"/>
    </xf>
    <xf numFmtId="0" fontId="10" fillId="0" borderId="2" xfId="0" applyFont="1" applyBorder="1" applyProtection="1">
      <alignment vertical="center"/>
      <protection locked="0"/>
    </xf>
    <xf numFmtId="0" fontId="117" fillId="0" borderId="2" xfId="0" applyFont="1" applyBorder="1" applyProtection="1">
      <alignment vertical="center"/>
      <protection locked="0"/>
    </xf>
    <xf numFmtId="0" fontId="42" fillId="0" borderId="2" xfId="0" applyFont="1" applyBorder="1" applyProtection="1">
      <alignment vertical="center"/>
      <protection locked="0"/>
    </xf>
    <xf numFmtId="0" fontId="113" fillId="0" borderId="2" xfId="26" applyBorder="1" applyAlignment="1">
      <alignment horizontal="left" vertical="center" indent="1"/>
    </xf>
    <xf numFmtId="49" fontId="55" fillId="0" borderId="2" xfId="4" applyNumberFormat="1" applyFont="1" applyBorder="1" applyAlignment="1" applyProtection="1">
      <alignment horizontal="left" vertical="center" wrapText="1"/>
      <protection locked="0"/>
    </xf>
    <xf numFmtId="49" fontId="9" fillId="5" borderId="2" xfId="0" applyNumberFormat="1" applyFont="1" applyFill="1" applyBorder="1">
      <alignment vertical="center"/>
    </xf>
    <xf numFmtId="0" fontId="105" fillId="0" borderId="2" xfId="0" applyFont="1" applyBorder="1" applyAlignment="1">
      <alignment horizontal="center" vertical="center" wrapText="1"/>
    </xf>
    <xf numFmtId="9" fontId="112" fillId="0" borderId="2" xfId="8" applyNumberFormat="1" applyFont="1" applyBorder="1" applyAlignment="1">
      <alignment horizontal="center" vertical="center"/>
    </xf>
    <xf numFmtId="0" fontId="118" fillId="0" borderId="2" xfId="0" applyFont="1" applyBorder="1" applyAlignment="1" applyProtection="1">
      <alignment vertical="center" wrapText="1"/>
      <protection locked="0"/>
    </xf>
    <xf numFmtId="0" fontId="106" fillId="35" borderId="2" xfId="8" applyFont="1" applyFill="1" applyBorder="1" applyAlignment="1">
      <alignment vertical="center" wrapText="1"/>
    </xf>
    <xf numFmtId="0" fontId="97" fillId="0" borderId="2" xfId="21" applyFont="1" applyBorder="1" applyAlignment="1">
      <alignment horizontal="center" vertical="top" wrapText="1"/>
    </xf>
    <xf numFmtId="185" fontId="97" fillId="0" borderId="2" xfId="21" applyNumberFormat="1" applyFont="1" applyBorder="1" applyAlignment="1">
      <alignment horizontal="center" vertical="center" wrapText="1"/>
    </xf>
    <xf numFmtId="4" fontId="9" fillId="0" borderId="2" xfId="4" applyNumberFormat="1" applyBorder="1" applyProtection="1">
      <protection locked="0"/>
    </xf>
    <xf numFmtId="0" fontId="0" fillId="0" borderId="2" xfId="8" applyFont="1" applyBorder="1">
      <alignment vertical="center"/>
    </xf>
    <xf numFmtId="0" fontId="119" fillId="0" borderId="2" xfId="8" applyFont="1" applyBorder="1">
      <alignment vertical="center"/>
    </xf>
    <xf numFmtId="0" fontId="120" fillId="0" borderId="2" xfId="8" applyFont="1" applyBorder="1">
      <alignment vertical="center"/>
    </xf>
    <xf numFmtId="0" fontId="120" fillId="24" borderId="2" xfId="8" applyFont="1" applyFill="1" applyBorder="1">
      <alignment vertical="center"/>
    </xf>
    <xf numFmtId="0" fontId="113" fillId="0" borderId="0" xfId="26" applyAlignment="1">
      <alignment vertical="center"/>
    </xf>
    <xf numFmtId="4" fontId="0" fillId="0" borderId="2" xfId="4" applyNumberFormat="1" applyFont="1" applyFill="1" applyBorder="1" applyProtection="1">
      <protection locked="0"/>
    </xf>
    <xf numFmtId="0" fontId="0" fillId="0" borderId="2" xfId="4" applyFont="1" applyFill="1" applyBorder="1" applyProtection="1">
      <protection locked="0"/>
    </xf>
    <xf numFmtId="0" fontId="0" fillId="0" borderId="2" xfId="4" applyFont="1" applyBorder="1" applyProtection="1">
      <protection locked="0"/>
    </xf>
    <xf numFmtId="191" fontId="97" fillId="0" borderId="2" xfId="21" applyNumberFormat="1" applyFont="1" applyFill="1" applyBorder="1" applyAlignment="1">
      <alignment horizontal="center" vertical="center" wrapText="1"/>
    </xf>
    <xf numFmtId="0" fontId="97" fillId="15" borderId="6" xfId="21" applyFont="1" applyFill="1" applyBorder="1" applyAlignment="1">
      <alignment vertical="center" wrapText="1"/>
    </xf>
    <xf numFmtId="0" fontId="22" fillId="15" borderId="22" xfId="6" applyFont="1" applyFill="1" applyBorder="1" applyAlignment="1">
      <alignment horizontal="center" vertical="center" wrapText="1"/>
    </xf>
    <xf numFmtId="0" fontId="22" fillId="37" borderId="22" xfId="6" applyFont="1" applyFill="1" applyBorder="1" applyAlignment="1">
      <alignment horizontal="center" vertical="center" wrapText="1"/>
    </xf>
    <xf numFmtId="11" fontId="22" fillId="15" borderId="22" xfId="6" applyNumberFormat="1" applyFont="1" applyFill="1" applyBorder="1" applyAlignment="1">
      <alignment horizontal="center" vertical="center"/>
    </xf>
    <xf numFmtId="2" fontId="22" fillId="15" borderId="22" xfId="6" applyNumberFormat="1" applyFont="1" applyFill="1" applyBorder="1" applyAlignment="1">
      <alignment horizontal="center" vertical="center"/>
    </xf>
    <xf numFmtId="0" fontId="22" fillId="15" borderId="22" xfId="6" applyFont="1" applyFill="1" applyBorder="1" applyAlignment="1">
      <alignment horizontal="center" vertical="center"/>
    </xf>
    <xf numFmtId="180" fontId="22" fillId="38" borderId="22" xfId="6" applyNumberFormat="1" applyFont="1" applyFill="1" applyBorder="1" applyAlignment="1">
      <alignment horizontal="center" vertical="center" wrapText="1"/>
    </xf>
    <xf numFmtId="0" fontId="22" fillId="38" borderId="22" xfId="6" applyFont="1" applyFill="1" applyBorder="1" applyAlignment="1">
      <alignment horizontal="center" vertical="center"/>
    </xf>
    <xf numFmtId="0" fontId="21" fillId="15" borderId="0" xfId="6" applyFill="1"/>
    <xf numFmtId="195" fontId="97" fillId="15" borderId="2" xfId="21" applyNumberFormat="1" applyFont="1" applyFill="1" applyBorder="1" applyAlignment="1">
      <alignment horizontal="center" vertical="center" wrapText="1"/>
    </xf>
    <xf numFmtId="0" fontId="29" fillId="0" borderId="2" xfId="6" applyFont="1" applyBorder="1" applyAlignment="1">
      <alignment horizontal="center" vertical="center"/>
    </xf>
    <xf numFmtId="179" fontId="29" fillId="0" borderId="2" xfId="6" applyNumberFormat="1" applyFont="1" applyBorder="1" applyAlignment="1">
      <alignment horizontal="center" vertical="center"/>
    </xf>
    <xf numFmtId="0" fontId="29" fillId="0" borderId="2" xfId="6" applyFont="1" applyBorder="1" applyAlignment="1">
      <alignment horizontal="left" vertical="center"/>
    </xf>
    <xf numFmtId="0" fontId="29" fillId="0" borderId="2" xfId="6" applyFont="1" applyBorder="1" applyAlignment="1">
      <alignment vertical="center"/>
    </xf>
    <xf numFmtId="0" fontId="51" fillId="13" borderId="2" xfId="4" applyFont="1" applyFill="1" applyBorder="1" applyAlignment="1">
      <alignment vertical="center"/>
    </xf>
    <xf numFmtId="0" fontId="47" fillId="0" borderId="2" xfId="4" applyFont="1" applyBorder="1" applyAlignment="1">
      <alignment vertical="center"/>
    </xf>
    <xf numFmtId="0" fontId="55" fillId="0" borderId="2" xfId="4" applyFont="1" applyBorder="1" applyAlignment="1">
      <alignment horizontal="left" vertical="center" wrapText="1"/>
    </xf>
    <xf numFmtId="0" fontId="113" fillId="0" borderId="2" xfId="26" applyBorder="1" applyAlignment="1" applyProtection="1">
      <alignment horizontal="left" vertical="center" wrapText="1"/>
    </xf>
    <xf numFmtId="196" fontId="111" fillId="0" borderId="2" xfId="8" applyNumberFormat="1" applyFont="1" applyFill="1" applyBorder="1" applyAlignment="1">
      <alignment horizontal="right" vertical="center"/>
    </xf>
    <xf numFmtId="197" fontId="111" fillId="0" borderId="2" xfId="8" applyNumberFormat="1" applyFont="1" applyFill="1" applyBorder="1" applyAlignment="1">
      <alignment horizontal="right" vertical="center"/>
    </xf>
    <xf numFmtId="196" fontId="111" fillId="0" borderId="2" xfId="29" applyNumberFormat="1" applyFont="1" applyFill="1" applyBorder="1" applyAlignment="1">
      <alignment horizontal="right" vertical="center"/>
    </xf>
    <xf numFmtId="196" fontId="111" fillId="35" borderId="2" xfId="25" applyNumberFormat="1" applyFont="1" applyFill="1" applyBorder="1" applyAlignment="1">
      <alignment horizontal="right" vertical="center"/>
    </xf>
    <xf numFmtId="0" fontId="122" fillId="0" borderId="33" xfId="0" applyFont="1" applyBorder="1" applyAlignment="1">
      <alignment horizontal="center" vertical="center" wrapText="1"/>
    </xf>
    <xf numFmtId="0" fontId="122" fillId="0" borderId="27" xfId="0" applyNumberFormat="1" applyFont="1" applyBorder="1" applyAlignment="1">
      <alignment horizontal="center" vertical="center" wrapText="1"/>
    </xf>
    <xf numFmtId="0" fontId="122" fillId="0" borderId="34" xfId="0" applyNumberFormat="1" applyFont="1" applyBorder="1" applyAlignment="1">
      <alignment horizontal="center" vertical="center" wrapText="1"/>
    </xf>
    <xf numFmtId="0" fontId="122" fillId="0" borderId="25" xfId="0" applyFont="1" applyBorder="1" applyAlignment="1">
      <alignment horizontal="center" vertical="center" wrapText="1"/>
    </xf>
    <xf numFmtId="0" fontId="122" fillId="0" borderId="22" xfId="0" applyNumberFormat="1" applyFont="1" applyBorder="1" applyAlignment="1">
      <alignment horizontal="center" vertical="center" wrapText="1"/>
    </xf>
    <xf numFmtId="0" fontId="122" fillId="0" borderId="23" xfId="0" applyNumberFormat="1" applyFont="1" applyBorder="1" applyAlignment="1">
      <alignment horizontal="center" vertical="center" wrapText="1"/>
    </xf>
    <xf numFmtId="0" fontId="122" fillId="0" borderId="22" xfId="0" applyFont="1" applyBorder="1" applyAlignment="1">
      <alignment horizontal="center" vertical="center" wrapText="1"/>
    </xf>
    <xf numFmtId="0" fontId="122" fillId="0" borderId="22" xfId="0" applyFont="1" applyBorder="1" applyAlignment="1">
      <alignment horizontal="center" vertical="center"/>
    </xf>
    <xf numFmtId="194" fontId="122" fillId="0" borderId="22" xfId="0" applyNumberFormat="1" applyFont="1" applyBorder="1" applyAlignment="1">
      <alignment horizontal="center" vertical="center"/>
    </xf>
    <xf numFmtId="0" fontId="122" fillId="0" borderId="22" xfId="0" applyNumberFormat="1" applyFont="1" applyBorder="1" applyAlignment="1">
      <alignment horizontal="center" vertical="center"/>
    </xf>
    <xf numFmtId="198" fontId="115" fillId="5" borderId="2" xfId="33" applyNumberFormat="1" applyFont="1" applyFill="1" applyBorder="1" applyAlignment="1" applyProtection="1">
      <alignment horizontal="center" vertical="center"/>
    </xf>
    <xf numFmtId="0" fontId="51" fillId="0" borderId="2" xfId="4" applyFont="1" applyFill="1" applyBorder="1" applyAlignment="1">
      <alignment vertical="center"/>
    </xf>
    <xf numFmtId="0" fontId="59" fillId="0" borderId="2" xfId="4" applyFont="1" applyBorder="1" applyAlignment="1">
      <alignment horizontal="left" vertical="center" wrapText="1" indent="1"/>
    </xf>
    <xf numFmtId="199" fontId="126" fillId="5" borderId="2" xfId="33" applyNumberFormat="1" applyFont="1" applyFill="1" applyBorder="1" applyAlignment="1" applyProtection="1">
      <alignment horizontal="center" vertical="center" wrapText="1"/>
      <protection hidden="1"/>
    </xf>
    <xf numFmtId="198" fontId="126" fillId="5" borderId="2" xfId="33" applyNumberFormat="1" applyFont="1" applyFill="1" applyBorder="1" applyAlignment="1" applyProtection="1">
      <alignment horizontal="center" vertical="center"/>
    </xf>
    <xf numFmtId="0" fontId="127" fillId="0" borderId="2" xfId="6" applyFont="1" applyBorder="1" applyAlignment="1">
      <alignment vertical="center"/>
    </xf>
    <xf numFmtId="198" fontId="70" fillId="0" borderId="0" xfId="33" applyNumberFormat="1" applyFont="1" applyAlignment="1">
      <alignment horizontal="center" vertical="center"/>
    </xf>
    <xf numFmtId="0" fontId="128" fillId="0" borderId="0" xfId="34" applyFont="1" applyAlignment="1" applyProtection="1">
      <alignment horizontal="left" vertical="center"/>
      <protection hidden="1"/>
    </xf>
    <xf numFmtId="0" fontId="16" fillId="0" borderId="0" xfId="0" applyNumberFormat="1" applyFont="1" applyFill="1" applyAlignment="1" applyProtection="1">
      <alignment vertical="center"/>
    </xf>
    <xf numFmtId="0" fontId="130" fillId="5" borderId="2" xfId="0" applyNumberFormat="1" applyFont="1" applyFill="1" applyBorder="1" applyAlignment="1" applyProtection="1">
      <alignment vertical="center" wrapText="1"/>
      <protection hidden="1"/>
    </xf>
    <xf numFmtId="49" fontId="134" fillId="39" borderId="55" xfId="0" applyNumberFormat="1" applyFont="1" applyFill="1" applyBorder="1" applyAlignment="1" applyProtection="1">
      <alignment horizontal="center" vertical="center"/>
      <protection hidden="1"/>
    </xf>
    <xf numFmtId="49" fontId="134" fillId="39" borderId="5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0" xfId="34" applyFont="1" applyAlignment="1" applyProtection="1">
      <alignment horizontal="center" vertical="center"/>
      <protection locked="0" hidden="1"/>
    </xf>
    <xf numFmtId="0" fontId="136" fillId="0" borderId="0" xfId="34" applyFont="1" applyAlignment="1" applyProtection="1">
      <alignment horizontal="center" vertical="center"/>
      <protection hidden="1"/>
    </xf>
    <xf numFmtId="49" fontId="137" fillId="5" borderId="17" xfId="0" applyNumberFormat="1" applyFont="1" applyFill="1" applyBorder="1" applyAlignment="1" applyProtection="1">
      <alignment horizontal="right" vertical="center" wrapText="1"/>
      <protection hidden="1"/>
    </xf>
    <xf numFmtId="0" fontId="136" fillId="0" borderId="0" xfId="34" applyFont="1" applyProtection="1">
      <alignment vertical="center"/>
      <protection locked="0" hidden="1"/>
    </xf>
    <xf numFmtId="0" fontId="136" fillId="0" borderId="0" xfId="34" applyFont="1" applyProtection="1">
      <alignment vertical="center"/>
      <protection hidden="1"/>
    </xf>
    <xf numFmtId="0" fontId="134" fillId="0" borderId="1" xfId="0" applyFont="1" applyBorder="1" applyAlignment="1" applyProtection="1">
      <alignment horizontal="center" vertical="center"/>
      <protection hidden="1"/>
    </xf>
    <xf numFmtId="49" fontId="137" fillId="3" borderId="2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18" xfId="0" applyNumberFormat="1" applyFont="1" applyFill="1" applyBorder="1" applyAlignment="1" applyProtection="1">
      <alignment horizontal="right" vertical="center" wrapText="1"/>
      <protection hidden="1"/>
    </xf>
    <xf numFmtId="0" fontId="134" fillId="0" borderId="1" xfId="0" applyFont="1" applyBorder="1" applyAlignment="1" applyProtection="1">
      <alignment horizontal="center" vertical="center" wrapText="1"/>
      <protection hidden="1"/>
    </xf>
    <xf numFmtId="49" fontId="137" fillId="15" borderId="2" xfId="0" applyNumberFormat="1" applyFont="1" applyFill="1" applyBorder="1" applyAlignment="1" applyProtection="1">
      <alignment horizontal="right" vertical="center" wrapText="1"/>
      <protection hidden="1"/>
    </xf>
    <xf numFmtId="49" fontId="137" fillId="15" borderId="18" xfId="0" applyNumberFormat="1" applyFont="1" applyFill="1" applyBorder="1" applyAlignment="1" applyProtection="1">
      <alignment horizontal="right" vertical="center" wrapText="1"/>
      <protection hidden="1"/>
    </xf>
    <xf numFmtId="0" fontId="139" fillId="0" borderId="0" xfId="34" applyFont="1" applyProtection="1">
      <alignment vertical="center"/>
      <protection locked="0" hidden="1"/>
    </xf>
    <xf numFmtId="0" fontId="140" fillId="0" borderId="0" xfId="0" applyFont="1">
      <alignment vertical="center"/>
    </xf>
    <xf numFmtId="49" fontId="137" fillId="15" borderId="20" xfId="0" applyNumberFormat="1" applyFont="1" applyFill="1" applyBorder="1" applyAlignment="1" applyProtection="1">
      <alignment horizontal="right" vertical="center" wrapText="1"/>
      <protection hidden="1"/>
    </xf>
    <xf numFmtId="49" fontId="137" fillId="15" borderId="59" xfId="0" applyNumberFormat="1" applyFont="1" applyFill="1" applyBorder="1" applyAlignment="1" applyProtection="1">
      <alignment horizontal="right" vertical="center" wrapText="1"/>
      <protection hidden="1"/>
    </xf>
    <xf numFmtId="0" fontId="139" fillId="0" borderId="0" xfId="34" applyFont="1" applyProtection="1">
      <alignment vertical="center"/>
      <protection hidden="1"/>
    </xf>
    <xf numFmtId="49" fontId="137" fillId="5" borderId="18" xfId="0" applyNumberFormat="1" applyFont="1" applyFill="1" applyBorder="1" applyAlignment="1" applyProtection="1">
      <alignment horizontal="right" vertical="center" wrapText="1"/>
      <protection hidden="1"/>
    </xf>
    <xf numFmtId="0" fontId="134" fillId="0" borderId="2" xfId="0" applyFont="1" applyBorder="1" applyAlignment="1" applyProtection="1">
      <alignment horizontal="right" vertical="center" wrapText="1"/>
      <protection hidden="1"/>
    </xf>
    <xf numFmtId="49" fontId="137" fillId="0" borderId="18" xfId="35" applyNumberFormat="1" applyFont="1" applyFill="1" applyBorder="1" applyAlignment="1" applyProtection="1">
      <alignment horizontal="right" vertical="center" wrapText="1"/>
      <protection hidden="1"/>
    </xf>
    <xf numFmtId="49" fontId="130" fillId="3" borderId="2" xfId="0" applyNumberFormat="1" applyFont="1" applyFill="1" applyBorder="1" applyAlignment="1" applyProtection="1">
      <alignment horizontal="right" vertical="center" wrapText="1"/>
      <protection hidden="1"/>
    </xf>
    <xf numFmtId="49" fontId="130" fillId="3" borderId="18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60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59" xfId="0" applyNumberFormat="1" applyFont="1" applyFill="1" applyBorder="1" applyAlignment="1" applyProtection="1">
      <alignment horizontal="right" vertical="center" wrapText="1"/>
      <protection hidden="1"/>
    </xf>
    <xf numFmtId="49" fontId="137" fillId="5" borderId="63" xfId="0" applyNumberFormat="1" applyFont="1" applyFill="1" applyBorder="1" applyAlignment="1" applyProtection="1">
      <alignment horizontal="right" vertical="center" wrapText="1"/>
      <protection hidden="1"/>
    </xf>
    <xf numFmtId="49" fontId="137" fillId="15" borderId="64" xfId="0" applyNumberFormat="1" applyFont="1" applyFill="1" applyBorder="1" applyAlignment="1" applyProtection="1">
      <alignment horizontal="right" vertical="center" wrapText="1"/>
      <protection hidden="1"/>
    </xf>
    <xf numFmtId="49" fontId="137" fillId="41" borderId="65" xfId="0" applyNumberFormat="1" applyFont="1" applyFill="1" applyBorder="1" applyAlignment="1" applyProtection="1">
      <alignment horizontal="right" vertical="center" wrapText="1"/>
      <protection hidden="1"/>
    </xf>
    <xf numFmtId="0" fontId="134" fillId="15" borderId="2" xfId="0" applyNumberFormat="1" applyFont="1" applyFill="1" applyBorder="1" applyAlignment="1" applyProtection="1">
      <alignment horizontal="right" vertical="center" wrapText="1"/>
      <protection hidden="1"/>
    </xf>
    <xf numFmtId="0" fontId="134" fillId="15" borderId="20" xfId="0" applyNumberFormat="1" applyFont="1" applyFill="1" applyBorder="1" applyAlignment="1" applyProtection="1">
      <alignment horizontal="right" vertical="center" wrapText="1"/>
      <protection hidden="1"/>
    </xf>
    <xf numFmtId="49" fontId="137" fillId="41" borderId="66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52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17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9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21" xfId="0" applyNumberFormat="1" applyFont="1" applyFill="1" applyBorder="1" applyAlignment="1" applyProtection="1">
      <alignment horizontal="right" vertical="center" wrapText="1"/>
      <protection hidden="1"/>
    </xf>
    <xf numFmtId="49" fontId="137" fillId="3" borderId="11" xfId="0" applyNumberFormat="1" applyFont="1" applyFill="1" applyBorder="1" applyAlignment="1" applyProtection="1">
      <alignment horizontal="right" vertical="center" wrapText="1"/>
      <protection hidden="1"/>
    </xf>
    <xf numFmtId="0" fontId="136" fillId="0" borderId="0" xfId="34" applyFont="1" applyAlignment="1" applyProtection="1">
      <alignment horizontal="right" vertical="center"/>
      <protection hidden="1"/>
    </xf>
    <xf numFmtId="49" fontId="145" fillId="0" borderId="0" xfId="34" applyNumberFormat="1" applyFont="1" applyProtection="1">
      <alignment vertical="center"/>
      <protection hidden="1"/>
    </xf>
    <xf numFmtId="49" fontId="145" fillId="0" borderId="0" xfId="34" applyNumberFormat="1" applyFont="1" applyAlignment="1" applyProtection="1">
      <alignment horizontal="right" vertical="center"/>
      <protection hidden="1"/>
    </xf>
    <xf numFmtId="2" fontId="136" fillId="0" borderId="18" xfId="34" applyNumberFormat="1" applyFont="1" applyBorder="1" applyProtection="1">
      <alignment vertical="center"/>
      <protection locked="0"/>
    </xf>
    <xf numFmtId="2" fontId="136" fillId="0" borderId="59" xfId="34" applyNumberFormat="1" applyFont="1" applyBorder="1" applyProtection="1">
      <alignment vertical="center"/>
      <protection locked="0"/>
    </xf>
    <xf numFmtId="0" fontId="131" fillId="6" borderId="2" xfId="0" applyNumberFormat="1" applyFont="1" applyFill="1" applyBorder="1" applyAlignment="1" applyProtection="1">
      <alignment vertical="center" wrapText="1"/>
      <protection locked="0" hidden="1"/>
    </xf>
    <xf numFmtId="0" fontId="133" fillId="6" borderId="2" xfId="0" applyNumberFormat="1" applyFont="1" applyFill="1" applyBorder="1" applyAlignment="1" applyProtection="1">
      <alignment horizontal="center" vertical="center"/>
      <protection locked="0" hidden="1"/>
    </xf>
    <xf numFmtId="0" fontId="130" fillId="5" borderId="2" xfId="0" applyNumberFormat="1" applyFont="1" applyFill="1" applyBorder="1" applyAlignment="1" applyProtection="1">
      <alignment horizontal="left" vertical="center" wrapText="1"/>
      <protection hidden="1"/>
    </xf>
    <xf numFmtId="199" fontId="136" fillId="0" borderId="18" xfId="33" applyNumberFormat="1" applyFont="1" applyBorder="1" applyProtection="1">
      <alignment vertical="center"/>
      <protection hidden="1"/>
    </xf>
    <xf numFmtId="199" fontId="136" fillId="5" borderId="17" xfId="33" applyNumberFormat="1" applyFont="1" applyFill="1" applyBorder="1" applyAlignment="1" applyProtection="1">
      <alignment vertical="center"/>
      <protection hidden="1"/>
    </xf>
    <xf numFmtId="199" fontId="136" fillId="5" borderId="18" xfId="33" applyNumberFormat="1" applyFont="1" applyFill="1" applyBorder="1" applyAlignment="1" applyProtection="1">
      <alignment vertical="center"/>
      <protection hidden="1"/>
    </xf>
    <xf numFmtId="199" fontId="136" fillId="0" borderId="18" xfId="33" applyNumberFormat="1" applyFont="1" applyBorder="1" applyProtection="1">
      <alignment vertical="center"/>
      <protection locked="0"/>
    </xf>
    <xf numFmtId="199" fontId="136" fillId="0" borderId="59" xfId="33" applyNumberFormat="1" applyFont="1" applyBorder="1" applyProtection="1">
      <alignment vertical="center"/>
      <protection hidden="1"/>
    </xf>
    <xf numFmtId="199" fontId="136" fillId="0" borderId="21" xfId="33" applyNumberFormat="1" applyFont="1" applyBorder="1" applyProtection="1">
      <alignment vertical="center"/>
      <protection hidden="1"/>
    </xf>
    <xf numFmtId="199" fontId="136" fillId="0" borderId="17" xfId="33" applyNumberFormat="1" applyFont="1" applyBorder="1" applyProtection="1">
      <alignment vertical="center"/>
      <protection hidden="1"/>
    </xf>
    <xf numFmtId="199" fontId="136" fillId="0" borderId="2" xfId="33" applyNumberFormat="1" applyFont="1" applyBorder="1" applyProtection="1">
      <alignment vertical="center"/>
      <protection hidden="1"/>
    </xf>
    <xf numFmtId="4" fontId="55" fillId="0" borderId="2" xfId="4" applyNumberFormat="1" applyFont="1" applyBorder="1" applyAlignment="1" applyProtection="1">
      <alignment horizontal="center" vertical="center"/>
      <protection locked="0"/>
    </xf>
    <xf numFmtId="0" fontId="55" fillId="0" borderId="4" xfId="4" applyFont="1" applyBorder="1" applyAlignment="1" applyProtection="1">
      <alignment horizontal="center" vertical="center" wrapText="1"/>
      <protection locked="0"/>
    </xf>
    <xf numFmtId="0" fontId="111" fillId="0" borderId="2" xfId="0" applyFont="1" applyBorder="1" applyAlignment="1">
      <alignment horizontal="center" vertical="center" wrapText="1"/>
    </xf>
    <xf numFmtId="201" fontId="55" fillId="13" borderId="2" xfId="0" applyNumberFormat="1" applyFont="1" applyFill="1" applyBorder="1" applyAlignment="1">
      <alignment horizontal="center" vertical="center"/>
    </xf>
    <xf numFmtId="0" fontId="1" fillId="0" borderId="2" xfId="8" applyFont="1" applyBorder="1">
      <alignment vertical="center"/>
    </xf>
    <xf numFmtId="0" fontId="1" fillId="0" borderId="2" xfId="8" applyFont="1" applyBorder="1" applyAlignment="1">
      <alignment vertical="center" wrapText="1"/>
    </xf>
    <xf numFmtId="0" fontId="1" fillId="24" borderId="2" xfId="8" applyFont="1" applyFill="1" applyBorder="1">
      <alignment vertical="center"/>
    </xf>
    <xf numFmtId="184" fontId="55" fillId="5" borderId="2" xfId="4" applyNumberFormat="1" applyFont="1" applyFill="1" applyBorder="1" applyAlignment="1" applyProtection="1">
      <alignment horizontal="center" vertical="center"/>
      <protection locked="0" hidden="1"/>
    </xf>
    <xf numFmtId="0" fontId="55" fillId="5" borderId="31" xfId="4" applyFont="1" applyFill="1" applyBorder="1" applyAlignment="1">
      <alignment horizontal="center" vertical="center"/>
    </xf>
    <xf numFmtId="0" fontId="55" fillId="5" borderId="5" xfId="4" applyFont="1" applyFill="1" applyBorder="1" applyAlignment="1">
      <alignment horizontal="center" vertical="center"/>
    </xf>
    <xf numFmtId="0" fontId="57" fillId="0" borderId="10" xfId="4" applyFont="1" applyFill="1" applyBorder="1" applyAlignment="1">
      <alignment horizontal="left" vertical="center"/>
    </xf>
    <xf numFmtId="0" fontId="57" fillId="0" borderId="10" xfId="4" applyFont="1" applyFill="1" applyBorder="1" applyAlignment="1" applyProtection="1">
      <alignment horizontal="left" vertical="center"/>
      <protection hidden="1"/>
    </xf>
    <xf numFmtId="0" fontId="55" fillId="5" borderId="12" xfId="4" applyFont="1" applyFill="1" applyBorder="1" applyAlignment="1" applyProtection="1">
      <alignment horizontal="left" vertical="center"/>
      <protection hidden="1"/>
    </xf>
    <xf numFmtId="0" fontId="55" fillId="5" borderId="7" xfId="4" applyFont="1" applyFill="1" applyBorder="1" applyAlignment="1" applyProtection="1">
      <alignment horizontal="left" vertical="center"/>
      <protection hidden="1"/>
    </xf>
    <xf numFmtId="0" fontId="55" fillId="5" borderId="13" xfId="4" applyFont="1" applyFill="1" applyBorder="1" applyAlignment="1" applyProtection="1">
      <alignment horizontal="left" vertical="center"/>
      <protection hidden="1"/>
    </xf>
    <xf numFmtId="0" fontId="55" fillId="5" borderId="32" xfId="4" applyFont="1" applyFill="1" applyBorder="1" applyAlignment="1" applyProtection="1">
      <alignment horizontal="left" vertical="center"/>
      <protection hidden="1"/>
    </xf>
    <xf numFmtId="0" fontId="55" fillId="5" borderId="0" xfId="4" applyFont="1" applyFill="1" applyBorder="1" applyAlignment="1" applyProtection="1">
      <alignment horizontal="left" vertical="center"/>
      <protection hidden="1"/>
    </xf>
    <xf numFmtId="0" fontId="55" fillId="5" borderId="29" xfId="4" applyFont="1" applyFill="1" applyBorder="1" applyAlignment="1" applyProtection="1">
      <alignment horizontal="left" vertical="center"/>
      <protection hidden="1"/>
    </xf>
    <xf numFmtId="0" fontId="55" fillId="5" borderId="8" xfId="4" applyFont="1" applyFill="1" applyBorder="1" applyAlignment="1" applyProtection="1">
      <alignment horizontal="left" vertical="center"/>
      <protection hidden="1"/>
    </xf>
    <xf numFmtId="0" fontId="55" fillId="5" borderId="5" xfId="4" applyFont="1" applyFill="1" applyBorder="1" applyAlignment="1" applyProtection="1">
      <alignment horizontal="left" vertical="center"/>
      <protection hidden="1"/>
    </xf>
    <xf numFmtId="0" fontId="55" fillId="5" borderId="9" xfId="4" applyFont="1" applyFill="1" applyBorder="1" applyAlignment="1" applyProtection="1">
      <alignment horizontal="left" vertical="center"/>
      <protection hidden="1"/>
    </xf>
    <xf numFmtId="0" fontId="55" fillId="5" borderId="31" xfId="4" applyFont="1" applyFill="1" applyBorder="1" applyAlignment="1">
      <alignment horizontal="center" vertical="center" wrapText="1"/>
    </xf>
    <xf numFmtId="0" fontId="9" fillId="0" borderId="5" xfId="4" applyBorder="1" applyAlignment="1">
      <alignment horizontal="center" vertical="center"/>
    </xf>
    <xf numFmtId="0" fontId="9" fillId="5" borderId="31" xfId="4" applyFill="1" applyBorder="1" applyAlignment="1">
      <alignment horizontal="center" vertical="center"/>
    </xf>
    <xf numFmtId="0" fontId="9" fillId="5" borderId="5" xfId="4" applyFill="1" applyBorder="1" applyAlignment="1">
      <alignment horizontal="center" vertical="center"/>
    </xf>
    <xf numFmtId="0" fontId="46" fillId="5" borderId="2" xfId="4" applyFont="1" applyFill="1" applyBorder="1" applyAlignment="1" applyProtection="1">
      <alignment horizontal="center" vertical="center"/>
      <protection hidden="1"/>
    </xf>
    <xf numFmtId="0" fontId="46" fillId="5" borderId="6" xfId="4" applyFont="1" applyFill="1" applyBorder="1" applyAlignment="1" applyProtection="1">
      <alignment horizontal="center" vertical="center"/>
      <protection hidden="1"/>
    </xf>
    <xf numFmtId="0" fontId="55" fillId="5" borderId="2" xfId="4" applyFont="1" applyFill="1" applyBorder="1" applyAlignment="1" applyProtection="1">
      <alignment horizontal="center" vertical="center"/>
      <protection hidden="1"/>
    </xf>
    <xf numFmtId="0" fontId="55" fillId="5" borderId="10" xfId="4" applyFont="1" applyFill="1" applyBorder="1" applyAlignment="1" applyProtection="1">
      <alignment horizontal="center" vertical="center"/>
      <protection hidden="1"/>
    </xf>
    <xf numFmtId="0" fontId="55" fillId="5" borderId="2" xfId="4" applyFont="1" applyFill="1" applyBorder="1" applyAlignment="1" applyProtection="1">
      <alignment horizontal="left" vertical="center"/>
      <protection hidden="1"/>
    </xf>
    <xf numFmtId="0" fontId="53" fillId="5" borderId="2" xfId="4" applyFont="1" applyFill="1" applyBorder="1" applyAlignment="1" applyProtection="1">
      <alignment horizontal="center" vertical="center"/>
      <protection hidden="1"/>
    </xf>
    <xf numFmtId="0" fontId="55" fillId="5" borderId="2" xfId="4" applyFont="1" applyFill="1" applyBorder="1" applyAlignment="1" applyProtection="1">
      <alignment horizontal="left" vertical="center" wrapText="1"/>
      <protection hidden="1"/>
    </xf>
    <xf numFmtId="199" fontId="65" fillId="5" borderId="31" xfId="33" applyNumberFormat="1" applyFont="1" applyFill="1" applyBorder="1" applyAlignment="1">
      <alignment horizontal="center" vertical="center"/>
    </xf>
    <xf numFmtId="199" fontId="65" fillId="5" borderId="5" xfId="33" applyNumberFormat="1" applyFont="1" applyFill="1" applyBorder="1" applyAlignment="1">
      <alignment horizontal="center" vertical="center"/>
    </xf>
    <xf numFmtId="0" fontId="55" fillId="5" borderId="4" xfId="4" applyFont="1" applyFill="1" applyBorder="1" applyAlignment="1" applyProtection="1">
      <alignment horizontal="left" vertical="center"/>
      <protection hidden="1"/>
    </xf>
    <xf numFmtId="0" fontId="55" fillId="5" borderId="10" xfId="4" applyFont="1" applyFill="1" applyBorder="1" applyAlignment="1" applyProtection="1">
      <alignment horizontal="left" vertical="center"/>
      <protection hidden="1"/>
    </xf>
    <xf numFmtId="199" fontId="65" fillId="5" borderId="4" xfId="33" applyNumberFormat="1" applyFont="1" applyFill="1" applyBorder="1" applyAlignment="1" applyProtection="1">
      <alignment horizontal="center" vertical="center"/>
      <protection hidden="1"/>
    </xf>
    <xf numFmtId="199" fontId="65" fillId="5" borderId="11" xfId="33" applyNumberFormat="1" applyFont="1" applyFill="1" applyBorder="1" applyAlignment="1" applyProtection="1">
      <alignment horizontal="center" vertical="center"/>
      <protection hidden="1"/>
    </xf>
    <xf numFmtId="0" fontId="55" fillId="5" borderId="2" xfId="4" applyFont="1" applyFill="1" applyBorder="1" applyAlignment="1" applyProtection="1">
      <alignment horizontal="right" vertical="center"/>
      <protection hidden="1"/>
    </xf>
    <xf numFmtId="0" fontId="55" fillId="5" borderId="12" xfId="4" applyFont="1" applyFill="1" applyBorder="1" applyAlignment="1" applyProtection="1">
      <alignment horizontal="center" vertical="center"/>
      <protection hidden="1"/>
    </xf>
    <xf numFmtId="0" fontId="55" fillId="5" borderId="7" xfId="4" applyFont="1" applyFill="1" applyBorder="1" applyAlignment="1" applyProtection="1">
      <alignment horizontal="center" vertical="center"/>
      <protection hidden="1"/>
    </xf>
    <xf numFmtId="0" fontId="55" fillId="5" borderId="13" xfId="4" applyFont="1" applyFill="1" applyBorder="1" applyAlignment="1" applyProtection="1">
      <alignment horizontal="center" vertical="center"/>
      <protection hidden="1"/>
    </xf>
    <xf numFmtId="0" fontId="55" fillId="5" borderId="32" xfId="4" applyFont="1" applyFill="1" applyBorder="1" applyAlignment="1" applyProtection="1">
      <alignment horizontal="center" vertical="center"/>
      <protection hidden="1"/>
    </xf>
    <xf numFmtId="0" fontId="55" fillId="5" borderId="0" xfId="4" applyFont="1" applyFill="1" applyBorder="1" applyAlignment="1" applyProtection="1">
      <alignment horizontal="center" vertical="center"/>
      <protection hidden="1"/>
    </xf>
    <xf numFmtId="0" fontId="55" fillId="5" borderId="29" xfId="4" applyFont="1" applyFill="1" applyBorder="1" applyAlignment="1" applyProtection="1">
      <alignment horizontal="center" vertical="center"/>
      <protection hidden="1"/>
    </xf>
    <xf numFmtId="0" fontId="55" fillId="5" borderId="8" xfId="4" applyFont="1" applyFill="1" applyBorder="1" applyAlignment="1" applyProtection="1">
      <alignment horizontal="center" vertical="center"/>
      <protection hidden="1"/>
    </xf>
    <xf numFmtId="0" fontId="55" fillId="5" borderId="5" xfId="4" applyFont="1" applyFill="1" applyBorder="1" applyAlignment="1" applyProtection="1">
      <alignment horizontal="center" vertical="center"/>
      <protection hidden="1"/>
    </xf>
    <xf numFmtId="0" fontId="55" fillId="5" borderId="9" xfId="4" applyFont="1" applyFill="1" applyBorder="1" applyAlignment="1" applyProtection="1">
      <alignment horizontal="center" vertical="center"/>
      <protection hidden="1"/>
    </xf>
    <xf numFmtId="0" fontId="55" fillId="5" borderId="31" xfId="4" applyFont="1" applyFill="1" applyBorder="1" applyAlignment="1" applyProtection="1">
      <alignment horizontal="center" vertical="center"/>
      <protection hidden="1"/>
    </xf>
    <xf numFmtId="0" fontId="9" fillId="5" borderId="35" xfId="4" applyFill="1" applyBorder="1" applyAlignment="1" applyProtection="1">
      <alignment horizontal="center" vertical="center" wrapText="1"/>
      <protection hidden="1"/>
    </xf>
    <xf numFmtId="0" fontId="9" fillId="5" borderId="8" xfId="4" applyFill="1" applyBorder="1" applyAlignment="1" applyProtection="1">
      <alignment horizontal="center" vertical="center"/>
      <protection hidden="1"/>
    </xf>
    <xf numFmtId="0" fontId="9" fillId="5" borderId="39" xfId="4" applyFill="1" applyBorder="1" applyAlignment="1" applyProtection="1">
      <alignment horizontal="center" vertical="center"/>
      <protection hidden="1"/>
    </xf>
    <xf numFmtId="0" fontId="9" fillId="5" borderId="40" xfId="4" applyFill="1" applyBorder="1" applyAlignment="1" applyProtection="1">
      <alignment horizontal="center" vertical="center"/>
      <protection hidden="1"/>
    </xf>
    <xf numFmtId="0" fontId="9" fillId="5" borderId="31" xfId="4" applyFill="1" applyBorder="1" applyAlignment="1" applyProtection="1">
      <alignment horizontal="center" vertical="center"/>
      <protection hidden="1"/>
    </xf>
    <xf numFmtId="0" fontId="9" fillId="5" borderId="5" xfId="4" applyFill="1" applyBorder="1" applyAlignment="1" applyProtection="1">
      <alignment horizontal="center" vertical="center"/>
      <protection hidden="1"/>
    </xf>
    <xf numFmtId="0" fontId="55" fillId="5" borderId="35" xfId="4" applyFont="1" applyFill="1" applyBorder="1" applyAlignment="1" applyProtection="1">
      <alignment horizontal="center" vertical="center"/>
      <protection hidden="1"/>
    </xf>
    <xf numFmtId="0" fontId="55" fillId="5" borderId="36" xfId="4" applyFont="1" applyFill="1" applyBorder="1" applyAlignment="1" applyProtection="1">
      <alignment horizontal="center" vertical="center"/>
      <protection hidden="1"/>
    </xf>
    <xf numFmtId="0" fontId="9" fillId="5" borderId="36" xfId="4" applyFill="1" applyBorder="1" applyAlignment="1" applyProtection="1">
      <alignment horizontal="center" vertical="center"/>
      <protection hidden="1"/>
    </xf>
    <xf numFmtId="0" fontId="9" fillId="4" borderId="6" xfId="4" applyFill="1" applyBorder="1" applyAlignment="1">
      <alignment horizontal="center" vertical="center"/>
    </xf>
    <xf numFmtId="0" fontId="9" fillId="4" borderId="14" xfId="4" applyFill="1" applyBorder="1" applyAlignment="1">
      <alignment horizontal="center" vertical="center"/>
    </xf>
    <xf numFmtId="0" fontId="9" fillId="4" borderId="3" xfId="4" applyFill="1" applyBorder="1" applyAlignment="1">
      <alignment horizontal="center" vertical="center"/>
    </xf>
    <xf numFmtId="0" fontId="55" fillId="5" borderId="6" xfId="4" applyFont="1" applyFill="1" applyBorder="1" applyAlignment="1" applyProtection="1">
      <alignment horizontal="right" vertical="center"/>
      <protection hidden="1"/>
    </xf>
    <xf numFmtId="0" fontId="55" fillId="5" borderId="14" xfId="4" applyFont="1" applyFill="1" applyBorder="1" applyAlignment="1" applyProtection="1">
      <alignment horizontal="right" vertical="center"/>
      <protection hidden="1"/>
    </xf>
    <xf numFmtId="0" fontId="55" fillId="5" borderId="3" xfId="4" applyFont="1" applyFill="1" applyBorder="1" applyAlignment="1" applyProtection="1">
      <alignment horizontal="right" vertical="center"/>
      <protection hidden="1"/>
    </xf>
    <xf numFmtId="0" fontId="43" fillId="5" borderId="2" xfId="0" applyFont="1" applyFill="1" applyBorder="1" applyAlignment="1" applyProtection="1">
      <alignment horizontal="center" vertical="center" wrapText="1"/>
      <protection hidden="1"/>
    </xf>
    <xf numFmtId="0" fontId="42" fillId="5" borderId="6" xfId="0" applyFont="1" applyFill="1" applyBorder="1" applyAlignment="1" applyProtection="1">
      <alignment horizontal="center" vertical="center" wrapText="1"/>
      <protection hidden="1"/>
    </xf>
    <xf numFmtId="0" fontId="42" fillId="5" borderId="3" xfId="0" applyFont="1" applyFill="1" applyBorder="1" applyAlignment="1" applyProtection="1">
      <alignment horizontal="center" vertical="center" wrapText="1"/>
      <protection hidden="1"/>
    </xf>
    <xf numFmtId="0" fontId="10" fillId="5" borderId="4" xfId="0" applyFont="1" applyFill="1" applyBorder="1" applyAlignment="1" applyProtection="1">
      <alignment horizontal="center" vertical="center"/>
      <protection hidden="1"/>
    </xf>
    <xf numFmtId="0" fontId="10" fillId="5" borderId="11" xfId="0" applyFont="1" applyFill="1" applyBorder="1" applyAlignment="1" applyProtection="1">
      <alignment horizontal="center" vertical="center"/>
      <protection hidden="1"/>
    </xf>
    <xf numFmtId="0" fontId="68" fillId="5" borderId="4" xfId="0" applyFont="1" applyFill="1" applyBorder="1" applyAlignment="1" applyProtection="1">
      <alignment horizontal="center" vertical="center"/>
      <protection hidden="1"/>
    </xf>
    <xf numFmtId="0" fontId="10" fillId="5" borderId="10" xfId="0" applyFont="1" applyFill="1" applyBorder="1" applyAlignment="1" applyProtection="1">
      <alignment horizontal="center" vertical="center"/>
      <protection hidden="1"/>
    </xf>
    <xf numFmtId="198" fontId="126" fillId="5" borderId="4" xfId="33" applyNumberFormat="1" applyFont="1" applyFill="1" applyBorder="1" applyAlignment="1" applyProtection="1">
      <alignment horizontal="center" vertical="center"/>
      <protection hidden="1"/>
    </xf>
    <xf numFmtId="198" fontId="126" fillId="5" borderId="10" xfId="33" applyNumberFormat="1" applyFont="1" applyFill="1" applyBorder="1" applyAlignment="1" applyProtection="1">
      <alignment horizontal="center" vertical="center"/>
      <protection hidden="1"/>
    </xf>
    <xf numFmtId="198" fontId="126" fillId="5" borderId="11" xfId="33" applyNumberFormat="1" applyFont="1" applyFill="1" applyBorder="1" applyAlignment="1" applyProtection="1">
      <alignment horizontal="center" vertical="center"/>
      <protection hidden="1"/>
    </xf>
    <xf numFmtId="199" fontId="126" fillId="5" borderId="4" xfId="33" applyNumberFormat="1" applyFont="1" applyFill="1" applyBorder="1" applyAlignment="1" applyProtection="1">
      <alignment horizontal="center" vertical="center"/>
      <protection hidden="1"/>
    </xf>
    <xf numFmtId="199" fontId="126" fillId="5" borderId="10" xfId="33" applyNumberFormat="1" applyFont="1" applyFill="1" applyBorder="1" applyAlignment="1" applyProtection="1">
      <alignment horizontal="center" vertical="center"/>
      <protection hidden="1"/>
    </xf>
    <xf numFmtId="199" fontId="126" fillId="5" borderId="11" xfId="33" applyNumberFormat="1" applyFont="1" applyFill="1" applyBorder="1" applyAlignment="1" applyProtection="1">
      <alignment horizontal="center" vertical="center"/>
      <protection hidden="1"/>
    </xf>
    <xf numFmtId="0" fontId="10" fillId="5" borderId="4" xfId="0" applyFont="1" applyFill="1" applyBorder="1" applyAlignment="1" applyProtection="1">
      <alignment horizontal="center" vertical="center" wrapText="1"/>
      <protection hidden="1"/>
    </xf>
    <xf numFmtId="0" fontId="10" fillId="5" borderId="10" xfId="0" applyFont="1" applyFill="1" applyBorder="1" applyAlignment="1" applyProtection="1">
      <alignment horizontal="center" vertical="center" wrapText="1"/>
      <protection hidden="1"/>
    </xf>
    <xf numFmtId="0" fontId="10" fillId="5" borderId="11" xfId="0" applyFont="1" applyFill="1" applyBorder="1" applyAlignment="1" applyProtection="1">
      <alignment horizontal="center" vertical="center" wrapText="1"/>
      <protection hidden="1"/>
    </xf>
    <xf numFmtId="0" fontId="10" fillId="5" borderId="4" xfId="0" applyFont="1" applyFill="1" applyBorder="1" applyAlignment="1" applyProtection="1">
      <alignment horizontal="left" vertical="center"/>
      <protection hidden="1"/>
    </xf>
    <xf numFmtId="0" fontId="10" fillId="5" borderId="10" xfId="0" applyFont="1" applyFill="1" applyBorder="1" applyAlignment="1" applyProtection="1">
      <alignment horizontal="left" vertical="center"/>
      <protection hidden="1"/>
    </xf>
    <xf numFmtId="0" fontId="10" fillId="5" borderId="11" xfId="0" applyFont="1" applyFill="1" applyBorder="1" applyAlignment="1" applyProtection="1">
      <alignment horizontal="left" vertical="center"/>
      <protection hidden="1"/>
    </xf>
    <xf numFmtId="0" fontId="10" fillId="5" borderId="2" xfId="0" applyFont="1" applyFill="1" applyBorder="1" applyAlignment="1" applyProtection="1">
      <alignment horizontal="left" vertical="center" wrapText="1"/>
      <protection hidden="1"/>
    </xf>
    <xf numFmtId="0" fontId="10" fillId="5" borderId="4" xfId="0" applyFont="1" applyFill="1" applyBorder="1" applyAlignment="1" applyProtection="1">
      <alignment horizontal="left" vertical="center" wrapText="1"/>
      <protection hidden="1"/>
    </xf>
    <xf numFmtId="0" fontId="10" fillId="5" borderId="11" xfId="0" applyFont="1" applyFill="1" applyBorder="1" applyAlignment="1" applyProtection="1">
      <alignment horizontal="left" vertical="center" wrapText="1"/>
      <protection hidden="1"/>
    </xf>
    <xf numFmtId="0" fontId="10" fillId="0" borderId="4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5" borderId="13" xfId="0" applyFont="1" applyFill="1" applyBorder="1" applyAlignment="1" applyProtection="1">
      <alignment horizontal="left" vertical="center" wrapText="1"/>
      <protection hidden="1"/>
    </xf>
    <xf numFmtId="0" fontId="10" fillId="5" borderId="29" xfId="0" applyFont="1" applyFill="1" applyBorder="1" applyAlignment="1" applyProtection="1">
      <alignment horizontal="left" vertical="center" wrapText="1"/>
      <protection hidden="1"/>
    </xf>
    <xf numFmtId="0" fontId="10" fillId="5" borderId="9" xfId="0" applyFont="1" applyFill="1" applyBorder="1" applyAlignment="1" applyProtection="1">
      <alignment horizontal="left" vertical="center" wrapText="1"/>
      <protection hidden="1"/>
    </xf>
    <xf numFmtId="0" fontId="19" fillId="5" borderId="2" xfId="0" applyFont="1" applyFill="1" applyBorder="1" applyAlignment="1" applyProtection="1">
      <alignment horizontal="center" vertical="center" wrapText="1"/>
      <protection hidden="1"/>
    </xf>
    <xf numFmtId="0" fontId="41" fillId="5" borderId="2" xfId="0" applyFont="1" applyFill="1" applyBorder="1" applyAlignment="1" applyProtection="1">
      <alignment horizontal="center" vertical="center" wrapText="1"/>
      <protection hidden="1"/>
    </xf>
    <xf numFmtId="0" fontId="16" fillId="5" borderId="2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Fill="1" applyBorder="1" applyAlignment="1" applyProtection="1">
      <alignment horizontal="left" vertical="center"/>
    </xf>
    <xf numFmtId="0" fontId="42" fillId="5" borderId="2" xfId="0" applyFont="1" applyFill="1" applyBorder="1" applyAlignment="1" applyProtection="1">
      <alignment horizontal="left" vertical="top" wrapText="1"/>
      <protection hidden="1"/>
    </xf>
    <xf numFmtId="0" fontId="10" fillId="5" borderId="13" xfId="0" applyFont="1" applyFill="1" applyBorder="1" applyAlignment="1" applyProtection="1">
      <alignment horizontal="center" vertical="center" wrapText="1"/>
      <protection hidden="1"/>
    </xf>
    <xf numFmtId="0" fontId="10" fillId="5" borderId="29" xfId="0" applyFont="1" applyFill="1" applyBorder="1" applyAlignment="1" applyProtection="1">
      <alignment horizontal="center" vertical="center" wrapText="1"/>
      <protection hidden="1"/>
    </xf>
    <xf numFmtId="0" fontId="10" fillId="5" borderId="9" xfId="0" applyFont="1" applyFill="1" applyBorder="1" applyAlignment="1" applyProtection="1">
      <alignment horizontal="center" vertical="center" wrapText="1"/>
      <protection hidden="1"/>
    </xf>
    <xf numFmtId="0" fontId="15" fillId="5" borderId="4" xfId="0" applyFont="1" applyFill="1" applyBorder="1" applyAlignment="1" applyProtection="1">
      <alignment horizontal="center" vertical="center" wrapText="1"/>
      <protection hidden="1"/>
    </xf>
    <xf numFmtId="0" fontId="15" fillId="5" borderId="11" xfId="0" applyFont="1" applyFill="1" applyBorder="1" applyAlignment="1" applyProtection="1">
      <alignment horizontal="center" vertical="center" wrapText="1"/>
      <protection hidden="1"/>
    </xf>
    <xf numFmtId="0" fontId="19" fillId="5" borderId="7" xfId="0" applyFont="1" applyFill="1" applyBorder="1" applyAlignment="1" applyProtection="1">
      <alignment horizontal="center" vertical="center" wrapText="1"/>
      <protection hidden="1"/>
    </xf>
    <xf numFmtId="0" fontId="19" fillId="5" borderId="13" xfId="0" applyFont="1" applyFill="1" applyBorder="1" applyAlignment="1" applyProtection="1">
      <alignment horizontal="center" vertical="center" wrapText="1"/>
      <protection hidden="1"/>
    </xf>
    <xf numFmtId="0" fontId="19" fillId="5" borderId="5" xfId="0" applyFont="1" applyFill="1" applyBorder="1" applyAlignment="1" applyProtection="1">
      <alignment horizontal="center" vertical="center" wrapText="1"/>
      <protection hidden="1"/>
    </xf>
    <xf numFmtId="0" fontId="19" fillId="5" borderId="9" xfId="0" applyFont="1" applyFill="1" applyBorder="1" applyAlignment="1" applyProtection="1">
      <alignment horizontal="center" vertical="center" wrapText="1"/>
      <protection hidden="1"/>
    </xf>
    <xf numFmtId="0" fontId="10" fillId="5" borderId="6" xfId="0" applyFont="1" applyFill="1" applyBorder="1" applyAlignment="1" applyProtection="1">
      <alignment horizontal="left" vertical="center" wrapText="1"/>
      <protection hidden="1"/>
    </xf>
    <xf numFmtId="0" fontId="10" fillId="5" borderId="3" xfId="0" applyFont="1" applyFill="1" applyBorder="1" applyAlignment="1" applyProtection="1">
      <alignment horizontal="left" vertical="center" wrapText="1"/>
      <protection hidden="1"/>
    </xf>
    <xf numFmtId="177" fontId="13" fillId="5" borderId="2" xfId="0" applyNumberFormat="1" applyFont="1" applyFill="1" applyBorder="1" applyAlignment="1" applyProtection="1">
      <alignment horizontal="center" vertical="center"/>
      <protection hidden="1"/>
    </xf>
    <xf numFmtId="0" fontId="13" fillId="6" borderId="2" xfId="0" applyFont="1" applyFill="1" applyBorder="1" applyAlignment="1" applyProtection="1">
      <alignment horizontal="center" vertical="center"/>
      <protection locked="0"/>
    </xf>
    <xf numFmtId="0" fontId="43" fillId="6" borderId="2" xfId="0" applyFont="1" applyFill="1" applyBorder="1" applyAlignment="1" applyProtection="1">
      <alignment horizontal="center" vertical="center" wrapText="1"/>
      <protection locked="0"/>
    </xf>
    <xf numFmtId="0" fontId="13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Font="1" applyAlignment="1" applyProtection="1">
      <alignment horizontal="left" vertical="center"/>
      <protection locked="0"/>
    </xf>
    <xf numFmtId="0" fontId="15" fillId="5" borderId="2" xfId="0" applyFont="1" applyFill="1" applyBorder="1" applyAlignment="1" applyProtection="1">
      <alignment horizontal="center" vertical="center" wrapText="1"/>
      <protection hidden="1"/>
    </xf>
    <xf numFmtId="49" fontId="114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10" fillId="5" borderId="2" xfId="0" applyNumberFormat="1" applyFont="1" applyFill="1" applyBorder="1" applyAlignment="1" applyProtection="1">
      <alignment horizontal="center" vertical="center" wrapText="1"/>
      <protection hidden="1"/>
    </xf>
    <xf numFmtId="199" fontId="10" fillId="5" borderId="4" xfId="33" applyNumberFormat="1" applyFont="1" applyFill="1" applyBorder="1" applyAlignment="1" applyProtection="1">
      <alignment horizontal="center" vertical="center"/>
      <protection hidden="1"/>
    </xf>
    <xf numFmtId="199" fontId="10" fillId="5" borderId="11" xfId="33" applyNumberFormat="1" applyFont="1" applyFill="1" applyBorder="1" applyAlignment="1" applyProtection="1">
      <alignment horizontal="center" vertical="center"/>
      <protection hidden="1"/>
    </xf>
    <xf numFmtId="0" fontId="10" fillId="0" borderId="4" xfId="0" applyFont="1" applyFill="1" applyBorder="1" applyAlignment="1" applyProtection="1">
      <alignment horizontal="center" vertical="center"/>
      <protection locked="0"/>
    </xf>
    <xf numFmtId="0" fontId="10" fillId="0" borderId="11" xfId="0" applyFont="1" applyFill="1" applyBorder="1" applyAlignment="1" applyProtection="1">
      <alignment horizontal="center" vertical="center"/>
      <protection locked="0"/>
    </xf>
    <xf numFmtId="199" fontId="10" fillId="0" borderId="4" xfId="33" applyNumberFormat="1" applyFont="1" applyFill="1" applyBorder="1" applyAlignment="1" applyProtection="1">
      <alignment horizontal="center" vertical="center"/>
      <protection locked="0"/>
    </xf>
    <xf numFmtId="199" fontId="10" fillId="0" borderId="11" xfId="33" applyNumberFormat="1" applyFont="1" applyFill="1" applyBorder="1" applyAlignment="1" applyProtection="1">
      <alignment horizontal="center" vertical="center"/>
      <protection locked="0"/>
    </xf>
    <xf numFmtId="0" fontId="10" fillId="5" borderId="4" xfId="0" applyFont="1" applyFill="1" applyBorder="1" applyAlignment="1" applyProtection="1">
      <alignment horizontal="center" vertical="center"/>
    </xf>
    <xf numFmtId="0" fontId="10" fillId="5" borderId="11" xfId="0" applyFont="1" applyFill="1" applyBorder="1" applyAlignment="1" applyProtection="1">
      <alignment horizontal="center" vertical="center"/>
    </xf>
    <xf numFmtId="198" fontId="126" fillId="5" borderId="6" xfId="33" applyNumberFormat="1" applyFont="1" applyFill="1" applyBorder="1" applyAlignment="1" applyProtection="1">
      <alignment horizontal="center" vertical="center"/>
    </xf>
    <xf numFmtId="198" fontId="126" fillId="5" borderId="3" xfId="33" applyNumberFormat="1" applyFont="1" applyFill="1" applyBorder="1" applyAlignment="1" applyProtection="1">
      <alignment horizontal="center" vertical="center"/>
    </xf>
    <xf numFmtId="198" fontId="10" fillId="5" borderId="4" xfId="33" applyNumberFormat="1" applyFont="1" applyFill="1" applyBorder="1" applyAlignment="1" applyProtection="1">
      <alignment horizontal="center" vertical="center"/>
    </xf>
    <xf numFmtId="198" fontId="10" fillId="5" borderId="10" xfId="33" applyNumberFormat="1" applyFont="1" applyFill="1" applyBorder="1" applyAlignment="1" applyProtection="1">
      <alignment horizontal="center" vertical="center"/>
    </xf>
    <xf numFmtId="198" fontId="10" fillId="5" borderId="11" xfId="33" applyNumberFormat="1" applyFont="1" applyFill="1" applyBorder="1" applyAlignment="1" applyProtection="1">
      <alignment horizontal="center" vertical="center"/>
    </xf>
    <xf numFmtId="198" fontId="68" fillId="5" borderId="4" xfId="33" applyNumberFormat="1" applyFont="1" applyFill="1" applyBorder="1" applyAlignment="1" applyProtection="1">
      <alignment horizontal="center" vertical="center"/>
    </xf>
    <xf numFmtId="198" fontId="68" fillId="5" borderId="11" xfId="33" applyNumberFormat="1" applyFont="1" applyFill="1" applyBorder="1" applyAlignment="1" applyProtection="1">
      <alignment horizontal="center" vertical="center"/>
    </xf>
    <xf numFmtId="0" fontId="57" fillId="19" borderId="2" xfId="8" applyFont="1" applyFill="1" applyBorder="1" applyAlignment="1">
      <alignment horizontal="center" vertical="center" wrapText="1"/>
    </xf>
    <xf numFmtId="0" fontId="109" fillId="35" borderId="2" xfId="24" applyFont="1" applyFill="1" applyBorder="1" applyAlignment="1">
      <alignment horizontal="center" vertical="center" wrapText="1"/>
    </xf>
    <xf numFmtId="0" fontId="105" fillId="35" borderId="2" xfId="8" applyFont="1" applyFill="1" applyBorder="1" applyAlignment="1">
      <alignment horizontal="center" vertical="center"/>
    </xf>
    <xf numFmtId="0" fontId="109" fillId="34" borderId="2" xfId="24" applyFont="1" applyFill="1" applyBorder="1" applyAlignment="1">
      <alignment horizontal="center" vertical="center" wrapText="1"/>
    </xf>
    <xf numFmtId="0" fontId="105" fillId="34" borderId="2" xfId="8" applyFont="1" applyFill="1" applyBorder="1" applyAlignment="1">
      <alignment horizontal="center" vertical="center"/>
    </xf>
    <xf numFmtId="0" fontId="107" fillId="34" borderId="2" xfId="8" applyFont="1" applyFill="1" applyBorder="1" applyAlignment="1">
      <alignment horizontal="center" vertical="center" wrapText="1"/>
    </xf>
    <xf numFmtId="0" fontId="107" fillId="34" borderId="6" xfId="8" applyFont="1" applyFill="1" applyBorder="1" applyAlignment="1">
      <alignment horizontal="center" vertical="center" wrapText="1"/>
    </xf>
    <xf numFmtId="0" fontId="107" fillId="34" borderId="3" xfId="8" applyFont="1" applyFill="1" applyBorder="1" applyAlignment="1">
      <alignment horizontal="center" vertical="center" wrapText="1"/>
    </xf>
    <xf numFmtId="49" fontId="108" fillId="34" borderId="10" xfId="23" applyNumberFormat="1" applyFont="1" applyFill="1" applyBorder="1" applyAlignment="1">
      <alignment horizontal="center" vertical="center" wrapText="1"/>
    </xf>
    <xf numFmtId="49" fontId="108" fillId="34" borderId="11" xfId="23" applyNumberFormat="1" applyFont="1" applyFill="1" applyBorder="1" applyAlignment="1">
      <alignment horizontal="center" vertical="center" wrapText="1"/>
    </xf>
    <xf numFmtId="0" fontId="8" fillId="0" borderId="4" xfId="8" applyBorder="1" applyAlignment="1">
      <alignment horizontal="center" vertical="center"/>
    </xf>
    <xf numFmtId="0" fontId="8" fillId="0" borderId="10" xfId="8" applyBorder="1" applyAlignment="1">
      <alignment horizontal="center" vertical="center"/>
    </xf>
    <xf numFmtId="0" fontId="8" fillId="0" borderId="11" xfId="8" applyBorder="1" applyAlignment="1">
      <alignment horizontal="center" vertical="center"/>
    </xf>
    <xf numFmtId="0" fontId="8" fillId="20" borderId="4" xfId="8" applyFill="1" applyBorder="1" applyAlignment="1">
      <alignment horizontal="center" vertical="center"/>
    </xf>
    <xf numFmtId="0" fontId="8" fillId="20" borderId="10" xfId="8" applyFill="1" applyBorder="1" applyAlignment="1">
      <alignment horizontal="center" vertical="center"/>
    </xf>
    <xf numFmtId="0" fontId="8" fillId="20" borderId="11" xfId="8" applyFill="1" applyBorder="1" applyAlignment="1">
      <alignment horizontal="center" vertical="center"/>
    </xf>
    <xf numFmtId="0" fontId="0" fillId="0" borderId="4" xfId="8" applyFont="1" applyBorder="1" applyAlignment="1">
      <alignment horizontal="center" vertical="center"/>
    </xf>
    <xf numFmtId="0" fontId="97" fillId="30" borderId="15" xfId="21" applyFont="1" applyFill="1" applyBorder="1" applyAlignment="1">
      <alignment horizontal="center" vertical="center" wrapText="1"/>
    </xf>
    <xf numFmtId="0" fontId="97" fillId="30" borderId="16" xfId="21" applyFont="1" applyFill="1" applyBorder="1" applyAlignment="1">
      <alignment horizontal="center" vertical="center" wrapText="1"/>
    </xf>
    <xf numFmtId="0" fontId="142" fillId="0" borderId="56" xfId="34" applyFont="1" applyBorder="1" applyAlignment="1" applyProtection="1">
      <alignment horizontal="center" vertical="center" wrapText="1"/>
      <protection hidden="1"/>
    </xf>
    <xf numFmtId="0" fontId="142" fillId="0" borderId="57" xfId="34" applyFont="1" applyBorder="1" applyAlignment="1" applyProtection="1">
      <alignment horizontal="center" vertical="center"/>
      <protection hidden="1"/>
    </xf>
    <xf numFmtId="0" fontId="142" fillId="0" borderId="58" xfId="34" applyFont="1" applyBorder="1" applyAlignment="1" applyProtection="1">
      <alignment horizontal="center" vertical="center"/>
      <protection hidden="1"/>
    </xf>
    <xf numFmtId="49" fontId="137" fillId="40" borderId="61" xfId="0" applyNumberFormat="1" applyFont="1" applyFill="1" applyBorder="1" applyAlignment="1" applyProtection="1">
      <alignment horizontal="center" vertical="center" wrapText="1"/>
      <protection hidden="1"/>
    </xf>
    <xf numFmtId="49" fontId="137" fillId="40" borderId="62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56" xfId="0" applyFont="1" applyBorder="1" applyAlignment="1" applyProtection="1">
      <alignment horizontal="center" vertical="center" wrapText="1"/>
      <protection hidden="1"/>
    </xf>
    <xf numFmtId="0" fontId="134" fillId="0" borderId="57" xfId="0" applyFont="1" applyBorder="1" applyAlignment="1" applyProtection="1">
      <alignment horizontal="center" vertical="center" wrapText="1"/>
      <protection hidden="1"/>
    </xf>
    <xf numFmtId="0" fontId="134" fillId="0" borderId="58" xfId="0" applyFont="1" applyBorder="1" applyAlignment="1" applyProtection="1">
      <alignment horizontal="center" vertical="center" wrapText="1"/>
      <protection hidden="1"/>
    </xf>
    <xf numFmtId="0" fontId="134" fillId="0" borderId="15" xfId="0" applyFont="1" applyBorder="1" applyAlignment="1" applyProtection="1">
      <alignment horizontal="center" vertical="center" wrapText="1"/>
      <protection hidden="1"/>
    </xf>
    <xf numFmtId="0" fontId="134" fillId="0" borderId="1" xfId="0" applyFont="1" applyBorder="1" applyAlignment="1" applyProtection="1">
      <alignment horizontal="center" vertical="center"/>
      <protection hidden="1"/>
    </xf>
    <xf numFmtId="0" fontId="134" fillId="0" borderId="19" xfId="0" applyFont="1" applyBorder="1" applyAlignment="1" applyProtection="1">
      <alignment horizontal="center" vertical="center"/>
      <protection hidden="1"/>
    </xf>
    <xf numFmtId="0" fontId="131" fillId="6" borderId="2" xfId="0" applyNumberFormat="1" applyFont="1" applyFill="1" applyBorder="1" applyAlignment="1" applyProtection="1">
      <alignment horizontal="center" vertical="center" wrapText="1"/>
      <protection locked="0" hidden="1"/>
    </xf>
    <xf numFmtId="49" fontId="134" fillId="39" borderId="53" xfId="0" applyNumberFormat="1" applyFont="1" applyFill="1" applyBorder="1" applyAlignment="1" applyProtection="1">
      <alignment horizontal="center" vertical="center" wrapText="1"/>
      <protection hidden="1"/>
    </xf>
    <xf numFmtId="49" fontId="134" fillId="39" borderId="54" xfId="0" applyNumberFormat="1" applyFont="1" applyFill="1" applyBorder="1" applyAlignment="1" applyProtection="1">
      <alignment horizontal="center" vertical="center" wrapText="1"/>
      <protection hidden="1"/>
    </xf>
    <xf numFmtId="49" fontId="137" fillId="5" borderId="15" xfId="0" applyNumberFormat="1" applyFont="1" applyFill="1" applyBorder="1" applyAlignment="1" applyProtection="1">
      <alignment horizontal="center" vertical="center" wrapText="1"/>
      <protection hidden="1"/>
    </xf>
    <xf numFmtId="49" fontId="137" fillId="5" borderId="16" xfId="0" applyNumberFormat="1" applyFont="1" applyFill="1" applyBorder="1" applyAlignment="1" applyProtection="1">
      <alignment horizontal="center" vertical="center" wrapText="1"/>
      <protection hidden="1"/>
    </xf>
    <xf numFmtId="49" fontId="137" fillId="5" borderId="1" xfId="0" applyNumberFormat="1" applyFont="1" applyFill="1" applyBorder="1" applyAlignment="1" applyProtection="1">
      <alignment horizontal="center" vertical="center" wrapText="1"/>
      <protection hidden="1"/>
    </xf>
    <xf numFmtId="49" fontId="137" fillId="5" borderId="2" xfId="0" applyNumberFormat="1" applyFont="1" applyFill="1" applyBorder="1" applyAlignment="1" applyProtection="1">
      <alignment horizontal="center" vertical="center" wrapText="1"/>
      <protection hidden="1"/>
    </xf>
    <xf numFmtId="0" fontId="22" fillId="7" borderId="22" xfId="6" applyFont="1" applyFill="1" applyBorder="1" applyAlignment="1">
      <alignment horizontal="center" vertical="center" wrapText="1"/>
    </xf>
    <xf numFmtId="11" fontId="22" fillId="7" borderId="22" xfId="6" applyNumberFormat="1" applyFont="1" applyFill="1" applyBorder="1" applyAlignment="1">
      <alignment horizontal="center" vertical="center" wrapText="1"/>
    </xf>
    <xf numFmtId="11" fontId="25" fillId="8" borderId="22" xfId="6" applyNumberFormat="1" applyFont="1" applyFill="1" applyBorder="1" applyAlignment="1">
      <alignment horizontal="center" vertical="center" wrapText="1"/>
    </xf>
    <xf numFmtId="11" fontId="22" fillId="8" borderId="22" xfId="6" applyNumberFormat="1" applyFont="1" applyFill="1" applyBorder="1" applyAlignment="1">
      <alignment horizontal="center" vertical="center" wrapText="1"/>
    </xf>
    <xf numFmtId="0" fontId="27" fillId="0" borderId="22" xfId="6" applyFont="1" applyBorder="1" applyAlignment="1">
      <alignment horizontal="center" vertical="center" wrapText="1"/>
    </xf>
    <xf numFmtId="0" fontId="22" fillId="0" borderId="22" xfId="6" applyFont="1" applyBorder="1" applyAlignment="1">
      <alignment horizontal="center" vertical="center" wrapText="1"/>
    </xf>
    <xf numFmtId="11" fontId="22" fillId="0" borderId="22" xfId="6" applyNumberFormat="1" applyFont="1" applyBorder="1" applyAlignment="1">
      <alignment horizontal="center" vertical="center" wrapText="1"/>
    </xf>
    <xf numFmtId="178" fontId="25" fillId="7" borderId="23" xfId="6" applyNumberFormat="1" applyFont="1" applyFill="1" applyBorder="1" applyAlignment="1">
      <alignment horizontal="center" vertical="center" wrapText="1"/>
    </xf>
    <xf numFmtId="178" fontId="25" fillId="7" borderId="24" xfId="6" applyNumberFormat="1" applyFont="1" applyFill="1" applyBorder="1" applyAlignment="1">
      <alignment horizontal="center" vertical="center" wrapText="1"/>
    </xf>
    <xf numFmtId="178" fontId="25" fillId="7" borderId="25" xfId="6" applyNumberFormat="1" applyFont="1" applyFill="1" applyBorder="1" applyAlignment="1">
      <alignment horizontal="center" vertical="center" wrapText="1"/>
    </xf>
    <xf numFmtId="0" fontId="22" fillId="7" borderId="23" xfId="6" applyFont="1" applyFill="1" applyBorder="1" applyAlignment="1">
      <alignment horizontal="center" vertical="center" wrapText="1"/>
    </xf>
    <xf numFmtId="0" fontId="22" fillId="7" borderId="25" xfId="6" applyFont="1" applyFill="1" applyBorder="1" applyAlignment="1">
      <alignment horizontal="center" vertical="center" wrapText="1"/>
    </xf>
    <xf numFmtId="0" fontId="32" fillId="0" borderId="2" xfId="6" applyFont="1" applyFill="1" applyBorder="1" applyAlignment="1">
      <alignment horizontal="center" vertical="center" wrapText="1"/>
    </xf>
    <xf numFmtId="0" fontId="32" fillId="0" borderId="2" xfId="6" applyFont="1" applyBorder="1" applyAlignment="1">
      <alignment horizontal="center" vertical="center" wrapText="1"/>
    </xf>
    <xf numFmtId="0" fontId="32" fillId="0" borderId="28" xfId="6" applyFont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center" vertical="center"/>
    </xf>
    <xf numFmtId="0" fontId="32" fillId="0" borderId="6" xfId="6" applyFont="1" applyBorder="1" applyAlignment="1">
      <alignment horizontal="center" vertical="center" wrapText="1"/>
    </xf>
    <xf numFmtId="0" fontId="32" fillId="0" borderId="14" xfId="6" applyFont="1" applyBorder="1" applyAlignment="1">
      <alignment horizontal="center" vertical="center" wrapText="1"/>
    </xf>
    <xf numFmtId="0" fontId="32" fillId="0" borderId="3" xfId="6" applyFont="1" applyBorder="1" applyAlignment="1">
      <alignment horizontal="center" vertical="center" wrapText="1"/>
    </xf>
  </cellXfs>
  <cellStyles count="36">
    <cellStyle name="0,0_x000a__x000a_NA_x000a__x000a_" xfId="1"/>
    <cellStyle name="Articles" xfId="2"/>
    <cellStyle name="Comma 5" xfId="35"/>
    <cellStyle name="s]_x000a__x000a_;run=c:\smartctr\SmartCtr_x000a__x000a_Beep=yes_x000a__x000a_NullPort=None_x000a__x000a_BorderWidth=1_x000a__x000a_CursorBlinkRate=590_x000a__x000a_DoubleClickSpeed=452_x000a__x000a_Progr" xfId="3"/>
    <cellStyle name="一般" xfId="0" builtinId="0"/>
    <cellStyle name="一般 2" xfId="4"/>
    <cellStyle name="一般 2 2" xfId="14"/>
    <cellStyle name="一般 2 2 2" xfId="17"/>
    <cellStyle name="一般 2 3" xfId="16"/>
    <cellStyle name="一般 2 4" xfId="22"/>
    <cellStyle name="一般 3" xfId="6"/>
    <cellStyle name="一般 3 2" xfId="15"/>
    <cellStyle name="一般 30" xfId="21"/>
    <cellStyle name="一般 4" xfId="8"/>
    <cellStyle name="一般 4 2" xfId="29"/>
    <cellStyle name="一般 5" xfId="19"/>
    <cellStyle name="一般 5 2" xfId="23"/>
    <cellStyle name="一般 5 4" xfId="27"/>
    <cellStyle name="一般 6" xfId="30"/>
    <cellStyle name="一般 6 2 3" xfId="24"/>
    <cellStyle name="一般 6 2 4" xfId="28"/>
    <cellStyle name="一般 7" xfId="31"/>
    <cellStyle name="一般 8" xfId="34"/>
    <cellStyle name="一般_環保經濟效益 - AT 0604" xfId="12"/>
    <cellStyle name="千分位" xfId="33" builtinId="3"/>
    <cellStyle name="千分位 2" xfId="9"/>
    <cellStyle name="千分位 2 2" xfId="18"/>
    <cellStyle name="千分位 3" xfId="32"/>
    <cellStyle name="千分位 4" xfId="25"/>
    <cellStyle name="百分比" xfId="5" builtinId="5"/>
    <cellStyle name="百分比 2" xfId="11"/>
    <cellStyle name="備註 2" xfId="13"/>
    <cellStyle name="超連結" xfId="26" builtinId="8"/>
    <cellStyle name="超連結 2" xfId="7"/>
    <cellStyle name="超連結 3" xfId="10"/>
    <cellStyle name="超連結 4" xfId="2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00CC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276088</xdr:colOff>
      <xdr:row>118</xdr:row>
      <xdr:rowOff>177800</xdr:rowOff>
    </xdr:from>
    <xdr:to>
      <xdr:col>16</xdr:col>
      <xdr:colOff>110987</xdr:colOff>
      <xdr:row>133</xdr:row>
      <xdr:rowOff>150744</xdr:rowOff>
    </xdr:to>
    <xdr:pic>
      <xdr:nvPicPr>
        <xdr:cNvPr id="2" name="圖片 1" descr="畫面剪輯">
          <a:extLst>
            <a:ext uri="{FF2B5EF4-FFF2-40B4-BE49-F238E27FC236}">
              <a16:creationId xmlns:a16="http://schemas.microsoft.com/office/drawing/2014/main" id="{E5A90357-089C-B846-A82A-26254891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750288" y="21920200"/>
          <a:ext cx="3111499" cy="264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552175</xdr:colOff>
      <xdr:row>131</xdr:row>
      <xdr:rowOff>148535</xdr:rowOff>
    </xdr:from>
    <xdr:to>
      <xdr:col>14</xdr:col>
      <xdr:colOff>368024</xdr:colOff>
      <xdr:row>142</xdr:row>
      <xdr:rowOff>21535</xdr:rowOff>
    </xdr:to>
    <xdr:pic>
      <xdr:nvPicPr>
        <xdr:cNvPr id="3" name="圖片 2" descr="畫面剪輯">
          <a:extLst>
            <a:ext uri="{FF2B5EF4-FFF2-40B4-BE49-F238E27FC236}">
              <a16:creationId xmlns:a16="http://schemas.microsoft.com/office/drawing/2014/main" id="{57D982F9-8A6F-FF41-9505-6380D91C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026375" y="24215035"/>
          <a:ext cx="2000250" cy="1828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463826</xdr:colOff>
      <xdr:row>139</xdr:row>
      <xdr:rowOff>104913</xdr:rowOff>
    </xdr:from>
    <xdr:to>
      <xdr:col>14</xdr:col>
      <xdr:colOff>275</xdr:colOff>
      <xdr:row>148</xdr:row>
      <xdr:rowOff>117612</xdr:rowOff>
    </xdr:to>
    <xdr:pic>
      <xdr:nvPicPr>
        <xdr:cNvPr id="4" name="圖片 3" descr="畫面剪輯">
          <a:extLst>
            <a:ext uri="{FF2B5EF4-FFF2-40B4-BE49-F238E27FC236}">
              <a16:creationId xmlns:a16="http://schemas.microsoft.com/office/drawing/2014/main" id="{C03E986D-8428-974C-A27D-1D4E471E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938026" y="25593813"/>
          <a:ext cx="1720850" cy="161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513522</xdr:colOff>
      <xdr:row>150</xdr:row>
      <xdr:rowOff>96079</xdr:rowOff>
    </xdr:from>
    <xdr:to>
      <xdr:col>19</xdr:col>
      <xdr:colOff>151570</xdr:colOff>
      <xdr:row>166</xdr:row>
      <xdr:rowOff>96079</xdr:rowOff>
    </xdr:to>
    <xdr:pic>
      <xdr:nvPicPr>
        <xdr:cNvPr id="5" name="圖片 4" descr="畫面剪輯">
          <a:extLst>
            <a:ext uri="{FF2B5EF4-FFF2-40B4-BE49-F238E27FC236}">
              <a16:creationId xmlns:a16="http://schemas.microsoft.com/office/drawing/2014/main" id="{AFFEE43A-BDCA-1A48-B5A7-09658C9D0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987722" y="27540779"/>
          <a:ext cx="4552949" cy="3035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417444</xdr:colOff>
      <xdr:row>149</xdr:row>
      <xdr:rowOff>144669</xdr:rowOff>
    </xdr:from>
    <xdr:to>
      <xdr:col>24</xdr:col>
      <xdr:colOff>42793</xdr:colOff>
      <xdr:row>171</xdr:row>
      <xdr:rowOff>160130</xdr:rowOff>
    </xdr:to>
    <xdr:pic>
      <xdr:nvPicPr>
        <xdr:cNvPr id="6" name="圖片 5" descr="畫面剪輯">
          <a:extLst>
            <a:ext uri="{FF2B5EF4-FFF2-40B4-BE49-F238E27FC236}">
              <a16:creationId xmlns:a16="http://schemas.microsoft.com/office/drawing/2014/main" id="{EFE7C9B6-8B22-A04A-BEE4-B4616C1C5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22144" y="27411569"/>
          <a:ext cx="4540249" cy="4181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431800</xdr:colOff>
      <xdr:row>176</xdr:row>
      <xdr:rowOff>158750</xdr:rowOff>
    </xdr:from>
    <xdr:to>
      <xdr:col>21</xdr:col>
      <xdr:colOff>539750</xdr:colOff>
      <xdr:row>192</xdr:row>
      <xdr:rowOff>44451</xdr:rowOff>
    </xdr:to>
    <xdr:pic>
      <xdr:nvPicPr>
        <xdr:cNvPr id="7" name="圖片 6" descr="畫面剪輯">
          <a:extLst>
            <a:ext uri="{FF2B5EF4-FFF2-40B4-BE49-F238E27FC236}">
              <a16:creationId xmlns:a16="http://schemas.microsoft.com/office/drawing/2014/main" id="{E9E55EC2-87DF-4E40-9E54-8140A6DFD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544300" y="32543750"/>
          <a:ext cx="4476750" cy="3441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3030</xdr:row>
      <xdr:rowOff>57150</xdr:rowOff>
    </xdr:from>
    <xdr:to>
      <xdr:col>24</xdr:col>
      <xdr:colOff>4141</xdr:colOff>
      <xdr:row>3062</xdr:row>
      <xdr:rowOff>25399</xdr:rowOff>
    </xdr:to>
    <xdr:pic>
      <xdr:nvPicPr>
        <xdr:cNvPr id="8" name="圖片 1" descr="畫面剪輯">
          <a:extLst>
            <a:ext uri="{FF2B5EF4-FFF2-40B4-BE49-F238E27FC236}">
              <a16:creationId xmlns:a16="http://schemas.microsoft.com/office/drawing/2014/main" id="{C2A8DE2A-2C19-7A4B-B6EB-F7DDE2DE2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928100" y="596779350"/>
          <a:ext cx="8195641" cy="606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165653</xdr:colOff>
      <xdr:row>0</xdr:row>
      <xdr:rowOff>187739</xdr:rowOff>
    </xdr:from>
    <xdr:to>
      <xdr:col>30</xdr:col>
      <xdr:colOff>9729</xdr:colOff>
      <xdr:row>36</xdr:row>
      <xdr:rowOff>159928</xdr:rowOff>
    </xdr:to>
    <xdr:pic>
      <xdr:nvPicPr>
        <xdr:cNvPr id="9" name="圖片 8" descr="畫面剪輯">
          <a:extLst>
            <a:ext uri="{FF2B5EF4-FFF2-40B4-BE49-F238E27FC236}">
              <a16:creationId xmlns:a16="http://schemas.microsoft.com/office/drawing/2014/main" id="{5E9272AD-00CE-2B4C-812A-527AA644C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39853" y="187739"/>
          <a:ext cx="10766077" cy="7096889"/>
        </a:xfrm>
        <a:prstGeom prst="rect">
          <a:avLst/>
        </a:prstGeom>
      </xdr:spPr>
    </xdr:pic>
    <xdr:clientData/>
  </xdr:twoCellAnchor>
  <xdr:twoCellAnchor>
    <xdr:from>
      <xdr:col>10</xdr:col>
      <xdr:colOff>602422</xdr:colOff>
      <xdr:row>28</xdr:row>
      <xdr:rowOff>99392</xdr:rowOff>
    </xdr:from>
    <xdr:to>
      <xdr:col>27</xdr:col>
      <xdr:colOff>280780</xdr:colOff>
      <xdr:row>33</xdr:row>
      <xdr:rowOff>6074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7F56C590-F81E-F646-BDDC-0FBCFADD35C2}"/>
            </a:ext>
          </a:extLst>
        </xdr:cNvPr>
        <xdr:cNvSpPr/>
      </xdr:nvSpPr>
      <xdr:spPr>
        <a:xfrm>
          <a:off x="10025822" y="5801692"/>
          <a:ext cx="9012858" cy="7956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834</xdr:row>
      <xdr:rowOff>16565</xdr:rowOff>
    </xdr:from>
    <xdr:to>
      <xdr:col>26</xdr:col>
      <xdr:colOff>107934</xdr:colOff>
      <xdr:row>860</xdr:row>
      <xdr:rowOff>116496</xdr:rowOff>
    </xdr:to>
    <xdr:pic>
      <xdr:nvPicPr>
        <xdr:cNvPr id="11" name="圖片 10" descr="畫面剪輯">
          <a:extLst>
            <a:ext uri="{FF2B5EF4-FFF2-40B4-BE49-F238E27FC236}">
              <a16:creationId xmlns:a16="http://schemas.microsoft.com/office/drawing/2014/main" id="{BE1249C9-AA68-AC4D-8879-74B4F32BF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928100" y="167288265"/>
          <a:ext cx="9391634" cy="51799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21608;&#22577;\Purchase%20varians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e.liou\Downloads\GHGs%20Category%20(Refer%20to%20ISO%2014064-1%20Certification)-Greenhouse%20Gas%20Inventory%20Form-202301,2023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Wjfsd\FINANCE\COST\2004P&amp;L\ADP\BAdp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delta.deltaww.com/Users/jmec/Documents/CSR%20Service/2018&#21488;&#36948;&#29986;&#21697;&#31680;&#33021;&#30906;&#20449;/2.%20Server%20Power/Server%20power_understanding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hbpospp01/4-Month%20Closing/200508Closing/08Drafts/YCMRSALE-LP05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172.17.188.5\finance\COST\2003P&amp;L\Domestic\DS(ADP0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etspp/Budget%2007/budget_07%20Managemen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Dg3_fin\DG&amp;HK\Documents%20and%20Settings\stephen.chung\&#26700;&#38754;\Rolling%20Forecast%202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poth\AppData\Local\Microsoft\Windows\INetCache\Content.Outlook\9ZCK9GBY\GHG%20Data%20Collection%202014-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die\Desktop\&#21488;&#36948;&#38651;\&#22283;&#22806;&#24288;&#21312;\&#21555;&#27743;\&#20013;&#36948;&#38651;&#23376;GHG&#30436;&#26597;&#34920;2020-01&#2925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etspp/Documents%20and%20Settings/TINA.PL.HUANG/Local%20Settings/Temporary%20Internet%20Files/OLK20/YMAB%20January%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172.17.188.5\finance\COST\2003P&amp;L\Domestic\DS%20Data%20for%20Report(200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29771;&#32210;\05.%20&#30436;&#26597;&#24037;&#20855;(&#30436;&#26597;&#34920;&#21934;&#12289;&#20418;&#25976;&#31649;&#29702;&#34920;)\&#19968;&#33324;&#29986;&#26989;&#30436;&#26597;&#34920;&#21934;\201511(&#22240;&#25033;&#30436;&#26597;&#30331;&#37636;&#31649;&#29702;&#36774;&#27861;)\&#28331;&#23460;&#27683;&#39636;&#30436;&#26597;&#34920;&#21934;7.0&#29256;V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limin_000\Google%20&#38642;&#31471;&#30828;&#30879;\&#29577;&#23665;&#37504;&#34892;1111(&#20809;&#26829;&#31680;)\&#29577;&#23665;&#28331;&#23460;&#27683;&#39636;&#30436;&#26597;\06.&#30436;&#26597;&#34920;&#21934;\&#29577;&#23665;&#30436;&#26597;&#34920;&#21934;-&#21488;&#21271;&#24066;%20(&#21129;&#37806;&#35488;)\&#29577;&#23665;&#30436;&#26597;&#34920;&#21934;-&#21488;&#21271;&#24066;-&#25958;&#21335;&#20998;&#34892;(20141208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limin_000\Google%20&#38642;&#31471;&#30828;&#30879;\&#29577;&#23665;&#37504;&#34892;1111(&#20809;&#26829;&#31680;)\&#29577;&#23665;&#28331;&#23460;&#27683;&#39636;&#30436;&#26597;\06.&#30436;&#26597;&#34920;&#21934;\&#29577;&#23665;&#30436;&#26597;&#34920;&#21934;-&#21488;&#21271;&#24066;%20(&#21129;&#37806;&#35488;)\&#29577;&#23665;&#30436;&#26597;&#34920;&#21934;-&#21488;&#21271;&#24066;-&#32317;&#34892;(20141218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limin_000\Google%20&#38642;&#31471;&#30828;&#30879;\&#29577;&#23665;&#37504;&#34892;1111(&#20809;&#26829;&#31680;)\&#29577;&#23665;&#28331;&#23460;&#27683;&#39636;&#30436;&#26597;\06.&#30436;&#26597;&#34920;&#21934;\&#29577;&#23665;&#30436;&#26597;&#34920;&#21934;-&#21488;&#21271;&#24066;%20(&#21129;&#37806;&#35488;)\&#29577;&#23665;&#30436;&#26597;&#34920;&#21934;-&#21488;&#21271;&#24066;-&#21335;&#20140;&#26481;&#36335;&#20998;&#34892;(20141208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hgregistry.epa.gov.tw/upload/Tools/&#28331;&#23460;&#27683;&#39636;&#30436;&#26597;&#34920;&#21934;10003(2.4&#29256;)-&#35920;&#3328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die\Desktop\&#21488;&#36948;&#38651;\&#28331;&#30436;&#28165;&#20874;(&#32102;&#39640;&#40778;)\&#21488;&#36948;&#21488;&#28771;&#21312;&#21508;&#24288;&#28165;&#20874;\&#28331;&#23460;&#27683;&#39636;&#30436;&#26597;&#30331;&#37636;&#34920;&#21934;3.0.0(&#20462;)TY2(110020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:\H:\H:\D:\Users\TsungLin\Desktop\&#22283;&#27888;&#37329;&#25511;&#32080;&#26696;&#36039;&#26009;&#26696;0430\00&#22283;&#27888;&#37329;&#25511;&#26280;&#23376;&#20844;&#21496;\01&#20154;&#22781;-&#21488;&#21271;&#25705;&#22825;&#22823;&#27155;\&#26032;&#20809;&#20154;&#22781;&#25705;&#22825;&#22823;&#27155;104&#24180;&#28331;&#23460;&#27683;&#39636;&#30436;&#26597;&#30331;&#37636;&#34920;&#21934;100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J.LIN/@2022&#24180;&#28331;&#23460;&#27683;&#39636;&#30436;&#26597;/@&#28331;&#23460;&#27683;&#39636;&#30436;&#26597;-&#40845;&#38957;&#29256;2021/&#28331;&#23460;&#27683;&#39636;&#30436;&#26597;&#28165;&#20874;_&#20844;&#29256;v1.4.1(&#21488;&#36948;&#24179;&#37806;&#24288;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8331;&#23460;&#27683;&#39636;&#30436;&#26597;&#28165;&#20874;_&#20844;&#29256;v1.4.1(&#26691;&#19977;&#2428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D01"/>
      <sheetName val="Sheet1"/>
    </sheetNames>
    <sheetDataSet>
      <sheetData sheetId="0">
        <row r="2">
          <cell r="A2" t="str">
            <v>51221000</v>
          </cell>
        </row>
      </sheetData>
      <sheetData sheetId="1" refreshError="1">
        <row r="2">
          <cell r="A2" t="str">
            <v>51221000</v>
          </cell>
        </row>
        <row r="3">
          <cell r="A3" t="str">
            <v>51221000</v>
          </cell>
        </row>
        <row r="4">
          <cell r="A4" t="str">
            <v>51221000</v>
          </cell>
        </row>
        <row r="5">
          <cell r="A5" t="str">
            <v>51221000</v>
          </cell>
        </row>
        <row r="6">
          <cell r="A6" t="str">
            <v>51221000</v>
          </cell>
        </row>
        <row r="7">
          <cell r="A7" t="str">
            <v>51221000</v>
          </cell>
        </row>
        <row r="8">
          <cell r="A8" t="str">
            <v>51221000</v>
          </cell>
        </row>
        <row r="9">
          <cell r="A9" t="str">
            <v>51221000</v>
          </cell>
        </row>
        <row r="10">
          <cell r="A10" t="str">
            <v>51221000</v>
          </cell>
        </row>
        <row r="11">
          <cell r="A11" t="str">
            <v>51221000</v>
          </cell>
        </row>
        <row r="12">
          <cell r="A12" t="str">
            <v>51221000</v>
          </cell>
        </row>
        <row r="13">
          <cell r="A13" t="str">
            <v>51221000</v>
          </cell>
        </row>
        <row r="14">
          <cell r="A14" t="str">
            <v>51221000</v>
          </cell>
        </row>
        <row r="15">
          <cell r="A15" t="str">
            <v>51221000</v>
          </cell>
        </row>
        <row r="16">
          <cell r="A16" t="str">
            <v>51221000</v>
          </cell>
        </row>
        <row r="17">
          <cell r="A17" t="str">
            <v>51221000</v>
          </cell>
        </row>
        <row r="18">
          <cell r="A18" t="str">
            <v>51221000</v>
          </cell>
        </row>
        <row r="19">
          <cell r="A19" t="str">
            <v>51221000</v>
          </cell>
        </row>
        <row r="20">
          <cell r="A20" t="str">
            <v>51221000</v>
          </cell>
        </row>
        <row r="21">
          <cell r="A21" t="str">
            <v>51221000</v>
          </cell>
        </row>
        <row r="22">
          <cell r="A22" t="str">
            <v>51221000</v>
          </cell>
        </row>
        <row r="23">
          <cell r="A23" t="str">
            <v>51221000</v>
          </cell>
        </row>
        <row r="24">
          <cell r="A24" t="str">
            <v>51221000</v>
          </cell>
        </row>
        <row r="25">
          <cell r="A25" t="str">
            <v>51221000</v>
          </cell>
        </row>
        <row r="26">
          <cell r="A26" t="str">
            <v>51221000</v>
          </cell>
        </row>
        <row r="27">
          <cell r="A27" t="str">
            <v>51221000</v>
          </cell>
        </row>
        <row r="28">
          <cell r="A28" t="str">
            <v>51221000</v>
          </cell>
        </row>
        <row r="29">
          <cell r="A29" t="str">
            <v>51221000</v>
          </cell>
        </row>
        <row r="30">
          <cell r="A30" t="str">
            <v>51221000</v>
          </cell>
        </row>
        <row r="31">
          <cell r="A31" t="str">
            <v>51221000</v>
          </cell>
        </row>
        <row r="32">
          <cell r="A32" t="str">
            <v>51221000</v>
          </cell>
        </row>
        <row r="33">
          <cell r="A33" t="str">
            <v>51221000</v>
          </cell>
        </row>
        <row r="34">
          <cell r="A34" t="str">
            <v>51221000</v>
          </cell>
        </row>
        <row r="35">
          <cell r="A35" t="str">
            <v>51221000</v>
          </cell>
        </row>
        <row r="36">
          <cell r="A36" t="str">
            <v>51221000</v>
          </cell>
        </row>
        <row r="37">
          <cell r="A37" t="str">
            <v>51221000</v>
          </cell>
        </row>
        <row r="38">
          <cell r="A38" t="str">
            <v>51221000</v>
          </cell>
        </row>
        <row r="39">
          <cell r="A39" t="str">
            <v>51221000</v>
          </cell>
        </row>
        <row r="40">
          <cell r="A40" t="str">
            <v>51221000</v>
          </cell>
        </row>
        <row r="41">
          <cell r="A41" t="str">
            <v>51221000</v>
          </cell>
        </row>
        <row r="42">
          <cell r="A42" t="str">
            <v>51221000</v>
          </cell>
        </row>
        <row r="43">
          <cell r="A43" t="str">
            <v>51221000</v>
          </cell>
        </row>
        <row r="44">
          <cell r="A44" t="str">
            <v>51221000</v>
          </cell>
        </row>
        <row r="45">
          <cell r="A45" t="str">
            <v>51221000</v>
          </cell>
        </row>
        <row r="46">
          <cell r="A46" t="str">
            <v>51221000</v>
          </cell>
        </row>
        <row r="47">
          <cell r="A47" t="str">
            <v>51221000</v>
          </cell>
        </row>
        <row r="48">
          <cell r="A48" t="str">
            <v>51221000</v>
          </cell>
        </row>
        <row r="49">
          <cell r="A49" t="str">
            <v>51221000</v>
          </cell>
        </row>
        <row r="50">
          <cell r="A50" t="str">
            <v>51221000</v>
          </cell>
        </row>
        <row r="51">
          <cell r="A51" t="str">
            <v>51221000</v>
          </cell>
        </row>
        <row r="52">
          <cell r="A52" t="str">
            <v>51221000</v>
          </cell>
        </row>
        <row r="53">
          <cell r="A53" t="str">
            <v>51221000</v>
          </cell>
        </row>
        <row r="54">
          <cell r="A54" t="str">
            <v>51221000</v>
          </cell>
        </row>
        <row r="55">
          <cell r="A55" t="str">
            <v>51221000</v>
          </cell>
        </row>
        <row r="56">
          <cell r="A56" t="str">
            <v>51221000</v>
          </cell>
        </row>
        <row r="57">
          <cell r="A57" t="str">
            <v>51221000</v>
          </cell>
        </row>
        <row r="58">
          <cell r="A58" t="str">
            <v>51221000</v>
          </cell>
        </row>
        <row r="59">
          <cell r="A59" t="str">
            <v>51221000</v>
          </cell>
        </row>
        <row r="60">
          <cell r="A60" t="str">
            <v>51221000</v>
          </cell>
        </row>
        <row r="61">
          <cell r="A61" t="str">
            <v>51221000</v>
          </cell>
        </row>
        <row r="62">
          <cell r="A62" t="str">
            <v>51221000</v>
          </cell>
        </row>
        <row r="63">
          <cell r="A63" t="str">
            <v>51221000</v>
          </cell>
        </row>
        <row r="64">
          <cell r="A64" t="str">
            <v>51221000</v>
          </cell>
        </row>
        <row r="65">
          <cell r="A65" t="str">
            <v>51221000</v>
          </cell>
        </row>
        <row r="66">
          <cell r="A66" t="str">
            <v>51221000</v>
          </cell>
        </row>
        <row r="67">
          <cell r="A67" t="str">
            <v>51221000</v>
          </cell>
        </row>
        <row r="68">
          <cell r="A68" t="str">
            <v>51221000</v>
          </cell>
        </row>
        <row r="69">
          <cell r="A69" t="str">
            <v>51221000</v>
          </cell>
        </row>
        <row r="70">
          <cell r="A70" t="str">
            <v>51221000</v>
          </cell>
        </row>
        <row r="71">
          <cell r="A71" t="str">
            <v>51221000</v>
          </cell>
        </row>
        <row r="72">
          <cell r="A72" t="str">
            <v>51221000</v>
          </cell>
        </row>
        <row r="73">
          <cell r="A73" t="str">
            <v>51221000</v>
          </cell>
        </row>
        <row r="74">
          <cell r="A74" t="str">
            <v>51221000</v>
          </cell>
        </row>
        <row r="75">
          <cell r="A75" t="str">
            <v>51221000</v>
          </cell>
        </row>
        <row r="76">
          <cell r="A76" t="str">
            <v>51221000</v>
          </cell>
        </row>
        <row r="77">
          <cell r="A77" t="str">
            <v>51221000</v>
          </cell>
        </row>
        <row r="78">
          <cell r="A78" t="str">
            <v>51221000</v>
          </cell>
        </row>
        <row r="79">
          <cell r="A79" t="str">
            <v>51221000</v>
          </cell>
        </row>
        <row r="80">
          <cell r="A80" t="str">
            <v>51221000</v>
          </cell>
        </row>
        <row r="81">
          <cell r="A81" t="str">
            <v>51221000</v>
          </cell>
        </row>
        <row r="82">
          <cell r="A82" t="str">
            <v>51221000</v>
          </cell>
        </row>
        <row r="83">
          <cell r="A83" t="str">
            <v>51221000</v>
          </cell>
        </row>
        <row r="84">
          <cell r="A84" t="str">
            <v>51221000</v>
          </cell>
        </row>
        <row r="85">
          <cell r="A85" t="str">
            <v>51221000</v>
          </cell>
        </row>
        <row r="86">
          <cell r="A86" t="str">
            <v>51221000</v>
          </cell>
        </row>
        <row r="87">
          <cell r="A87" t="str">
            <v>51221000</v>
          </cell>
        </row>
        <row r="88">
          <cell r="A88" t="str">
            <v>51221000</v>
          </cell>
        </row>
        <row r="89">
          <cell r="A89" t="str">
            <v>51221000</v>
          </cell>
        </row>
        <row r="90">
          <cell r="A90" t="str">
            <v>51221000</v>
          </cell>
        </row>
        <row r="91">
          <cell r="A91" t="str">
            <v>51221000</v>
          </cell>
        </row>
        <row r="92">
          <cell r="A92" t="str">
            <v>51221000</v>
          </cell>
        </row>
        <row r="93">
          <cell r="A93" t="str">
            <v>51221000</v>
          </cell>
        </row>
        <row r="94">
          <cell r="A94" t="str">
            <v>51221000</v>
          </cell>
        </row>
        <row r="95">
          <cell r="A95" t="str">
            <v>51221000</v>
          </cell>
        </row>
        <row r="96">
          <cell r="A96" t="str">
            <v>51221000</v>
          </cell>
        </row>
        <row r="97">
          <cell r="A97" t="str">
            <v>51221000</v>
          </cell>
        </row>
        <row r="98">
          <cell r="A98" t="str">
            <v>51221000</v>
          </cell>
        </row>
        <row r="99">
          <cell r="A99" t="str">
            <v>51221000</v>
          </cell>
        </row>
        <row r="100">
          <cell r="A100" t="str">
            <v>51221000</v>
          </cell>
        </row>
        <row r="101">
          <cell r="A101" t="str">
            <v>51221000</v>
          </cell>
        </row>
        <row r="102">
          <cell r="A102" t="str">
            <v>51221000</v>
          </cell>
        </row>
        <row r="103">
          <cell r="A103" t="str">
            <v>51221000</v>
          </cell>
        </row>
        <row r="104">
          <cell r="A104" t="str">
            <v>51221000</v>
          </cell>
        </row>
        <row r="105">
          <cell r="A105" t="str">
            <v>51221000</v>
          </cell>
        </row>
        <row r="106">
          <cell r="A106" t="str">
            <v>51221000</v>
          </cell>
        </row>
        <row r="107">
          <cell r="A107" t="str">
            <v>51221000</v>
          </cell>
        </row>
        <row r="108">
          <cell r="A108" t="str">
            <v>51221000</v>
          </cell>
        </row>
        <row r="109">
          <cell r="A109" t="str">
            <v>51221000</v>
          </cell>
        </row>
        <row r="110">
          <cell r="A110" t="str">
            <v>51221000</v>
          </cell>
        </row>
        <row r="111">
          <cell r="A111" t="str">
            <v>51221000</v>
          </cell>
        </row>
        <row r="112">
          <cell r="A112" t="str">
            <v>51221000</v>
          </cell>
        </row>
        <row r="113">
          <cell r="A113" t="str">
            <v>51221000</v>
          </cell>
        </row>
        <row r="114">
          <cell r="A114" t="str">
            <v>51221000</v>
          </cell>
        </row>
        <row r="115">
          <cell r="A115" t="str">
            <v>51221000</v>
          </cell>
        </row>
        <row r="116">
          <cell r="A116" t="str">
            <v>51221000</v>
          </cell>
        </row>
        <row r="117">
          <cell r="A117" t="str">
            <v>51221000</v>
          </cell>
        </row>
        <row r="118">
          <cell r="A118" t="str">
            <v>51221000</v>
          </cell>
        </row>
        <row r="119">
          <cell r="A119" t="str">
            <v>51221000</v>
          </cell>
        </row>
        <row r="120">
          <cell r="A120" t="str">
            <v>51221000</v>
          </cell>
        </row>
        <row r="121">
          <cell r="A121" t="str">
            <v>51221000</v>
          </cell>
        </row>
        <row r="122">
          <cell r="A122" t="str">
            <v>51221000</v>
          </cell>
        </row>
        <row r="123">
          <cell r="A123" t="str">
            <v>51221000</v>
          </cell>
        </row>
        <row r="124">
          <cell r="A124" t="str">
            <v>51221000</v>
          </cell>
        </row>
        <row r="125">
          <cell r="A125" t="str">
            <v>51221000</v>
          </cell>
        </row>
        <row r="126">
          <cell r="A126" t="str">
            <v>51221000</v>
          </cell>
        </row>
        <row r="127">
          <cell r="A127" t="str">
            <v>51221000</v>
          </cell>
        </row>
        <row r="128">
          <cell r="A128" t="str">
            <v>51221000</v>
          </cell>
        </row>
        <row r="129">
          <cell r="A129" t="str">
            <v>51221000</v>
          </cell>
        </row>
        <row r="130">
          <cell r="A130" t="str">
            <v>51221000</v>
          </cell>
        </row>
        <row r="131">
          <cell r="A131" t="str">
            <v>51221000</v>
          </cell>
        </row>
        <row r="132">
          <cell r="A132" t="str">
            <v>51221000</v>
          </cell>
        </row>
        <row r="133">
          <cell r="A133" t="str">
            <v>51221000</v>
          </cell>
        </row>
        <row r="134">
          <cell r="A134" t="str">
            <v>51221000</v>
          </cell>
        </row>
        <row r="135">
          <cell r="A135" t="str">
            <v>51221000</v>
          </cell>
        </row>
        <row r="136">
          <cell r="A136" t="str">
            <v>51221000</v>
          </cell>
        </row>
        <row r="137">
          <cell r="A137" t="str">
            <v>51221000</v>
          </cell>
        </row>
        <row r="138">
          <cell r="A138" t="str">
            <v>51221000</v>
          </cell>
        </row>
        <row r="139">
          <cell r="A139" t="str">
            <v>51221000</v>
          </cell>
        </row>
        <row r="140">
          <cell r="A140" t="str">
            <v>51221000</v>
          </cell>
        </row>
        <row r="141">
          <cell r="A141" t="str">
            <v>51221000</v>
          </cell>
        </row>
        <row r="142">
          <cell r="A142" t="str">
            <v>51221000</v>
          </cell>
        </row>
        <row r="143">
          <cell r="A143" t="str">
            <v>51221000</v>
          </cell>
        </row>
        <row r="144">
          <cell r="A144" t="str">
            <v>51221000</v>
          </cell>
        </row>
        <row r="145">
          <cell r="A145" t="str">
            <v>51221000</v>
          </cell>
        </row>
        <row r="146">
          <cell r="A146" t="str">
            <v>51221000</v>
          </cell>
        </row>
        <row r="147">
          <cell r="A147" t="str">
            <v>51221000</v>
          </cell>
        </row>
        <row r="148">
          <cell r="A148" t="str">
            <v>51221000</v>
          </cell>
        </row>
        <row r="149">
          <cell r="A149" t="str">
            <v>51221000</v>
          </cell>
        </row>
        <row r="150">
          <cell r="A150" t="str">
            <v>51221000</v>
          </cell>
        </row>
        <row r="151">
          <cell r="A151" t="str">
            <v>51221000</v>
          </cell>
        </row>
        <row r="152">
          <cell r="A152" t="str">
            <v>51221000</v>
          </cell>
        </row>
        <row r="153">
          <cell r="A153" t="str">
            <v>51221000</v>
          </cell>
        </row>
        <row r="154">
          <cell r="A154" t="str">
            <v>51221000</v>
          </cell>
        </row>
        <row r="155">
          <cell r="A155" t="str">
            <v>51221000</v>
          </cell>
        </row>
        <row r="156">
          <cell r="A156" t="str">
            <v>51221000</v>
          </cell>
        </row>
        <row r="157">
          <cell r="A157" t="str">
            <v>51221000</v>
          </cell>
        </row>
        <row r="158">
          <cell r="A158" t="str">
            <v>51221000</v>
          </cell>
        </row>
        <row r="159">
          <cell r="A159" t="str">
            <v>51221000</v>
          </cell>
        </row>
        <row r="160">
          <cell r="A160" t="str">
            <v>51221000</v>
          </cell>
        </row>
        <row r="161">
          <cell r="A161" t="str">
            <v>51221000</v>
          </cell>
        </row>
        <row r="162">
          <cell r="A162" t="str">
            <v>51221000</v>
          </cell>
        </row>
        <row r="163">
          <cell r="A163" t="str">
            <v>51221000</v>
          </cell>
        </row>
        <row r="164">
          <cell r="A164" t="str">
            <v>51221000</v>
          </cell>
        </row>
        <row r="165">
          <cell r="A165" t="str">
            <v>51221000</v>
          </cell>
        </row>
        <row r="166">
          <cell r="A166" t="str">
            <v>51221000</v>
          </cell>
        </row>
        <row r="167">
          <cell r="A167" t="str">
            <v>51221000</v>
          </cell>
        </row>
        <row r="168">
          <cell r="A168" t="str">
            <v>51221000</v>
          </cell>
        </row>
        <row r="169">
          <cell r="A169" t="str">
            <v>51221000</v>
          </cell>
        </row>
        <row r="170">
          <cell r="A170" t="str">
            <v>51221000</v>
          </cell>
        </row>
        <row r="171">
          <cell r="A171" t="str">
            <v>51221000</v>
          </cell>
        </row>
        <row r="172">
          <cell r="A172" t="str">
            <v>51221000</v>
          </cell>
        </row>
        <row r="173">
          <cell r="A173" t="str">
            <v>51221000</v>
          </cell>
        </row>
        <row r="174">
          <cell r="A174" t="str">
            <v>51221000</v>
          </cell>
        </row>
        <row r="175">
          <cell r="A175" t="str">
            <v>51221000</v>
          </cell>
        </row>
        <row r="176">
          <cell r="A176" t="str">
            <v>51221000</v>
          </cell>
        </row>
        <row r="177">
          <cell r="A177" t="str">
            <v>51221000</v>
          </cell>
        </row>
        <row r="178">
          <cell r="A178" t="str">
            <v>51221000</v>
          </cell>
        </row>
        <row r="179">
          <cell r="A179" t="str">
            <v>51221000</v>
          </cell>
        </row>
        <row r="180">
          <cell r="A180" t="str">
            <v>51221000</v>
          </cell>
        </row>
        <row r="181">
          <cell r="A181" t="str">
            <v>51221000</v>
          </cell>
        </row>
        <row r="182">
          <cell r="A182" t="str">
            <v>51221000</v>
          </cell>
        </row>
        <row r="183">
          <cell r="A183" t="str">
            <v>51221000</v>
          </cell>
        </row>
        <row r="184">
          <cell r="A184" t="str">
            <v>51221000</v>
          </cell>
        </row>
        <row r="185">
          <cell r="A185" t="str">
            <v>51221000</v>
          </cell>
        </row>
        <row r="186">
          <cell r="A186" t="str">
            <v>51221000</v>
          </cell>
        </row>
        <row r="187">
          <cell r="A187" t="str">
            <v>51221000</v>
          </cell>
        </row>
        <row r="188">
          <cell r="A188" t="str">
            <v>51221000</v>
          </cell>
        </row>
        <row r="189">
          <cell r="A189" t="str">
            <v>51221000</v>
          </cell>
        </row>
        <row r="190">
          <cell r="A190" t="str">
            <v>51221000</v>
          </cell>
        </row>
        <row r="191">
          <cell r="A191" t="str">
            <v>51221000</v>
          </cell>
        </row>
        <row r="192">
          <cell r="A192" t="str">
            <v>51221000</v>
          </cell>
        </row>
        <row r="193">
          <cell r="A193" t="str">
            <v>51221000</v>
          </cell>
        </row>
        <row r="194">
          <cell r="A194" t="str">
            <v>51221000</v>
          </cell>
        </row>
        <row r="195">
          <cell r="A195" t="str">
            <v>51221000</v>
          </cell>
        </row>
        <row r="196">
          <cell r="A196" t="str">
            <v>51221000</v>
          </cell>
        </row>
        <row r="197">
          <cell r="A197" t="str">
            <v>51221000</v>
          </cell>
        </row>
        <row r="198">
          <cell r="A198" t="str">
            <v>51221000</v>
          </cell>
        </row>
        <row r="199">
          <cell r="A199" t="str">
            <v>51221000</v>
          </cell>
        </row>
        <row r="200">
          <cell r="A200" t="str">
            <v>51221000</v>
          </cell>
        </row>
        <row r="201">
          <cell r="A201" t="str">
            <v>51221000</v>
          </cell>
        </row>
        <row r="202">
          <cell r="A202" t="str">
            <v>51221000</v>
          </cell>
        </row>
        <row r="203">
          <cell r="A203" t="str">
            <v>51221000</v>
          </cell>
        </row>
        <row r="204">
          <cell r="A204" t="str">
            <v>51221000</v>
          </cell>
        </row>
        <row r="205">
          <cell r="A205" t="str">
            <v>51221000</v>
          </cell>
        </row>
        <row r="206">
          <cell r="A206" t="str">
            <v>51221000</v>
          </cell>
        </row>
        <row r="207">
          <cell r="A207" t="str">
            <v>51221000</v>
          </cell>
        </row>
        <row r="208">
          <cell r="A208" t="str">
            <v>51221000</v>
          </cell>
        </row>
        <row r="209">
          <cell r="A209" t="str">
            <v>51221000</v>
          </cell>
        </row>
        <row r="210">
          <cell r="A210" t="str">
            <v>51221000</v>
          </cell>
        </row>
        <row r="211">
          <cell r="A211" t="str">
            <v>51221000</v>
          </cell>
        </row>
        <row r="212">
          <cell r="A212" t="str">
            <v>51221000</v>
          </cell>
        </row>
        <row r="213">
          <cell r="A213" t="str">
            <v>51221000</v>
          </cell>
        </row>
        <row r="214">
          <cell r="A214" t="str">
            <v>51221000</v>
          </cell>
        </row>
        <row r="215">
          <cell r="A215" t="str">
            <v>51221000</v>
          </cell>
        </row>
        <row r="216">
          <cell r="A216" t="str">
            <v>51221000</v>
          </cell>
        </row>
        <row r="217">
          <cell r="A217" t="str">
            <v>51221000</v>
          </cell>
        </row>
        <row r="218">
          <cell r="A218" t="str">
            <v>51221000</v>
          </cell>
        </row>
        <row r="219">
          <cell r="A219" t="str">
            <v>51221000</v>
          </cell>
        </row>
        <row r="220">
          <cell r="A220" t="str">
            <v>51221000</v>
          </cell>
        </row>
        <row r="221">
          <cell r="A221" t="str">
            <v>51221000</v>
          </cell>
        </row>
        <row r="222">
          <cell r="A222" t="str">
            <v>51221000</v>
          </cell>
        </row>
        <row r="223">
          <cell r="A223" t="str">
            <v>51221000</v>
          </cell>
        </row>
        <row r="224">
          <cell r="A224" t="str">
            <v>51221000</v>
          </cell>
        </row>
        <row r="225">
          <cell r="A225" t="str">
            <v>51221000</v>
          </cell>
        </row>
        <row r="226">
          <cell r="A226" t="str">
            <v>51221000</v>
          </cell>
        </row>
        <row r="227">
          <cell r="A227" t="str">
            <v>51221000</v>
          </cell>
        </row>
        <row r="228">
          <cell r="A228" t="str">
            <v>51221000</v>
          </cell>
        </row>
        <row r="229">
          <cell r="A229" t="str">
            <v>51221000</v>
          </cell>
        </row>
        <row r="230">
          <cell r="A230" t="str">
            <v>51221000</v>
          </cell>
        </row>
        <row r="231">
          <cell r="A231" t="str">
            <v>51221000</v>
          </cell>
        </row>
        <row r="232">
          <cell r="A232" t="str">
            <v>51221000</v>
          </cell>
        </row>
        <row r="233">
          <cell r="A233" t="str">
            <v>51221000</v>
          </cell>
        </row>
        <row r="234">
          <cell r="A234" t="str">
            <v>51221000</v>
          </cell>
        </row>
        <row r="235">
          <cell r="A235" t="str">
            <v>51221000</v>
          </cell>
        </row>
        <row r="236">
          <cell r="A236" t="str">
            <v>51221000</v>
          </cell>
        </row>
        <row r="237">
          <cell r="A237" t="str">
            <v>51221000</v>
          </cell>
        </row>
        <row r="238">
          <cell r="A238" t="str">
            <v>51221000</v>
          </cell>
        </row>
        <row r="239">
          <cell r="A239" t="str">
            <v>51221000</v>
          </cell>
        </row>
        <row r="240">
          <cell r="A240" t="str">
            <v>51221000</v>
          </cell>
        </row>
        <row r="241">
          <cell r="A241" t="str">
            <v>51221000</v>
          </cell>
        </row>
        <row r="242">
          <cell r="A242" t="str">
            <v>51221000</v>
          </cell>
        </row>
        <row r="243">
          <cell r="A243" t="str">
            <v>51221000</v>
          </cell>
        </row>
        <row r="244">
          <cell r="A244" t="str">
            <v>51221000</v>
          </cell>
        </row>
        <row r="245">
          <cell r="A245" t="str">
            <v>51221000</v>
          </cell>
        </row>
        <row r="246">
          <cell r="A246" t="str">
            <v>51221000</v>
          </cell>
        </row>
        <row r="247">
          <cell r="A247" t="str">
            <v>51221000</v>
          </cell>
        </row>
        <row r="248">
          <cell r="A248" t="str">
            <v>51221000</v>
          </cell>
        </row>
        <row r="249">
          <cell r="A249" t="str">
            <v>51221000</v>
          </cell>
        </row>
        <row r="250">
          <cell r="A250" t="str">
            <v>51221000</v>
          </cell>
        </row>
        <row r="251">
          <cell r="A251" t="str">
            <v>51221000</v>
          </cell>
        </row>
        <row r="252">
          <cell r="A252" t="str">
            <v>51221000</v>
          </cell>
        </row>
        <row r="253">
          <cell r="A253" t="str">
            <v>51221000</v>
          </cell>
        </row>
        <row r="254">
          <cell r="A254" t="str">
            <v>51221000</v>
          </cell>
        </row>
        <row r="255">
          <cell r="A255" t="str">
            <v>51221000</v>
          </cell>
        </row>
        <row r="256">
          <cell r="A256" t="str">
            <v>51221000</v>
          </cell>
        </row>
        <row r="257">
          <cell r="A257" t="str">
            <v>51221000</v>
          </cell>
        </row>
        <row r="258">
          <cell r="A258" t="str">
            <v>51221000</v>
          </cell>
        </row>
        <row r="259">
          <cell r="A259" t="str">
            <v>51221000</v>
          </cell>
        </row>
        <row r="260">
          <cell r="A260" t="str">
            <v>51221000</v>
          </cell>
        </row>
        <row r="261">
          <cell r="A261" t="str">
            <v>51221000</v>
          </cell>
        </row>
        <row r="262">
          <cell r="A262" t="str">
            <v>51221000</v>
          </cell>
        </row>
        <row r="263">
          <cell r="A263" t="str">
            <v>51221000</v>
          </cell>
        </row>
        <row r="264">
          <cell r="A264" t="str">
            <v>51221000</v>
          </cell>
        </row>
        <row r="265">
          <cell r="A265" t="str">
            <v>51221000</v>
          </cell>
        </row>
        <row r="266">
          <cell r="A266" t="str">
            <v>51221100</v>
          </cell>
        </row>
        <row r="267">
          <cell r="A267" t="str">
            <v>51221100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R_DB"/>
      <sheetName val="Org mapping"/>
      <sheetName val="Unit converter list"/>
      <sheetName val="清單list"/>
      <sheetName val="Data Request"/>
      <sheetName val="1.GHG Inventory Form"/>
      <sheetName val="2.Emission Inventory Results"/>
      <sheetName val="3.Summary"/>
      <sheetName val="重大性判定原則"/>
      <sheetName val="4.Default Emission Factor"/>
      <sheetName val="5.Electricity factor"/>
      <sheetName val="6.GWP"/>
      <sheetName val="7.Simapro9.4.0.2"/>
      <sheetName val="Other Emission Factor"/>
      <sheetName val="GHGs Category (Refer to ISO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溫室氣體種類Types of greenhouse gases</v>
          </cell>
        </row>
        <row r="2">
          <cell r="B2" t="str">
            <v>CH4</v>
          </cell>
        </row>
        <row r="3">
          <cell r="B3" t="str">
            <v>N2O</v>
          </cell>
        </row>
        <row r="4">
          <cell r="B4" t="str">
            <v>NF3</v>
          </cell>
        </row>
        <row r="5">
          <cell r="B5" t="str">
            <v>SF6</v>
          </cell>
        </row>
        <row r="6">
          <cell r="B6" t="str">
            <v>PFC14</v>
          </cell>
        </row>
        <row r="7">
          <cell r="B7" t="str">
            <v>PFC116</v>
          </cell>
        </row>
        <row r="8">
          <cell r="B8" t="str">
            <v>PFC218</v>
          </cell>
        </row>
        <row r="9">
          <cell r="B9" t="str">
            <v>PFC318</v>
          </cell>
        </row>
        <row r="10">
          <cell r="B10" t="str">
            <v>C4F10</v>
          </cell>
        </row>
        <row r="11">
          <cell r="B11" t="str">
            <v>C5F8</v>
          </cell>
        </row>
        <row r="12">
          <cell r="B12" t="str">
            <v>C5F12</v>
          </cell>
        </row>
        <row r="13">
          <cell r="B13" t="str">
            <v>C6F14</v>
          </cell>
        </row>
        <row r="14">
          <cell r="B14" t="str">
            <v>R-10</v>
          </cell>
        </row>
        <row r="15">
          <cell r="B15" t="str">
            <v>R-11</v>
          </cell>
        </row>
        <row r="16">
          <cell r="B16" t="str">
            <v>R-12</v>
          </cell>
        </row>
        <row r="17">
          <cell r="B17" t="str">
            <v>R-13</v>
          </cell>
        </row>
        <row r="18">
          <cell r="B18" t="str">
            <v>R-14</v>
          </cell>
        </row>
        <row r="19">
          <cell r="B19" t="str">
            <v>R-21</v>
          </cell>
        </row>
        <row r="20">
          <cell r="B20" t="str">
            <v>R-22</v>
          </cell>
        </row>
        <row r="21">
          <cell r="B21" t="str">
            <v>R-23</v>
          </cell>
        </row>
        <row r="22">
          <cell r="B22" t="str">
            <v>R-30</v>
          </cell>
        </row>
        <row r="23">
          <cell r="B23" t="str">
            <v>R-32</v>
          </cell>
        </row>
        <row r="24">
          <cell r="B24" t="str">
            <v>R-40</v>
          </cell>
        </row>
        <row r="25">
          <cell r="B25" t="str">
            <v>R-41</v>
          </cell>
        </row>
        <row r="26">
          <cell r="B26" t="str">
            <v>R-43</v>
          </cell>
        </row>
        <row r="27">
          <cell r="B27" t="str">
            <v>R-50</v>
          </cell>
        </row>
        <row r="28">
          <cell r="B28" t="str">
            <v>R-51-14</v>
          </cell>
        </row>
        <row r="29">
          <cell r="B29" t="str">
            <v>R-113</v>
          </cell>
        </row>
        <row r="30">
          <cell r="B30" t="str">
            <v>R-114</v>
          </cell>
        </row>
        <row r="31">
          <cell r="B31" t="str">
            <v>R-115</v>
          </cell>
        </row>
        <row r="32">
          <cell r="B32" t="str">
            <v>R-116</v>
          </cell>
        </row>
        <row r="33">
          <cell r="B33" t="str">
            <v>R-122</v>
          </cell>
        </row>
        <row r="34">
          <cell r="B34" t="str">
            <v>R-122a</v>
          </cell>
        </row>
        <row r="35">
          <cell r="B35" t="str">
            <v>R-123</v>
          </cell>
        </row>
        <row r="36">
          <cell r="B36" t="str">
            <v>R-123a</v>
          </cell>
        </row>
        <row r="37">
          <cell r="B37" t="str">
            <v>R-124</v>
          </cell>
        </row>
        <row r="38">
          <cell r="B38" t="str">
            <v>R-125</v>
          </cell>
        </row>
        <row r="39">
          <cell r="B39" t="str">
            <v>R-12B1</v>
          </cell>
        </row>
        <row r="40">
          <cell r="B40" t="str">
            <v>R-12B2</v>
          </cell>
        </row>
        <row r="41">
          <cell r="B41" t="str">
            <v>R-132c</v>
          </cell>
        </row>
        <row r="42">
          <cell r="B42" t="str">
            <v>R-134</v>
          </cell>
        </row>
        <row r="43">
          <cell r="B43" t="str">
            <v>R-134a</v>
          </cell>
        </row>
        <row r="44">
          <cell r="B44" t="str">
            <v>R-141b</v>
          </cell>
        </row>
        <row r="45">
          <cell r="B45" t="str">
            <v>R-142b</v>
          </cell>
        </row>
        <row r="46">
          <cell r="B46" t="str">
            <v>R-143</v>
          </cell>
        </row>
        <row r="47">
          <cell r="B47" t="str">
            <v>R-143a</v>
          </cell>
        </row>
        <row r="48">
          <cell r="B48" t="str">
            <v>R-152</v>
          </cell>
        </row>
        <row r="49">
          <cell r="B49" t="str">
            <v>R-152a</v>
          </cell>
        </row>
        <row r="50">
          <cell r="B50" t="str">
            <v>R-161</v>
          </cell>
        </row>
        <row r="51">
          <cell r="B51" t="str">
            <v>R-218</v>
          </cell>
        </row>
        <row r="52">
          <cell r="B52" t="str">
            <v>R-225ca</v>
          </cell>
        </row>
        <row r="53">
          <cell r="B53" t="str">
            <v>R-225cb</v>
          </cell>
        </row>
        <row r="54">
          <cell r="B54" t="str">
            <v>R-227ca</v>
          </cell>
        </row>
        <row r="55">
          <cell r="B55" t="str">
            <v>R-227ea</v>
          </cell>
        </row>
        <row r="56">
          <cell r="B56" t="str">
            <v>R-22B1</v>
          </cell>
        </row>
        <row r="57">
          <cell r="B57" t="str">
            <v>R-236cb</v>
          </cell>
        </row>
        <row r="58">
          <cell r="B58" t="str">
            <v>R-236ea</v>
          </cell>
        </row>
        <row r="59">
          <cell r="B59" t="str">
            <v>R-236fa</v>
          </cell>
        </row>
        <row r="60">
          <cell r="B60" t="str">
            <v>R-245ca</v>
          </cell>
        </row>
        <row r="61">
          <cell r="B61" t="str">
            <v>R-245cb</v>
          </cell>
        </row>
        <row r="62">
          <cell r="B62" t="str">
            <v>R-245ea</v>
          </cell>
        </row>
        <row r="63">
          <cell r="B63" t="str">
            <v>R-245eb</v>
          </cell>
        </row>
        <row r="64">
          <cell r="B64" t="str">
            <v>R-245fa</v>
          </cell>
        </row>
        <row r="65">
          <cell r="B65" t="str">
            <v>R-263fb</v>
          </cell>
        </row>
        <row r="66">
          <cell r="B66" t="str">
            <v>R-272ca</v>
          </cell>
        </row>
        <row r="67">
          <cell r="B67" t="str">
            <v>R-290</v>
          </cell>
        </row>
        <row r="68">
          <cell r="B68" t="str">
            <v>R-329p</v>
          </cell>
        </row>
        <row r="69">
          <cell r="B69" t="str">
            <v>R-365mfc</v>
          </cell>
        </row>
        <row r="70">
          <cell r="B70" t="str">
            <v>R-3110</v>
          </cell>
        </row>
        <row r="71">
          <cell r="B71" t="str">
            <v>R-401A</v>
          </cell>
        </row>
        <row r="72">
          <cell r="B72" t="str">
            <v>R-401B</v>
          </cell>
        </row>
        <row r="73">
          <cell r="B73" t="str">
            <v>R-401C</v>
          </cell>
        </row>
        <row r="74">
          <cell r="B74" t="str">
            <v>R-402A</v>
          </cell>
        </row>
        <row r="75">
          <cell r="B75" t="str">
            <v>R-402B</v>
          </cell>
        </row>
        <row r="76">
          <cell r="B76" t="str">
            <v>R-403A</v>
          </cell>
        </row>
        <row r="77">
          <cell r="B77" t="str">
            <v>R-403B</v>
          </cell>
        </row>
        <row r="78">
          <cell r="B78" t="str">
            <v>R-404A</v>
          </cell>
        </row>
        <row r="79">
          <cell r="B79" t="str">
            <v>R-405A</v>
          </cell>
        </row>
        <row r="80">
          <cell r="B80" t="str">
            <v>R-406A</v>
          </cell>
        </row>
        <row r="81">
          <cell r="B81" t="str">
            <v>R-407A</v>
          </cell>
        </row>
        <row r="82">
          <cell r="B82" t="str">
            <v>R-407B</v>
          </cell>
        </row>
        <row r="83">
          <cell r="B83" t="str">
            <v>R-407C</v>
          </cell>
        </row>
        <row r="84">
          <cell r="B84" t="str">
            <v>R-407D</v>
          </cell>
        </row>
        <row r="85">
          <cell r="B85" t="str">
            <v>R-407E</v>
          </cell>
        </row>
        <row r="86">
          <cell r="B86" t="str">
            <v>R-408A</v>
          </cell>
        </row>
        <row r="87">
          <cell r="B87" t="str">
            <v>R-409A</v>
          </cell>
        </row>
        <row r="88">
          <cell r="B88" t="str">
            <v>R-409B</v>
          </cell>
        </row>
        <row r="89">
          <cell r="B89" t="str">
            <v>R-410A</v>
          </cell>
        </row>
        <row r="90">
          <cell r="B90" t="str">
            <v>R-410B</v>
          </cell>
        </row>
        <row r="91">
          <cell r="B91" t="str">
            <v>R-411A</v>
          </cell>
        </row>
        <row r="92">
          <cell r="B92" t="str">
            <v>R-411B</v>
          </cell>
        </row>
        <row r="93">
          <cell r="B93" t="str">
            <v>R-411C</v>
          </cell>
        </row>
        <row r="94">
          <cell r="B94" t="str">
            <v>R-412A</v>
          </cell>
        </row>
        <row r="95">
          <cell r="B95" t="str">
            <v>R-413A</v>
          </cell>
        </row>
        <row r="96">
          <cell r="B96" t="str">
            <v>R-414A</v>
          </cell>
        </row>
        <row r="97">
          <cell r="B97" t="str">
            <v>R-414B</v>
          </cell>
        </row>
        <row r="98">
          <cell r="B98" t="str">
            <v>R-415A</v>
          </cell>
        </row>
        <row r="99">
          <cell r="B99" t="str">
            <v>R-415B</v>
          </cell>
        </row>
        <row r="100">
          <cell r="B100" t="str">
            <v>R-416A</v>
          </cell>
        </row>
        <row r="101">
          <cell r="B101" t="str">
            <v>R-417A</v>
          </cell>
        </row>
        <row r="102">
          <cell r="B102" t="str">
            <v>R-418A</v>
          </cell>
        </row>
        <row r="103">
          <cell r="B103" t="str">
            <v>R-419A</v>
          </cell>
        </row>
        <row r="104">
          <cell r="B104" t="str">
            <v>R-420A</v>
          </cell>
        </row>
        <row r="105">
          <cell r="B105" t="str">
            <v>R-421A</v>
          </cell>
        </row>
        <row r="106">
          <cell r="B106" t="str">
            <v>R-421B</v>
          </cell>
        </row>
        <row r="107">
          <cell r="B107" t="str">
            <v>R-422A</v>
          </cell>
        </row>
        <row r="108">
          <cell r="B108" t="str">
            <v>R-422B</v>
          </cell>
        </row>
        <row r="109">
          <cell r="B109" t="str">
            <v>R-422C</v>
          </cell>
        </row>
        <row r="110">
          <cell r="B110" t="str">
            <v>R-422D</v>
          </cell>
        </row>
        <row r="111">
          <cell r="B111" t="str">
            <v>R-423A</v>
          </cell>
        </row>
        <row r="112">
          <cell r="B112" t="str">
            <v>R-424A</v>
          </cell>
        </row>
        <row r="113">
          <cell r="B113" t="str">
            <v>R-426A</v>
          </cell>
        </row>
        <row r="114">
          <cell r="B114" t="str">
            <v>R-427A</v>
          </cell>
        </row>
        <row r="115">
          <cell r="B115" t="str">
            <v>R-428A</v>
          </cell>
        </row>
        <row r="116">
          <cell r="B116" t="str">
            <v>R-434A</v>
          </cell>
        </row>
        <row r="117">
          <cell r="B117" t="str">
            <v>R-437A</v>
          </cell>
        </row>
        <row r="118">
          <cell r="B118" t="str">
            <v>R-438A</v>
          </cell>
        </row>
        <row r="119">
          <cell r="B119" t="str">
            <v>R-442A</v>
          </cell>
        </row>
        <row r="120">
          <cell r="B120" t="str">
            <v>R-448A</v>
          </cell>
        </row>
        <row r="121">
          <cell r="B121" t="str">
            <v>R-449A</v>
          </cell>
        </row>
        <row r="122">
          <cell r="B122" t="str">
            <v>R-450A</v>
          </cell>
        </row>
        <row r="123">
          <cell r="B123" t="str">
            <v>R-452A</v>
          </cell>
        </row>
        <row r="124">
          <cell r="B124" t="str">
            <v>R-452B</v>
          </cell>
        </row>
        <row r="125">
          <cell r="B125" t="str">
            <v>R-453A</v>
          </cell>
        </row>
        <row r="126">
          <cell r="B126" t="str">
            <v>R-454B</v>
          </cell>
        </row>
        <row r="127">
          <cell r="B127" t="str">
            <v>R-458A</v>
          </cell>
        </row>
        <row r="128">
          <cell r="B128" t="str">
            <v>R-466A</v>
          </cell>
        </row>
        <row r="129">
          <cell r="B129" t="str">
            <v>R-4310mee</v>
          </cell>
        </row>
        <row r="130">
          <cell r="B130" t="str">
            <v>R-500</v>
          </cell>
        </row>
        <row r="131">
          <cell r="B131" t="str">
            <v>R-501</v>
          </cell>
        </row>
        <row r="132">
          <cell r="B132" t="str">
            <v>R-502</v>
          </cell>
        </row>
        <row r="133">
          <cell r="B133" t="str">
            <v>R-503</v>
          </cell>
        </row>
        <row r="134">
          <cell r="B134" t="str">
            <v>R-504</v>
          </cell>
        </row>
        <row r="135">
          <cell r="B135" t="str">
            <v>R-505</v>
          </cell>
        </row>
        <row r="136">
          <cell r="B136" t="str">
            <v>R-506</v>
          </cell>
        </row>
        <row r="137">
          <cell r="B137" t="str">
            <v>R-507</v>
          </cell>
        </row>
        <row r="138">
          <cell r="B138" t="str">
            <v>R-507A</v>
          </cell>
        </row>
        <row r="139">
          <cell r="B139" t="str">
            <v>R-508A</v>
          </cell>
        </row>
        <row r="140">
          <cell r="B140" t="str">
            <v>R-508B</v>
          </cell>
        </row>
        <row r="141">
          <cell r="B141" t="str">
            <v>R-509A</v>
          </cell>
        </row>
        <row r="142">
          <cell r="B142" t="str">
            <v>R-513A</v>
          </cell>
        </row>
        <row r="143">
          <cell r="B143" t="str">
            <v>R-514A</v>
          </cell>
        </row>
        <row r="144">
          <cell r="B144" t="str">
            <v>R-600</v>
          </cell>
        </row>
        <row r="145">
          <cell r="B145" t="str">
            <v>R-600a</v>
          </cell>
        </row>
        <row r="146">
          <cell r="B146" t="str">
            <v>R-601</v>
          </cell>
        </row>
        <row r="147">
          <cell r="B147" t="str">
            <v>R-601a</v>
          </cell>
        </row>
        <row r="148">
          <cell r="B148" t="str">
            <v>R-717</v>
          </cell>
        </row>
        <row r="149">
          <cell r="B149" t="str">
            <v>R-744</v>
          </cell>
        </row>
        <row r="150">
          <cell r="B150" t="str">
            <v>R-744A</v>
          </cell>
        </row>
        <row r="151">
          <cell r="B151" t="str">
            <v>R-C318</v>
          </cell>
        </row>
        <row r="152">
          <cell r="B152" t="str">
            <v>R-E 347mcc1</v>
          </cell>
        </row>
        <row r="153">
          <cell r="B153" t="str">
            <v>Free Zone</v>
          </cell>
        </row>
        <row r="154">
          <cell r="B154" t="str">
            <v>Freeze 12</v>
          </cell>
        </row>
        <row r="155">
          <cell r="B155" t="str">
            <v>G2018C</v>
          </cell>
        </row>
        <row r="156">
          <cell r="B156" t="str">
            <v>GHG-HP</v>
          </cell>
        </row>
        <row r="157">
          <cell r="B157" t="str">
            <v>GHG-X5</v>
          </cell>
        </row>
        <row r="158">
          <cell r="B158" t="str">
            <v>Isceon MO89</v>
          </cell>
        </row>
        <row r="159">
          <cell r="B159" t="str">
            <v>NARM-502</v>
          </cell>
        </row>
        <row r="160">
          <cell r="B160" t="str">
            <v>R-1234yf</v>
          </cell>
        </row>
        <row r="161">
          <cell r="B161" t="str">
            <v>FM200滅火器 FM200 fire extinguisher</v>
          </cell>
        </row>
      </sheetData>
      <sheetData sheetId="12"/>
      <sheetData sheetId="13">
        <row r="4">
          <cell r="B4" t="str">
            <v>預設值Default</v>
          </cell>
          <cell r="C4" t="str">
            <v>自訂值Custom Value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P06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SAP"/>
      <sheetName val="2 Sale"/>
      <sheetName val="3 樞紐分析"/>
      <sheetName val="4. 1節能計算_HP"/>
      <sheetName val="4. 2節能計算__DELL"/>
      <sheetName val="4. 3節能計算_CNBU"/>
      <sheetName val="工作表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nalysis-sales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2003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"/>
      <sheetName val="Expense"/>
      <sheetName val="Management"/>
      <sheetName val="MRO"/>
      <sheetName val="Direct Labor"/>
    </sheetNames>
    <sheetDataSet>
      <sheetData sheetId="0"/>
      <sheetData sheetId="1">
        <row r="6">
          <cell r="A6">
            <v>59010110</v>
          </cell>
          <cell r="B6" t="str">
            <v>Wages &amp; Salaries</v>
          </cell>
          <cell r="C6">
            <v>222000</v>
          </cell>
          <cell r="D6">
            <v>222000</v>
          </cell>
          <cell r="E6">
            <v>222000</v>
          </cell>
          <cell r="F6">
            <v>222000</v>
          </cell>
          <cell r="G6">
            <v>222000</v>
          </cell>
          <cell r="H6">
            <v>222000</v>
          </cell>
          <cell r="I6">
            <v>222000</v>
          </cell>
          <cell r="J6">
            <v>222000</v>
          </cell>
          <cell r="K6">
            <v>222000</v>
          </cell>
          <cell r="L6">
            <v>222000</v>
          </cell>
          <cell r="M6">
            <v>222000</v>
          </cell>
          <cell r="N6">
            <v>222000</v>
          </cell>
          <cell r="O6">
            <v>2664000</v>
          </cell>
          <cell r="P6">
            <v>222000</v>
          </cell>
          <cell r="Q6">
            <v>2092364.23</v>
          </cell>
        </row>
        <row r="7">
          <cell r="A7">
            <v>59010210</v>
          </cell>
          <cell r="B7" t="str">
            <v>Overtime Pay</v>
          </cell>
          <cell r="C7">
            <v>8550</v>
          </cell>
          <cell r="D7">
            <v>8550</v>
          </cell>
          <cell r="E7">
            <v>7350</v>
          </cell>
          <cell r="F7">
            <v>7350</v>
          </cell>
          <cell r="G7">
            <v>7350</v>
          </cell>
          <cell r="H7">
            <v>8550</v>
          </cell>
          <cell r="I7">
            <v>8550</v>
          </cell>
          <cell r="J7">
            <v>8550</v>
          </cell>
          <cell r="K7">
            <v>8550</v>
          </cell>
          <cell r="L7">
            <v>8550</v>
          </cell>
          <cell r="M7">
            <v>8550</v>
          </cell>
          <cell r="N7">
            <v>8550</v>
          </cell>
          <cell r="O7">
            <v>99000</v>
          </cell>
          <cell r="P7">
            <v>8250</v>
          </cell>
          <cell r="Q7">
            <v>123126.13</v>
          </cell>
        </row>
        <row r="8">
          <cell r="A8">
            <v>59010310</v>
          </cell>
          <cell r="B8" t="str">
            <v>Year-end Bonus</v>
          </cell>
          <cell r="C8">
            <v>74000</v>
          </cell>
          <cell r="D8">
            <v>74000</v>
          </cell>
          <cell r="E8">
            <v>74000</v>
          </cell>
          <cell r="F8">
            <v>74000</v>
          </cell>
          <cell r="G8">
            <v>74000</v>
          </cell>
          <cell r="H8">
            <v>74000</v>
          </cell>
          <cell r="I8">
            <v>74000</v>
          </cell>
          <cell r="J8">
            <v>74000</v>
          </cell>
          <cell r="K8">
            <v>74000</v>
          </cell>
          <cell r="L8">
            <v>74000</v>
          </cell>
          <cell r="M8">
            <v>74000</v>
          </cell>
          <cell r="N8">
            <v>74000</v>
          </cell>
          <cell r="O8">
            <v>888000</v>
          </cell>
          <cell r="P8">
            <v>74000</v>
          </cell>
          <cell r="Q8">
            <v>700281.29</v>
          </cell>
        </row>
        <row r="9">
          <cell r="A9">
            <v>59010320</v>
          </cell>
          <cell r="B9" t="str">
            <v>Employee Encourage</v>
          </cell>
          <cell r="C9">
            <v>900</v>
          </cell>
          <cell r="D9">
            <v>900</v>
          </cell>
          <cell r="E9">
            <v>9700</v>
          </cell>
          <cell r="F9">
            <v>900</v>
          </cell>
          <cell r="G9">
            <v>900</v>
          </cell>
          <cell r="H9">
            <v>9700</v>
          </cell>
          <cell r="I9">
            <v>900</v>
          </cell>
          <cell r="J9">
            <v>900</v>
          </cell>
          <cell r="K9">
            <v>9700</v>
          </cell>
          <cell r="L9">
            <v>900</v>
          </cell>
          <cell r="M9">
            <v>900</v>
          </cell>
          <cell r="N9">
            <v>9700</v>
          </cell>
          <cell r="O9">
            <v>46000</v>
          </cell>
          <cell r="P9">
            <v>3833.3333333333335</v>
          </cell>
          <cell r="Q9">
            <v>37149.64</v>
          </cell>
        </row>
        <row r="10">
          <cell r="A10">
            <v>59010330</v>
          </cell>
          <cell r="B10" t="str">
            <v>Diligence Bonus</v>
          </cell>
          <cell r="C10">
            <v>4500</v>
          </cell>
          <cell r="D10">
            <v>4500</v>
          </cell>
          <cell r="E10">
            <v>4500</v>
          </cell>
          <cell r="F10">
            <v>4500</v>
          </cell>
          <cell r="G10">
            <v>4500</v>
          </cell>
          <cell r="H10">
            <v>4500</v>
          </cell>
          <cell r="I10">
            <v>4500</v>
          </cell>
          <cell r="J10">
            <v>4500</v>
          </cell>
          <cell r="K10">
            <v>4500</v>
          </cell>
          <cell r="L10">
            <v>4500</v>
          </cell>
          <cell r="M10">
            <v>4500</v>
          </cell>
          <cell r="N10">
            <v>4500</v>
          </cell>
          <cell r="O10">
            <v>54000</v>
          </cell>
          <cell r="P10">
            <v>4500</v>
          </cell>
          <cell r="Q10">
            <v>45500.01</v>
          </cell>
        </row>
        <row r="11">
          <cell r="A11">
            <v>59010410</v>
          </cell>
          <cell r="B11" t="str">
            <v>Pension</v>
          </cell>
          <cell r="C11">
            <v>5750</v>
          </cell>
          <cell r="D11">
            <v>5750</v>
          </cell>
          <cell r="E11">
            <v>5750</v>
          </cell>
          <cell r="F11">
            <v>5750</v>
          </cell>
          <cell r="G11">
            <v>5750</v>
          </cell>
          <cell r="H11">
            <v>5750</v>
          </cell>
          <cell r="I11">
            <v>5750</v>
          </cell>
          <cell r="J11">
            <v>5750</v>
          </cell>
          <cell r="K11">
            <v>5750</v>
          </cell>
          <cell r="L11">
            <v>5750</v>
          </cell>
          <cell r="M11">
            <v>5750</v>
          </cell>
          <cell r="N11">
            <v>5750</v>
          </cell>
          <cell r="O11">
            <v>69000</v>
          </cell>
          <cell r="P11">
            <v>5750</v>
          </cell>
          <cell r="Q11">
            <v>34422.199999999997</v>
          </cell>
        </row>
        <row r="12">
          <cell r="A12">
            <v>59010430</v>
          </cell>
          <cell r="B12" t="str">
            <v>Labor Insurance</v>
          </cell>
          <cell r="C12">
            <v>550</v>
          </cell>
          <cell r="D12">
            <v>0</v>
          </cell>
          <cell r="E12">
            <v>0</v>
          </cell>
          <cell r="F12">
            <v>550</v>
          </cell>
          <cell r="G12">
            <v>0</v>
          </cell>
          <cell r="H12">
            <v>0</v>
          </cell>
          <cell r="I12">
            <v>550</v>
          </cell>
          <cell r="J12">
            <v>0</v>
          </cell>
          <cell r="K12">
            <v>0</v>
          </cell>
          <cell r="L12">
            <v>550</v>
          </cell>
          <cell r="M12">
            <v>0</v>
          </cell>
          <cell r="N12">
            <v>0</v>
          </cell>
          <cell r="O12">
            <v>2200</v>
          </cell>
          <cell r="P12">
            <v>183.33333333333334</v>
          </cell>
          <cell r="Q12">
            <v>1896.48</v>
          </cell>
        </row>
        <row r="13">
          <cell r="A13">
            <v>59010470</v>
          </cell>
          <cell r="B13" t="str">
            <v>Health Insurance</v>
          </cell>
          <cell r="C13">
            <v>6000</v>
          </cell>
          <cell r="D13">
            <v>6000</v>
          </cell>
          <cell r="E13">
            <v>6000</v>
          </cell>
          <cell r="F13">
            <v>6000</v>
          </cell>
          <cell r="G13">
            <v>6000</v>
          </cell>
          <cell r="H13">
            <v>6000</v>
          </cell>
          <cell r="I13">
            <v>6000</v>
          </cell>
          <cell r="J13">
            <v>6000</v>
          </cell>
          <cell r="K13">
            <v>6000</v>
          </cell>
          <cell r="L13">
            <v>6000</v>
          </cell>
          <cell r="M13">
            <v>6000</v>
          </cell>
          <cell r="N13">
            <v>6000</v>
          </cell>
          <cell r="O13">
            <v>72000</v>
          </cell>
          <cell r="P13">
            <v>6000</v>
          </cell>
          <cell r="Q13">
            <v>59174</v>
          </cell>
        </row>
        <row r="14">
          <cell r="A14">
            <v>59010510</v>
          </cell>
          <cell r="B14" t="str">
            <v>Meal Expenses</v>
          </cell>
          <cell r="C14">
            <v>2457</v>
          </cell>
          <cell r="D14">
            <v>2457</v>
          </cell>
          <cell r="E14">
            <v>2457</v>
          </cell>
          <cell r="F14">
            <v>2457</v>
          </cell>
          <cell r="G14">
            <v>2457</v>
          </cell>
          <cell r="H14">
            <v>2457</v>
          </cell>
          <cell r="I14">
            <v>2457</v>
          </cell>
          <cell r="J14">
            <v>2457</v>
          </cell>
          <cell r="K14">
            <v>2457</v>
          </cell>
          <cell r="L14">
            <v>2457</v>
          </cell>
          <cell r="M14">
            <v>2457</v>
          </cell>
          <cell r="N14">
            <v>2457</v>
          </cell>
          <cell r="O14">
            <v>29484</v>
          </cell>
          <cell r="P14">
            <v>2457</v>
          </cell>
          <cell r="Q14">
            <v>30044</v>
          </cell>
        </row>
        <row r="15">
          <cell r="A15">
            <v>59010610</v>
          </cell>
          <cell r="B15" t="str">
            <v>Transportation fee</v>
          </cell>
          <cell r="C15">
            <v>9500</v>
          </cell>
          <cell r="D15">
            <v>9500</v>
          </cell>
          <cell r="E15">
            <v>9500</v>
          </cell>
          <cell r="F15">
            <v>9500</v>
          </cell>
          <cell r="G15">
            <v>9500</v>
          </cell>
          <cell r="H15">
            <v>9500</v>
          </cell>
          <cell r="I15">
            <v>9500</v>
          </cell>
          <cell r="J15">
            <v>9500</v>
          </cell>
          <cell r="K15">
            <v>9500</v>
          </cell>
          <cell r="L15">
            <v>9500</v>
          </cell>
          <cell r="M15">
            <v>9500</v>
          </cell>
          <cell r="N15">
            <v>9500</v>
          </cell>
          <cell r="O15">
            <v>114000</v>
          </cell>
          <cell r="P15">
            <v>9500</v>
          </cell>
          <cell r="Q15">
            <v>97634.93</v>
          </cell>
        </row>
        <row r="16">
          <cell r="A16">
            <v>59010750</v>
          </cell>
          <cell r="B16" t="str">
            <v>Training-Special Project</v>
          </cell>
          <cell r="C16">
            <v>7000</v>
          </cell>
          <cell r="D16">
            <v>7000</v>
          </cell>
          <cell r="E16">
            <v>7000</v>
          </cell>
          <cell r="F16">
            <v>7000</v>
          </cell>
          <cell r="G16">
            <v>7000</v>
          </cell>
          <cell r="H16">
            <v>7000</v>
          </cell>
          <cell r="I16">
            <v>7000</v>
          </cell>
          <cell r="J16">
            <v>7000</v>
          </cell>
          <cell r="K16">
            <v>7000</v>
          </cell>
          <cell r="L16">
            <v>7000</v>
          </cell>
          <cell r="M16">
            <v>7000</v>
          </cell>
          <cell r="N16">
            <v>7000</v>
          </cell>
          <cell r="O16">
            <v>84000</v>
          </cell>
          <cell r="P16">
            <v>7000</v>
          </cell>
          <cell r="Q16">
            <v>128562.1</v>
          </cell>
        </row>
        <row r="17">
          <cell r="A17">
            <v>59020310</v>
          </cell>
          <cell r="B17" t="str">
            <v>Sundry Supplies</v>
          </cell>
          <cell r="C17">
            <v>450000</v>
          </cell>
          <cell r="D17">
            <v>450000</v>
          </cell>
          <cell r="E17">
            <v>450000</v>
          </cell>
          <cell r="F17">
            <v>450000</v>
          </cell>
          <cell r="G17">
            <v>450000</v>
          </cell>
          <cell r="H17">
            <v>450000</v>
          </cell>
          <cell r="I17">
            <v>450000</v>
          </cell>
          <cell r="J17">
            <v>450000</v>
          </cell>
          <cell r="K17">
            <v>450000</v>
          </cell>
          <cell r="L17">
            <v>450000</v>
          </cell>
          <cell r="M17">
            <v>450000</v>
          </cell>
          <cell r="N17">
            <v>450000</v>
          </cell>
          <cell r="O17">
            <v>5400000</v>
          </cell>
          <cell r="P17">
            <v>450000</v>
          </cell>
          <cell r="Q17">
            <v>5689436.3700000001</v>
          </cell>
        </row>
        <row r="18">
          <cell r="A18">
            <v>59020410</v>
          </cell>
          <cell r="B18" t="str">
            <v>Inven Issues-RM</v>
          </cell>
          <cell r="C18">
            <v>600</v>
          </cell>
          <cell r="D18">
            <v>600</v>
          </cell>
          <cell r="E18">
            <v>600</v>
          </cell>
          <cell r="F18">
            <v>600</v>
          </cell>
          <cell r="G18">
            <v>600</v>
          </cell>
          <cell r="H18">
            <v>600</v>
          </cell>
          <cell r="I18">
            <v>600</v>
          </cell>
          <cell r="J18">
            <v>600</v>
          </cell>
          <cell r="K18">
            <v>600</v>
          </cell>
          <cell r="L18">
            <v>600</v>
          </cell>
          <cell r="M18">
            <v>600</v>
          </cell>
          <cell r="N18">
            <v>600</v>
          </cell>
          <cell r="O18">
            <v>7200</v>
          </cell>
          <cell r="P18">
            <v>600</v>
          </cell>
          <cell r="Q18">
            <v>8225.59</v>
          </cell>
        </row>
        <row r="19">
          <cell r="A19">
            <v>59020430</v>
          </cell>
          <cell r="B19" t="str">
            <v>Inven Issues-F/G</v>
          </cell>
          <cell r="C19">
            <v>2000</v>
          </cell>
          <cell r="D19">
            <v>2000</v>
          </cell>
          <cell r="E19">
            <v>2000</v>
          </cell>
          <cell r="F19">
            <v>2000</v>
          </cell>
          <cell r="G19">
            <v>2000</v>
          </cell>
          <cell r="H19">
            <v>2000</v>
          </cell>
          <cell r="I19">
            <v>2000</v>
          </cell>
          <cell r="J19">
            <v>2000</v>
          </cell>
          <cell r="K19">
            <v>2000</v>
          </cell>
          <cell r="L19">
            <v>2000</v>
          </cell>
          <cell r="M19">
            <v>2000</v>
          </cell>
          <cell r="N19">
            <v>2000</v>
          </cell>
          <cell r="O19">
            <v>24000</v>
          </cell>
          <cell r="P19">
            <v>2000</v>
          </cell>
          <cell r="Q19">
            <v>26372.62</v>
          </cell>
        </row>
        <row r="20">
          <cell r="A20">
            <v>59030100</v>
          </cell>
          <cell r="B20" t="str">
            <v>Depreciation-Land Improvement</v>
          </cell>
          <cell r="C20">
            <v>39529.15</v>
          </cell>
          <cell r="D20">
            <v>39529.15</v>
          </cell>
          <cell r="E20">
            <v>39529.15</v>
          </cell>
          <cell r="F20">
            <v>39529.15</v>
          </cell>
          <cell r="G20">
            <v>39529.15</v>
          </cell>
          <cell r="H20">
            <v>39529.15</v>
          </cell>
          <cell r="I20">
            <v>39529.15</v>
          </cell>
          <cell r="J20">
            <v>39529.15</v>
          </cell>
          <cell r="K20">
            <v>39529.15</v>
          </cell>
          <cell r="L20">
            <v>39529.15</v>
          </cell>
          <cell r="M20">
            <v>39529.15</v>
          </cell>
          <cell r="N20">
            <v>39529.15</v>
          </cell>
          <cell r="O20">
            <v>474349.8</v>
          </cell>
          <cell r="P20">
            <v>39529.150000000009</v>
          </cell>
          <cell r="Q20">
            <v>0</v>
          </cell>
        </row>
        <row r="21">
          <cell r="A21">
            <v>59030110</v>
          </cell>
          <cell r="B21" t="str">
            <v>Depre-Buildings</v>
          </cell>
          <cell r="C21">
            <v>224357.1</v>
          </cell>
          <cell r="D21">
            <v>224357.1</v>
          </cell>
          <cell r="E21">
            <v>224357.1</v>
          </cell>
          <cell r="F21">
            <v>224357.1</v>
          </cell>
          <cell r="G21">
            <v>224357.1</v>
          </cell>
          <cell r="H21">
            <v>224357.1</v>
          </cell>
          <cell r="I21">
            <v>224357.1</v>
          </cell>
          <cell r="J21">
            <v>224357.1</v>
          </cell>
          <cell r="K21">
            <v>224357.1</v>
          </cell>
          <cell r="L21">
            <v>224357.1</v>
          </cell>
          <cell r="M21">
            <v>224357.1</v>
          </cell>
          <cell r="N21">
            <v>224357.1</v>
          </cell>
          <cell r="O21">
            <v>2692285.2</v>
          </cell>
          <cell r="P21">
            <v>224357.10000000006</v>
          </cell>
          <cell r="Q21">
            <v>3808993.2</v>
          </cell>
        </row>
        <row r="22">
          <cell r="A22">
            <v>59030120</v>
          </cell>
          <cell r="B22" t="str">
            <v>Depre-Machine</v>
          </cell>
          <cell r="C22">
            <v>51927.95</v>
          </cell>
          <cell r="D22">
            <v>50564.75</v>
          </cell>
          <cell r="E22">
            <v>50091.24</v>
          </cell>
          <cell r="F22">
            <v>49085.599999999999</v>
          </cell>
          <cell r="G22">
            <v>49085.599999999999</v>
          </cell>
          <cell r="H22">
            <v>47508.61</v>
          </cell>
          <cell r="I22">
            <v>47941.94</v>
          </cell>
          <cell r="J22">
            <v>47941.94</v>
          </cell>
          <cell r="K22">
            <v>47407.08</v>
          </cell>
          <cell r="L22">
            <v>15148.66</v>
          </cell>
          <cell r="M22">
            <v>15148.66</v>
          </cell>
          <cell r="N22">
            <v>15148.66</v>
          </cell>
          <cell r="O22">
            <v>487000.69</v>
          </cell>
          <cell r="P22">
            <v>40583.390833333331</v>
          </cell>
          <cell r="Q22">
            <v>507894.08</v>
          </cell>
        </row>
        <row r="23">
          <cell r="A23">
            <v>59030130</v>
          </cell>
          <cell r="B23" t="str">
            <v>Depre-Computers</v>
          </cell>
          <cell r="C23">
            <v>3892.32</v>
          </cell>
          <cell r="D23">
            <v>3892.32</v>
          </cell>
          <cell r="E23">
            <v>2699.89</v>
          </cell>
          <cell r="F23">
            <v>2699.89</v>
          </cell>
          <cell r="G23">
            <v>2699.89</v>
          </cell>
          <cell r="H23">
            <v>2699.89</v>
          </cell>
          <cell r="I23">
            <v>3743.14</v>
          </cell>
          <cell r="J23">
            <v>3647.89</v>
          </cell>
          <cell r="K23">
            <v>3139.2</v>
          </cell>
          <cell r="L23">
            <v>3139.2</v>
          </cell>
          <cell r="M23">
            <v>2640.03</v>
          </cell>
          <cell r="N23">
            <v>2640.03</v>
          </cell>
          <cell r="O23">
            <v>37533.69</v>
          </cell>
          <cell r="P23">
            <v>3127.8075000000003</v>
          </cell>
          <cell r="Q23">
            <v>68121.899999999994</v>
          </cell>
        </row>
        <row r="24">
          <cell r="A24">
            <v>59030160</v>
          </cell>
          <cell r="B24" t="str">
            <v>Depre-Office Equipment</v>
          </cell>
          <cell r="C24">
            <v>3853.08</v>
          </cell>
          <cell r="D24">
            <v>3853.08</v>
          </cell>
          <cell r="E24">
            <v>3256.81</v>
          </cell>
          <cell r="F24">
            <v>3178.73</v>
          </cell>
          <cell r="G24">
            <v>3178.73</v>
          </cell>
          <cell r="H24">
            <v>3178.73</v>
          </cell>
          <cell r="I24">
            <v>3056.77</v>
          </cell>
          <cell r="J24">
            <v>2988.94</v>
          </cell>
          <cell r="K24">
            <v>2920.12</v>
          </cell>
          <cell r="L24">
            <v>2920.12</v>
          </cell>
          <cell r="M24">
            <v>2920.12</v>
          </cell>
          <cell r="N24">
            <v>2920.12</v>
          </cell>
          <cell r="O24">
            <v>38225.35</v>
          </cell>
          <cell r="P24">
            <v>3185.4458333333332</v>
          </cell>
          <cell r="Q24">
            <v>47788.19</v>
          </cell>
        </row>
        <row r="25">
          <cell r="A25">
            <v>59030180</v>
          </cell>
          <cell r="B25" t="str">
            <v>Depre-Molds</v>
          </cell>
          <cell r="C25">
            <v>29299.17</v>
          </cell>
          <cell r="D25">
            <v>23499.56</v>
          </cell>
          <cell r="E25">
            <v>23499.56</v>
          </cell>
          <cell r="F25">
            <v>6376.38</v>
          </cell>
          <cell r="G25">
            <v>6376.38</v>
          </cell>
          <cell r="H25">
            <v>6376.38</v>
          </cell>
          <cell r="I25">
            <v>6376.38</v>
          </cell>
          <cell r="J25">
            <v>6376.38</v>
          </cell>
          <cell r="K25">
            <v>6376.38</v>
          </cell>
          <cell r="L25">
            <v>6376.38</v>
          </cell>
          <cell r="M25">
            <v>6376.38</v>
          </cell>
          <cell r="N25">
            <v>6376.38</v>
          </cell>
          <cell r="O25">
            <v>133685.71</v>
          </cell>
          <cell r="P25">
            <v>11140.475833333336</v>
          </cell>
          <cell r="Q25">
            <v>317645.09999999998</v>
          </cell>
        </row>
        <row r="26">
          <cell r="A26">
            <v>59030191</v>
          </cell>
          <cell r="B26" t="str">
            <v>Depreciation-Other Equipment</v>
          </cell>
          <cell r="C26">
            <v>503708.33</v>
          </cell>
          <cell r="D26">
            <v>503708.33</v>
          </cell>
          <cell r="E26">
            <v>503708.33</v>
          </cell>
          <cell r="F26">
            <v>503708.33</v>
          </cell>
          <cell r="G26">
            <v>440809.47</v>
          </cell>
          <cell r="H26">
            <v>440809.47</v>
          </cell>
          <cell r="I26">
            <v>440809.47</v>
          </cell>
          <cell r="J26">
            <v>440809.47</v>
          </cell>
          <cell r="K26">
            <v>439777.49</v>
          </cell>
          <cell r="L26">
            <v>439777.49</v>
          </cell>
          <cell r="M26">
            <v>437407.71</v>
          </cell>
          <cell r="N26">
            <v>437407.71</v>
          </cell>
          <cell r="O26">
            <v>5532441.5999999996</v>
          </cell>
          <cell r="P26">
            <v>461036.79999999999</v>
          </cell>
          <cell r="Q26">
            <v>8675233.2400000002</v>
          </cell>
        </row>
        <row r="27">
          <cell r="A27">
            <v>59030320</v>
          </cell>
          <cell r="B27" t="str">
            <v>R &amp; M-M/C and Equip</v>
          </cell>
          <cell r="C27">
            <v>82000</v>
          </cell>
          <cell r="D27">
            <v>82000</v>
          </cell>
          <cell r="E27">
            <v>82000</v>
          </cell>
          <cell r="F27">
            <v>82000</v>
          </cell>
          <cell r="G27">
            <v>82000</v>
          </cell>
          <cell r="H27">
            <v>82000</v>
          </cell>
          <cell r="I27">
            <v>82000</v>
          </cell>
          <cell r="J27">
            <v>82000</v>
          </cell>
          <cell r="K27">
            <v>82000</v>
          </cell>
          <cell r="L27">
            <v>82000</v>
          </cell>
          <cell r="M27">
            <v>82000</v>
          </cell>
          <cell r="N27">
            <v>82000</v>
          </cell>
          <cell r="O27">
            <v>984000</v>
          </cell>
          <cell r="P27">
            <v>82000</v>
          </cell>
          <cell r="Q27">
            <v>1049095.5900000001</v>
          </cell>
        </row>
        <row r="28">
          <cell r="A28">
            <v>59030350</v>
          </cell>
          <cell r="B28" t="str">
            <v>R &amp; M-Computers</v>
          </cell>
          <cell r="C28">
            <v>1300</v>
          </cell>
          <cell r="D28">
            <v>1300</v>
          </cell>
          <cell r="E28">
            <v>1300</v>
          </cell>
          <cell r="F28">
            <v>1300</v>
          </cell>
          <cell r="G28">
            <v>1300</v>
          </cell>
          <cell r="H28">
            <v>1300</v>
          </cell>
          <cell r="I28">
            <v>1300</v>
          </cell>
          <cell r="J28">
            <v>1300</v>
          </cell>
          <cell r="K28">
            <v>1300</v>
          </cell>
          <cell r="L28">
            <v>1300</v>
          </cell>
          <cell r="M28">
            <v>1300</v>
          </cell>
          <cell r="N28">
            <v>1300</v>
          </cell>
          <cell r="O28">
            <v>15600</v>
          </cell>
          <cell r="P28">
            <v>1300</v>
          </cell>
          <cell r="Q28">
            <v>13425.51</v>
          </cell>
        </row>
        <row r="29">
          <cell r="A29">
            <v>59030410</v>
          </cell>
          <cell r="B29" t="str">
            <v>Rental expense</v>
          </cell>
          <cell r="C29">
            <v>850</v>
          </cell>
          <cell r="D29">
            <v>850</v>
          </cell>
          <cell r="E29">
            <v>850</v>
          </cell>
          <cell r="F29">
            <v>850</v>
          </cell>
          <cell r="G29">
            <v>850</v>
          </cell>
          <cell r="H29">
            <v>850</v>
          </cell>
          <cell r="I29">
            <v>850</v>
          </cell>
          <cell r="J29">
            <v>850</v>
          </cell>
          <cell r="K29">
            <v>850</v>
          </cell>
          <cell r="L29">
            <v>850</v>
          </cell>
          <cell r="M29">
            <v>850</v>
          </cell>
          <cell r="N29">
            <v>850</v>
          </cell>
          <cell r="O29">
            <v>10200</v>
          </cell>
          <cell r="P29">
            <v>850</v>
          </cell>
          <cell r="Q29">
            <v>12880.01</v>
          </cell>
        </row>
        <row r="30">
          <cell r="A30">
            <v>59040110</v>
          </cell>
          <cell r="B30" t="str">
            <v>Water</v>
          </cell>
          <cell r="C30">
            <v>249832.32000000001</v>
          </cell>
          <cell r="D30">
            <v>249832.32000000001</v>
          </cell>
          <cell r="E30">
            <v>249832.32000000001</v>
          </cell>
          <cell r="F30">
            <v>249832.32000000001</v>
          </cell>
          <cell r="G30">
            <v>249832.32000000001</v>
          </cell>
          <cell r="H30">
            <v>249832.32000000001</v>
          </cell>
          <cell r="I30">
            <v>249832.32000000001</v>
          </cell>
          <cell r="J30">
            <v>249832.32000000001</v>
          </cell>
          <cell r="K30">
            <v>249832.32000000001</v>
          </cell>
          <cell r="L30">
            <v>249832.32000000001</v>
          </cell>
          <cell r="M30">
            <v>249832.32000000001</v>
          </cell>
          <cell r="N30">
            <v>249832.32000000001</v>
          </cell>
          <cell r="O30">
            <v>2997987.84</v>
          </cell>
          <cell r="P30">
            <v>249832.31999999998</v>
          </cell>
          <cell r="Q30">
            <v>1782598.32</v>
          </cell>
        </row>
        <row r="31">
          <cell r="A31">
            <v>59040120</v>
          </cell>
          <cell r="B31" t="str">
            <v>Electricity</v>
          </cell>
          <cell r="C31">
            <v>2930113.88</v>
          </cell>
          <cell r="D31">
            <v>2930113.88</v>
          </cell>
          <cell r="E31">
            <v>2930113.88</v>
          </cell>
          <cell r="F31">
            <v>2930113.88</v>
          </cell>
          <cell r="G31">
            <v>2930113.88</v>
          </cell>
          <cell r="H31">
            <v>2930113.88</v>
          </cell>
          <cell r="I31">
            <v>2930113.88</v>
          </cell>
          <cell r="J31">
            <v>2930113.88</v>
          </cell>
          <cell r="K31">
            <v>2930113.88</v>
          </cell>
          <cell r="L31">
            <v>2930113.88</v>
          </cell>
          <cell r="M31">
            <v>2930113.88</v>
          </cell>
          <cell r="N31">
            <v>2930113.88</v>
          </cell>
          <cell r="O31">
            <v>35161366.560000002</v>
          </cell>
          <cell r="P31">
            <v>2930113.8799999994</v>
          </cell>
          <cell r="Q31">
            <v>29673807.82</v>
          </cell>
        </row>
        <row r="32">
          <cell r="A32">
            <v>59060220</v>
          </cell>
          <cell r="B32" t="str">
            <v>Travel Expenses</v>
          </cell>
          <cell r="C32">
            <v>50000</v>
          </cell>
          <cell r="D32">
            <v>50000</v>
          </cell>
          <cell r="E32">
            <v>50000</v>
          </cell>
          <cell r="F32">
            <v>50000</v>
          </cell>
          <cell r="G32">
            <v>50000</v>
          </cell>
          <cell r="H32">
            <v>50000</v>
          </cell>
          <cell r="I32">
            <v>50000</v>
          </cell>
          <cell r="J32">
            <v>50000</v>
          </cell>
          <cell r="K32">
            <v>50000</v>
          </cell>
          <cell r="L32">
            <v>50000</v>
          </cell>
          <cell r="M32">
            <v>50000</v>
          </cell>
          <cell r="N32">
            <v>50000</v>
          </cell>
          <cell r="O32">
            <v>600000</v>
          </cell>
          <cell r="P32">
            <v>50000</v>
          </cell>
          <cell r="Q32">
            <v>490881.34</v>
          </cell>
        </row>
        <row r="33">
          <cell r="A33">
            <v>59060240</v>
          </cell>
          <cell r="B33" t="str">
            <v>Entertainment</v>
          </cell>
          <cell r="C33">
            <v>22000</v>
          </cell>
          <cell r="D33">
            <v>22000</v>
          </cell>
          <cell r="E33">
            <v>22000</v>
          </cell>
          <cell r="F33">
            <v>22000</v>
          </cell>
          <cell r="G33">
            <v>22000</v>
          </cell>
          <cell r="H33">
            <v>22000</v>
          </cell>
          <cell r="I33">
            <v>22000</v>
          </cell>
          <cell r="J33">
            <v>22000</v>
          </cell>
          <cell r="K33">
            <v>22000</v>
          </cell>
          <cell r="L33">
            <v>22000</v>
          </cell>
          <cell r="M33">
            <v>22000</v>
          </cell>
          <cell r="N33">
            <v>22000</v>
          </cell>
          <cell r="O33">
            <v>264000</v>
          </cell>
          <cell r="P33">
            <v>22000</v>
          </cell>
          <cell r="Q33">
            <v>213054.64</v>
          </cell>
        </row>
        <row r="34">
          <cell r="A34">
            <v>59070110</v>
          </cell>
          <cell r="B34" t="str">
            <v>Small Equip Exp</v>
          </cell>
          <cell r="C34">
            <v>1000</v>
          </cell>
          <cell r="D34">
            <v>1000</v>
          </cell>
          <cell r="E34">
            <v>1000</v>
          </cell>
          <cell r="F34">
            <v>1000</v>
          </cell>
          <cell r="G34">
            <v>1000</v>
          </cell>
          <cell r="H34">
            <v>1000</v>
          </cell>
          <cell r="I34">
            <v>1000</v>
          </cell>
          <cell r="J34">
            <v>1000</v>
          </cell>
          <cell r="K34">
            <v>1000</v>
          </cell>
          <cell r="L34">
            <v>1000</v>
          </cell>
          <cell r="M34">
            <v>1000</v>
          </cell>
          <cell r="N34">
            <v>1000</v>
          </cell>
          <cell r="O34">
            <v>12000</v>
          </cell>
          <cell r="P34">
            <v>1000</v>
          </cell>
          <cell r="Q34">
            <v>8552.81</v>
          </cell>
        </row>
        <row r="35">
          <cell r="A35">
            <v>59090110</v>
          </cell>
          <cell r="B35" t="str">
            <v>Postage&amp;Tel Fee</v>
          </cell>
          <cell r="C35">
            <v>60000</v>
          </cell>
          <cell r="D35">
            <v>60000</v>
          </cell>
          <cell r="E35">
            <v>60000</v>
          </cell>
          <cell r="F35">
            <v>60000</v>
          </cell>
          <cell r="G35">
            <v>60000</v>
          </cell>
          <cell r="H35">
            <v>60000</v>
          </cell>
          <cell r="I35">
            <v>60000</v>
          </cell>
          <cell r="J35">
            <v>60000</v>
          </cell>
          <cell r="K35">
            <v>60000</v>
          </cell>
          <cell r="L35">
            <v>60000</v>
          </cell>
          <cell r="M35">
            <v>60000</v>
          </cell>
          <cell r="N35">
            <v>60000</v>
          </cell>
          <cell r="O35">
            <v>720000</v>
          </cell>
          <cell r="P35">
            <v>60000</v>
          </cell>
          <cell r="Q35">
            <v>714522.27</v>
          </cell>
        </row>
        <row r="36">
          <cell r="A36">
            <v>59090210</v>
          </cell>
          <cell r="B36" t="str">
            <v>Stationery &amp; Off Sup</v>
          </cell>
          <cell r="C36">
            <v>20000</v>
          </cell>
          <cell r="D36">
            <v>20000</v>
          </cell>
          <cell r="E36">
            <v>20000</v>
          </cell>
          <cell r="F36">
            <v>20000</v>
          </cell>
          <cell r="G36">
            <v>20000</v>
          </cell>
          <cell r="H36">
            <v>20000</v>
          </cell>
          <cell r="I36">
            <v>20000</v>
          </cell>
          <cell r="J36">
            <v>20000</v>
          </cell>
          <cell r="K36">
            <v>20000</v>
          </cell>
          <cell r="L36">
            <v>20000</v>
          </cell>
          <cell r="M36">
            <v>20000</v>
          </cell>
          <cell r="N36">
            <v>20000</v>
          </cell>
          <cell r="O36">
            <v>240000</v>
          </cell>
          <cell r="P36">
            <v>20000</v>
          </cell>
          <cell r="Q36">
            <v>196103.27</v>
          </cell>
        </row>
        <row r="37">
          <cell r="A37">
            <v>59090220</v>
          </cell>
          <cell r="B37" t="str">
            <v>Printing &amp; Copy</v>
          </cell>
          <cell r="C37">
            <v>130000</v>
          </cell>
          <cell r="D37">
            <v>130000</v>
          </cell>
          <cell r="E37">
            <v>130000</v>
          </cell>
          <cell r="F37">
            <v>130000</v>
          </cell>
          <cell r="G37">
            <v>130000</v>
          </cell>
          <cell r="H37">
            <v>130000</v>
          </cell>
          <cell r="I37">
            <v>130000</v>
          </cell>
          <cell r="J37">
            <v>130000</v>
          </cell>
          <cell r="K37">
            <v>130000</v>
          </cell>
          <cell r="L37">
            <v>130000</v>
          </cell>
          <cell r="M37">
            <v>130000</v>
          </cell>
          <cell r="N37">
            <v>130000</v>
          </cell>
          <cell r="O37">
            <v>1560000</v>
          </cell>
          <cell r="P37">
            <v>130000</v>
          </cell>
          <cell r="Q37">
            <v>1700839.68</v>
          </cell>
        </row>
        <row r="38">
          <cell r="A38">
            <v>59090230</v>
          </cell>
          <cell r="B38" t="str">
            <v>Computer Supplies</v>
          </cell>
          <cell r="C38">
            <v>13000</v>
          </cell>
          <cell r="D38">
            <v>13000</v>
          </cell>
          <cell r="E38">
            <v>13000</v>
          </cell>
          <cell r="F38">
            <v>13000</v>
          </cell>
          <cell r="G38">
            <v>13000</v>
          </cell>
          <cell r="H38">
            <v>13000</v>
          </cell>
          <cell r="I38">
            <v>13000</v>
          </cell>
          <cell r="J38">
            <v>13000</v>
          </cell>
          <cell r="K38">
            <v>13000</v>
          </cell>
          <cell r="L38">
            <v>13000</v>
          </cell>
          <cell r="M38">
            <v>13000</v>
          </cell>
          <cell r="N38">
            <v>13000</v>
          </cell>
          <cell r="O38">
            <v>156000</v>
          </cell>
          <cell r="P38">
            <v>13000</v>
          </cell>
          <cell r="Q38">
            <v>106918.82</v>
          </cell>
        </row>
        <row r="39">
          <cell r="A39">
            <v>59090240</v>
          </cell>
          <cell r="B39" t="str">
            <v>Office Expense</v>
          </cell>
          <cell r="C39">
            <v>3500</v>
          </cell>
          <cell r="D39">
            <v>3500</v>
          </cell>
          <cell r="E39">
            <v>3500</v>
          </cell>
          <cell r="F39">
            <v>3500</v>
          </cell>
          <cell r="G39">
            <v>3500</v>
          </cell>
          <cell r="H39">
            <v>3500</v>
          </cell>
          <cell r="I39">
            <v>3500</v>
          </cell>
          <cell r="J39">
            <v>3500</v>
          </cell>
          <cell r="K39">
            <v>3500</v>
          </cell>
          <cell r="L39">
            <v>3500</v>
          </cell>
          <cell r="M39">
            <v>3500</v>
          </cell>
          <cell r="N39">
            <v>3500</v>
          </cell>
          <cell r="O39">
            <v>42000</v>
          </cell>
          <cell r="P39">
            <v>3500</v>
          </cell>
          <cell r="Q39">
            <v>34757.660000000003</v>
          </cell>
        </row>
        <row r="40">
          <cell r="A40">
            <v>59090320</v>
          </cell>
          <cell r="B40" t="str">
            <v>Duties and Taxes</v>
          </cell>
          <cell r="C40">
            <v>100</v>
          </cell>
          <cell r="D40">
            <v>100</v>
          </cell>
          <cell r="E40">
            <v>100</v>
          </cell>
          <cell r="F40">
            <v>100</v>
          </cell>
          <cell r="G40">
            <v>100</v>
          </cell>
          <cell r="H40">
            <v>100</v>
          </cell>
          <cell r="I40">
            <v>100</v>
          </cell>
          <cell r="J40">
            <v>100</v>
          </cell>
          <cell r="K40">
            <v>100</v>
          </cell>
          <cell r="L40">
            <v>100</v>
          </cell>
          <cell r="M40">
            <v>100</v>
          </cell>
          <cell r="N40">
            <v>100</v>
          </cell>
          <cell r="O40">
            <v>1200</v>
          </cell>
          <cell r="P40">
            <v>100</v>
          </cell>
          <cell r="Q40">
            <v>400</v>
          </cell>
        </row>
        <row r="41">
          <cell r="A41">
            <v>59110130</v>
          </cell>
          <cell r="B41" t="str">
            <v>Legal Fee</v>
          </cell>
          <cell r="C41">
            <v>400</v>
          </cell>
          <cell r="D41">
            <v>400</v>
          </cell>
          <cell r="E41">
            <v>400</v>
          </cell>
          <cell r="F41">
            <v>400</v>
          </cell>
          <cell r="G41">
            <v>400</v>
          </cell>
          <cell r="H41">
            <v>400</v>
          </cell>
          <cell r="I41">
            <v>400</v>
          </cell>
          <cell r="J41">
            <v>400</v>
          </cell>
          <cell r="K41">
            <v>400</v>
          </cell>
          <cell r="L41">
            <v>400</v>
          </cell>
          <cell r="M41">
            <v>400</v>
          </cell>
          <cell r="N41">
            <v>400</v>
          </cell>
          <cell r="O41">
            <v>4800</v>
          </cell>
          <cell r="P41">
            <v>400</v>
          </cell>
          <cell r="Q41">
            <v>3999.99</v>
          </cell>
        </row>
        <row r="42">
          <cell r="A42">
            <v>59110150</v>
          </cell>
          <cell r="B42" t="str">
            <v>Office Cleaning</v>
          </cell>
          <cell r="C42">
            <v>30000</v>
          </cell>
          <cell r="D42">
            <v>30000</v>
          </cell>
          <cell r="E42">
            <v>30000</v>
          </cell>
          <cell r="F42">
            <v>30000</v>
          </cell>
          <cell r="G42">
            <v>30000</v>
          </cell>
          <cell r="H42">
            <v>30000</v>
          </cell>
          <cell r="I42">
            <v>30000</v>
          </cell>
          <cell r="J42">
            <v>30000</v>
          </cell>
          <cell r="K42">
            <v>30000</v>
          </cell>
          <cell r="L42">
            <v>30000</v>
          </cell>
          <cell r="M42">
            <v>30000</v>
          </cell>
          <cell r="N42">
            <v>30000</v>
          </cell>
          <cell r="O42">
            <v>360000</v>
          </cell>
          <cell r="P42">
            <v>30000</v>
          </cell>
          <cell r="Q42">
            <v>429545.09</v>
          </cell>
        </row>
        <row r="43">
          <cell r="A43">
            <v>59120210</v>
          </cell>
          <cell r="B43" t="str">
            <v>Customs Duties-Local</v>
          </cell>
          <cell r="C43">
            <v>1000</v>
          </cell>
          <cell r="D43">
            <v>1000</v>
          </cell>
          <cell r="E43">
            <v>1000</v>
          </cell>
          <cell r="F43">
            <v>1000</v>
          </cell>
          <cell r="G43">
            <v>1000</v>
          </cell>
          <cell r="H43">
            <v>1000</v>
          </cell>
          <cell r="I43">
            <v>1000</v>
          </cell>
          <cell r="J43">
            <v>1000</v>
          </cell>
          <cell r="K43">
            <v>1000</v>
          </cell>
          <cell r="L43">
            <v>1000</v>
          </cell>
          <cell r="M43">
            <v>1000</v>
          </cell>
          <cell r="N43">
            <v>1000</v>
          </cell>
          <cell r="O43">
            <v>12000</v>
          </cell>
          <cell r="P43">
            <v>1000</v>
          </cell>
          <cell r="Q43">
            <v>36600</v>
          </cell>
        </row>
        <row r="44">
          <cell r="A44">
            <v>59120420</v>
          </cell>
          <cell r="B44" t="str">
            <v>Air Freight -Export</v>
          </cell>
          <cell r="C44">
            <v>1250</v>
          </cell>
          <cell r="D44">
            <v>1250</v>
          </cell>
          <cell r="E44">
            <v>1250</v>
          </cell>
          <cell r="F44">
            <v>1250</v>
          </cell>
          <cell r="G44">
            <v>1250</v>
          </cell>
          <cell r="H44">
            <v>1250</v>
          </cell>
          <cell r="I44">
            <v>1250</v>
          </cell>
          <cell r="J44">
            <v>1250</v>
          </cell>
          <cell r="K44">
            <v>1250</v>
          </cell>
          <cell r="L44">
            <v>1250</v>
          </cell>
          <cell r="M44">
            <v>1250</v>
          </cell>
          <cell r="N44">
            <v>1250</v>
          </cell>
          <cell r="O44">
            <v>15000</v>
          </cell>
          <cell r="P44">
            <v>1250</v>
          </cell>
          <cell r="Q44">
            <v>9900</v>
          </cell>
        </row>
        <row r="45">
          <cell r="A45">
            <v>59120490</v>
          </cell>
          <cell r="B45" t="str">
            <v>Misc Delive Chg-Mtl</v>
          </cell>
          <cell r="C45">
            <v>500</v>
          </cell>
          <cell r="D45">
            <v>500</v>
          </cell>
          <cell r="E45">
            <v>500</v>
          </cell>
          <cell r="F45">
            <v>500</v>
          </cell>
          <cell r="G45">
            <v>500</v>
          </cell>
          <cell r="H45">
            <v>500</v>
          </cell>
          <cell r="I45">
            <v>500</v>
          </cell>
          <cell r="J45">
            <v>500</v>
          </cell>
          <cell r="K45">
            <v>500</v>
          </cell>
          <cell r="L45">
            <v>500</v>
          </cell>
          <cell r="M45">
            <v>500</v>
          </cell>
          <cell r="N45">
            <v>500</v>
          </cell>
          <cell r="O45">
            <v>6000</v>
          </cell>
          <cell r="P45">
            <v>500</v>
          </cell>
          <cell r="Q45">
            <v>6453.51</v>
          </cell>
        </row>
        <row r="46">
          <cell r="A46" t="str">
            <v>Budget</v>
          </cell>
          <cell r="B46" t="str">
            <v>TOTAL</v>
          </cell>
          <cell r="C46">
            <v>5247220.3</v>
          </cell>
          <cell r="D46">
            <v>5239507.49</v>
          </cell>
          <cell r="E46">
            <v>5244845.28</v>
          </cell>
          <cell r="F46">
            <v>5218388.38</v>
          </cell>
          <cell r="G46">
            <v>5154939.5199999996</v>
          </cell>
          <cell r="H46">
            <v>5163362.53</v>
          </cell>
          <cell r="I46">
            <v>5156467.1500000004</v>
          </cell>
          <cell r="J46">
            <v>5155754.07</v>
          </cell>
          <cell r="K46">
            <v>5162409.72</v>
          </cell>
          <cell r="L46">
            <v>5121901.3</v>
          </cell>
          <cell r="M46">
            <v>5118482.3499999996</v>
          </cell>
          <cell r="N46">
            <v>5127282.3499999996</v>
          </cell>
          <cell r="O46">
            <v>62110560.439999998</v>
          </cell>
          <cell r="P46">
            <v>5175880.0366666662</v>
          </cell>
          <cell r="Q46">
            <v>58986451.630000003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 GHG12-2013"/>
      <sheetName val="Details GHG12-2013"/>
      <sheetName val="Reference"/>
      <sheetName val="Macro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附表2-GWP值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Header1"/>
      <sheetName val="Vlookup &amp; Hlookup"/>
      <sheetName val="Abbreviations"/>
      <sheetName val="data-Apr"/>
      <sheetName val="APR99"/>
      <sheetName val="data-Aug"/>
      <sheetName val="AUG99"/>
      <sheetName val="Std_Base02"/>
      <sheetName val="data-Dec"/>
      <sheetName val="DEC99"/>
      <sheetName val="DEC_98"/>
      <sheetName val="data-Feb"/>
      <sheetName val="FEB99"/>
      <sheetName val="Sheet3_(3)"/>
      <sheetName val="data-Jan"/>
      <sheetName val="JAN99"/>
      <sheetName val="data-Jul"/>
      <sheetName val="JUL99"/>
      <sheetName val="data-Jun"/>
      <sheetName val="JUN99"/>
      <sheetName val="data-Mar"/>
      <sheetName val="MAR99"/>
      <sheetName val="MAY99"/>
      <sheetName val="1999_Base-std"/>
      <sheetName val="NM_List4"/>
      <sheetName val="data-Nov"/>
      <sheetName val="NOV99"/>
      <sheetName val="data-Oct"/>
      <sheetName val="OCT99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Rank(accum)"/>
      <sheetName val="data-Sep"/>
      <sheetName val="SEP99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2002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單說明"/>
      <sheetName val="表一"/>
      <sheetName val="表二"/>
      <sheetName val="表三"/>
      <sheetName val="表四"/>
      <sheetName val="表五"/>
      <sheetName val="表六"/>
      <sheetName val="表七"/>
      <sheetName val="表八"/>
      <sheetName val="排放係數對照表5.0"/>
      <sheetName val="附表一"/>
      <sheetName val="表單連結"/>
      <sheetName val="表G1單機組"/>
      <sheetName val="表G2複循環機組"/>
      <sheetName val="表G3多對多發電機組"/>
      <sheetName val="表H1單汽電設備"/>
      <sheetName val="表H2多對多汽電設備"/>
      <sheetName val="表H3焚化廠"/>
      <sheetName val="附表二"/>
      <sheetName val="附表三"/>
      <sheetName val="附表四"/>
      <sheetName val="附表五"/>
      <sheetName val="附表六"/>
      <sheetName val="附表七"/>
      <sheetName val="排放係數對照表5_0"/>
      <sheetName val="排放係數對照表5_06"/>
      <sheetName val="排放係數對照表5_05"/>
      <sheetName val="排放係數對照表5_04"/>
      <sheetName val="排放係數對照表5_01"/>
      <sheetName val="排放係數對照表5_02"/>
      <sheetName val="排放係數對照表5_03"/>
      <sheetName val="排放係數對照表5_08"/>
      <sheetName val="排放係數對照表5_07"/>
      <sheetName val="排放係數對照表5_09"/>
      <sheetName val="目標"/>
      <sheetName val="排放係數對照表5_011"/>
      <sheetName val="排放係數對照表5_010"/>
      <sheetName val="排放係數對照表5_012"/>
      <sheetName val="排放係數對照表5_013"/>
      <sheetName val="排放係數對照表5_014"/>
      <sheetName val="排放係數對照表5_015"/>
      <sheetName val="排放係數對照表5_017"/>
      <sheetName val="排放係數對照表5_016"/>
      <sheetName val="排放係數對照表5_018"/>
      <sheetName val="排放係數對照表5_019"/>
      <sheetName val="排放係數對照表5_020"/>
      <sheetName val="排放係數對照表5_021"/>
      <sheetName val="排放係數對照表5_022"/>
      <sheetName val="排放係數對照表5_023"/>
      <sheetName val="清單"/>
    </sheetNames>
    <sheetDataSet>
      <sheetData sheetId="0" refreshError="1"/>
      <sheetData sheetId="1"/>
      <sheetData sheetId="2" refreshError="1"/>
      <sheetData sheetId="3">
        <row r="4">
          <cell r="A4" t="str">
            <v>G01</v>
          </cell>
          <cell r="I4" t="str">
            <v>乙炔</v>
          </cell>
        </row>
        <row r="5">
          <cell r="A5" t="str">
            <v>G02</v>
          </cell>
          <cell r="I5" t="str">
            <v>柴油</v>
          </cell>
        </row>
        <row r="6">
          <cell r="A6" t="str">
            <v>M01</v>
          </cell>
          <cell r="I6" t="str">
            <v>煙煤</v>
          </cell>
        </row>
        <row r="7">
          <cell r="A7" t="str">
            <v>M01</v>
          </cell>
          <cell r="I7" t="str">
            <v>半煙煤</v>
          </cell>
        </row>
        <row r="8">
          <cell r="A8" t="str">
            <v>M01</v>
          </cell>
          <cell r="I8" t="str">
            <v>柴油</v>
          </cell>
        </row>
        <row r="9">
          <cell r="A9" t="str">
            <v>M02</v>
          </cell>
          <cell r="I9" t="str">
            <v>煙煤</v>
          </cell>
        </row>
        <row r="10">
          <cell r="A10" t="str">
            <v>M02</v>
          </cell>
          <cell r="I10" t="str">
            <v>半煙煤</v>
          </cell>
        </row>
        <row r="11">
          <cell r="A11" t="str">
            <v>M02</v>
          </cell>
          <cell r="I11" t="str">
            <v>柴油</v>
          </cell>
        </row>
        <row r="12">
          <cell r="A12" t="str">
            <v>M02</v>
          </cell>
          <cell r="I12" t="str">
            <v>４～６號重油</v>
          </cell>
        </row>
        <row r="13">
          <cell r="A13" t="str">
            <v>M03</v>
          </cell>
          <cell r="I13" t="str">
            <v>柴油</v>
          </cell>
        </row>
        <row r="14">
          <cell r="A14" t="str">
            <v>M03</v>
          </cell>
          <cell r="I14" t="str">
            <v>４～６號重油</v>
          </cell>
        </row>
        <row r="15">
          <cell r="A15" t="str">
            <v>M04</v>
          </cell>
          <cell r="I15" t="str">
            <v>柴油</v>
          </cell>
        </row>
        <row r="16">
          <cell r="A16" t="str">
            <v>M04</v>
          </cell>
          <cell r="I16" t="str">
            <v>４～６號重油</v>
          </cell>
        </row>
        <row r="17">
          <cell r="A17" t="str">
            <v>M05</v>
          </cell>
          <cell r="I17" t="str">
            <v>天然氣</v>
          </cell>
        </row>
        <row r="18">
          <cell r="A18" t="str">
            <v>M06</v>
          </cell>
          <cell r="I18" t="str">
            <v>天然氣</v>
          </cell>
        </row>
        <row r="19">
          <cell r="A19" t="str">
            <v>G03</v>
          </cell>
          <cell r="I19" t="str">
            <v>車用汽油</v>
          </cell>
        </row>
        <row r="20">
          <cell r="A20" t="str">
            <v>G03</v>
          </cell>
          <cell r="I20" t="str">
            <v>柴油</v>
          </cell>
        </row>
        <row r="21">
          <cell r="A21" t="str">
            <v>G03</v>
          </cell>
          <cell r="I21" t="str">
            <v>其他汽油</v>
          </cell>
        </row>
        <row r="22">
          <cell r="A22" t="str">
            <v>G03</v>
          </cell>
          <cell r="I22" t="str">
            <v>生質柴油</v>
          </cell>
        </row>
        <row r="23">
          <cell r="A23" t="str">
            <v>G04</v>
          </cell>
          <cell r="I23" t="str">
            <v>柴油</v>
          </cell>
        </row>
        <row r="24">
          <cell r="A24" t="str">
            <v>G05</v>
          </cell>
          <cell r="I24" t="str">
            <v>生煤</v>
          </cell>
        </row>
        <row r="25">
          <cell r="A25" t="str">
            <v>G06</v>
          </cell>
          <cell r="I25" t="str">
            <v>二氧化碳</v>
          </cell>
        </row>
        <row r="26">
          <cell r="A26" t="str">
            <v>G06</v>
          </cell>
          <cell r="I26" t="str">
            <v>HFC-227ea，七氟丙烷，CF3CHFCF3</v>
          </cell>
        </row>
        <row r="27">
          <cell r="A27" t="str">
            <v>G06</v>
          </cell>
          <cell r="I27" t="str">
            <v>二氧化碳</v>
          </cell>
        </row>
        <row r="28">
          <cell r="A28" t="str">
            <v>G07</v>
          </cell>
          <cell r="I28" t="str">
            <v>水肥</v>
          </cell>
        </row>
        <row r="29">
          <cell r="A29" t="str">
            <v>G07</v>
          </cell>
          <cell r="I29" t="str">
            <v>水肥</v>
          </cell>
        </row>
        <row r="30">
          <cell r="A30" t="str">
            <v>G07</v>
          </cell>
          <cell r="I30" t="str">
            <v>水肥</v>
          </cell>
        </row>
        <row r="31">
          <cell r="A31" t="str">
            <v>G08</v>
          </cell>
          <cell r="I31" t="str">
            <v>HFC-134a/R-134a，四氟乙烷HFC-134a/R-1</v>
          </cell>
        </row>
        <row r="32">
          <cell r="A32" t="str">
            <v>G09</v>
          </cell>
          <cell r="I32" t="str">
            <v>六氟化硫</v>
          </cell>
        </row>
        <row r="33">
          <cell r="A33" t="str">
            <v>G09</v>
          </cell>
          <cell r="I33" t="str">
            <v>六氟化硫</v>
          </cell>
        </row>
        <row r="34">
          <cell r="A34" t="str">
            <v>G09</v>
          </cell>
          <cell r="I34" t="str">
            <v>六氟化硫</v>
          </cell>
        </row>
        <row r="35">
          <cell r="A35" t="str">
            <v>G10</v>
          </cell>
          <cell r="I35" t="str">
            <v>二氧化碳</v>
          </cell>
        </row>
        <row r="36">
          <cell r="A36" t="str">
            <v>G03</v>
          </cell>
          <cell r="I36" t="str">
            <v>HFC-134a/R-134a，四氟乙烷HFC-134a/R-1</v>
          </cell>
        </row>
        <row r="37">
          <cell r="A37" t="str">
            <v>G09</v>
          </cell>
          <cell r="I37" t="str">
            <v>六氟化硫</v>
          </cell>
        </row>
        <row r="38">
          <cell r="A38" t="str">
            <v>G09</v>
          </cell>
          <cell r="I38" t="str">
            <v>六氟化硫</v>
          </cell>
        </row>
        <row r="39">
          <cell r="A39" t="str">
            <v>G11</v>
          </cell>
          <cell r="I39" t="str">
            <v>其他電力</v>
          </cell>
        </row>
        <row r="40">
          <cell r="A40">
            <v>0</v>
          </cell>
          <cell r="I40">
            <v>0</v>
          </cell>
        </row>
        <row r="41">
          <cell r="A41">
            <v>0</v>
          </cell>
          <cell r="I41">
            <v>0</v>
          </cell>
        </row>
        <row r="42">
          <cell r="A42">
            <v>0</v>
          </cell>
          <cell r="I42">
            <v>0</v>
          </cell>
        </row>
        <row r="43">
          <cell r="A43">
            <v>0</v>
          </cell>
          <cell r="I43">
            <v>0</v>
          </cell>
        </row>
        <row r="44">
          <cell r="A44">
            <v>0</v>
          </cell>
          <cell r="I44">
            <v>0</v>
          </cell>
        </row>
        <row r="45">
          <cell r="A45">
            <v>0</v>
          </cell>
          <cell r="I45">
            <v>0</v>
          </cell>
        </row>
        <row r="46">
          <cell r="A46">
            <v>0</v>
          </cell>
          <cell r="I46">
            <v>0</v>
          </cell>
        </row>
        <row r="47">
          <cell r="A47">
            <v>0</v>
          </cell>
          <cell r="I47">
            <v>0</v>
          </cell>
        </row>
        <row r="48">
          <cell r="A48">
            <v>0</v>
          </cell>
          <cell r="I48">
            <v>0</v>
          </cell>
        </row>
        <row r="49">
          <cell r="A49">
            <v>0</v>
          </cell>
          <cell r="I49">
            <v>0</v>
          </cell>
        </row>
        <row r="50">
          <cell r="A50">
            <v>0</v>
          </cell>
          <cell r="I50">
            <v>0</v>
          </cell>
        </row>
        <row r="51">
          <cell r="A51">
            <v>0</v>
          </cell>
          <cell r="I51">
            <v>0</v>
          </cell>
        </row>
        <row r="52">
          <cell r="A52">
            <v>0</v>
          </cell>
          <cell r="I52">
            <v>0</v>
          </cell>
        </row>
        <row r="53">
          <cell r="A53">
            <v>0</v>
          </cell>
          <cell r="I53">
            <v>0</v>
          </cell>
        </row>
        <row r="54">
          <cell r="A54">
            <v>0</v>
          </cell>
          <cell r="I54">
            <v>0</v>
          </cell>
        </row>
        <row r="55">
          <cell r="A55">
            <v>0</v>
          </cell>
          <cell r="I55">
            <v>0</v>
          </cell>
        </row>
        <row r="56">
          <cell r="A56">
            <v>0</v>
          </cell>
          <cell r="I56">
            <v>0</v>
          </cell>
        </row>
        <row r="57">
          <cell r="A57">
            <v>0</v>
          </cell>
          <cell r="I57">
            <v>0</v>
          </cell>
        </row>
        <row r="58">
          <cell r="A58">
            <v>0</v>
          </cell>
          <cell r="I58">
            <v>0</v>
          </cell>
        </row>
        <row r="59">
          <cell r="A59">
            <v>0</v>
          </cell>
          <cell r="I59">
            <v>0</v>
          </cell>
        </row>
        <row r="60">
          <cell r="A60">
            <v>0</v>
          </cell>
          <cell r="I60">
            <v>0</v>
          </cell>
        </row>
        <row r="61">
          <cell r="A61">
            <v>0</v>
          </cell>
          <cell r="I61">
            <v>0</v>
          </cell>
        </row>
        <row r="62">
          <cell r="A62">
            <v>0</v>
          </cell>
          <cell r="I62">
            <v>0</v>
          </cell>
        </row>
        <row r="63">
          <cell r="A63">
            <v>0</v>
          </cell>
          <cell r="I63">
            <v>0</v>
          </cell>
        </row>
        <row r="64">
          <cell r="A64">
            <v>0</v>
          </cell>
          <cell r="I64">
            <v>0</v>
          </cell>
        </row>
        <row r="65">
          <cell r="A65">
            <v>0</v>
          </cell>
          <cell r="I65">
            <v>0</v>
          </cell>
        </row>
        <row r="66">
          <cell r="A66">
            <v>0</v>
          </cell>
          <cell r="I66">
            <v>0</v>
          </cell>
        </row>
        <row r="67">
          <cell r="A67">
            <v>0</v>
          </cell>
          <cell r="I67">
            <v>0</v>
          </cell>
        </row>
        <row r="68">
          <cell r="A68">
            <v>0</v>
          </cell>
          <cell r="I68">
            <v>0</v>
          </cell>
        </row>
        <row r="69">
          <cell r="A69">
            <v>0</v>
          </cell>
          <cell r="I69">
            <v>0</v>
          </cell>
        </row>
        <row r="70">
          <cell r="A70">
            <v>0</v>
          </cell>
          <cell r="I70">
            <v>0</v>
          </cell>
        </row>
        <row r="71">
          <cell r="A71">
            <v>0</v>
          </cell>
          <cell r="I71">
            <v>0</v>
          </cell>
        </row>
        <row r="72">
          <cell r="A72">
            <v>0</v>
          </cell>
          <cell r="I72">
            <v>0</v>
          </cell>
        </row>
        <row r="73">
          <cell r="A73">
            <v>0</v>
          </cell>
          <cell r="I73">
            <v>0</v>
          </cell>
        </row>
        <row r="74">
          <cell r="A74">
            <v>0</v>
          </cell>
          <cell r="I74">
            <v>0</v>
          </cell>
        </row>
        <row r="75">
          <cell r="A75">
            <v>0</v>
          </cell>
          <cell r="I75">
            <v>0</v>
          </cell>
        </row>
        <row r="76">
          <cell r="A76">
            <v>0</v>
          </cell>
          <cell r="I76">
            <v>0</v>
          </cell>
        </row>
        <row r="77">
          <cell r="A77">
            <v>0</v>
          </cell>
          <cell r="I77">
            <v>0</v>
          </cell>
        </row>
        <row r="78">
          <cell r="A78">
            <v>0</v>
          </cell>
          <cell r="I78">
            <v>0</v>
          </cell>
        </row>
        <row r="79">
          <cell r="A79">
            <v>0</v>
          </cell>
          <cell r="I79">
            <v>0</v>
          </cell>
        </row>
        <row r="80">
          <cell r="A80">
            <v>0</v>
          </cell>
          <cell r="I80">
            <v>0</v>
          </cell>
        </row>
        <row r="81">
          <cell r="A81">
            <v>0</v>
          </cell>
          <cell r="I81">
            <v>0</v>
          </cell>
        </row>
        <row r="82">
          <cell r="A82">
            <v>0</v>
          </cell>
          <cell r="I82">
            <v>0</v>
          </cell>
        </row>
        <row r="83">
          <cell r="A83">
            <v>0</v>
          </cell>
          <cell r="I83">
            <v>0</v>
          </cell>
        </row>
        <row r="84">
          <cell r="A84">
            <v>0</v>
          </cell>
          <cell r="I84">
            <v>0</v>
          </cell>
        </row>
        <row r="85">
          <cell r="A85">
            <v>0</v>
          </cell>
          <cell r="I85">
            <v>0</v>
          </cell>
        </row>
        <row r="86">
          <cell r="A86">
            <v>0</v>
          </cell>
          <cell r="I86">
            <v>0</v>
          </cell>
        </row>
        <row r="87">
          <cell r="A87">
            <v>0</v>
          </cell>
          <cell r="I87">
            <v>0</v>
          </cell>
        </row>
        <row r="88">
          <cell r="A88">
            <v>0</v>
          </cell>
          <cell r="I88">
            <v>0</v>
          </cell>
        </row>
        <row r="89">
          <cell r="A89">
            <v>0</v>
          </cell>
          <cell r="I89">
            <v>0</v>
          </cell>
        </row>
        <row r="90">
          <cell r="A90">
            <v>0</v>
          </cell>
          <cell r="I90">
            <v>0</v>
          </cell>
        </row>
        <row r="91">
          <cell r="A91">
            <v>0</v>
          </cell>
          <cell r="I91">
            <v>0</v>
          </cell>
        </row>
        <row r="92">
          <cell r="A92">
            <v>0</v>
          </cell>
          <cell r="I92">
            <v>0</v>
          </cell>
        </row>
        <row r="93">
          <cell r="A93">
            <v>0</v>
          </cell>
          <cell r="I93">
            <v>0</v>
          </cell>
        </row>
        <row r="94">
          <cell r="A94">
            <v>0</v>
          </cell>
          <cell r="I94">
            <v>0</v>
          </cell>
        </row>
        <row r="95">
          <cell r="A95">
            <v>0</v>
          </cell>
          <cell r="I95">
            <v>0</v>
          </cell>
        </row>
        <row r="96">
          <cell r="A96">
            <v>0</v>
          </cell>
          <cell r="I96">
            <v>0</v>
          </cell>
        </row>
        <row r="97">
          <cell r="A97">
            <v>0</v>
          </cell>
          <cell r="I97">
            <v>0</v>
          </cell>
        </row>
        <row r="98">
          <cell r="A98">
            <v>0</v>
          </cell>
          <cell r="I98">
            <v>0</v>
          </cell>
        </row>
        <row r="99">
          <cell r="A99">
            <v>0</v>
          </cell>
          <cell r="I99">
            <v>0</v>
          </cell>
        </row>
        <row r="100">
          <cell r="A100">
            <v>0</v>
          </cell>
          <cell r="I100">
            <v>0</v>
          </cell>
        </row>
        <row r="101">
          <cell r="A101">
            <v>0</v>
          </cell>
          <cell r="I101">
            <v>0</v>
          </cell>
        </row>
        <row r="102">
          <cell r="A102">
            <v>0</v>
          </cell>
          <cell r="I102">
            <v>0</v>
          </cell>
        </row>
        <row r="103">
          <cell r="A103">
            <v>0</v>
          </cell>
          <cell r="I103">
            <v>0</v>
          </cell>
        </row>
        <row r="104">
          <cell r="A104">
            <v>0</v>
          </cell>
          <cell r="I104">
            <v>0</v>
          </cell>
        </row>
        <row r="105">
          <cell r="A105">
            <v>0</v>
          </cell>
          <cell r="I105">
            <v>0</v>
          </cell>
        </row>
        <row r="106">
          <cell r="A106">
            <v>0</v>
          </cell>
          <cell r="I106">
            <v>0</v>
          </cell>
        </row>
        <row r="107">
          <cell r="A107">
            <v>0</v>
          </cell>
          <cell r="I107">
            <v>0</v>
          </cell>
        </row>
        <row r="108">
          <cell r="A108">
            <v>0</v>
          </cell>
          <cell r="I108">
            <v>0</v>
          </cell>
        </row>
        <row r="109">
          <cell r="A109">
            <v>0</v>
          </cell>
          <cell r="I109">
            <v>0</v>
          </cell>
        </row>
        <row r="110">
          <cell r="A110">
            <v>0</v>
          </cell>
          <cell r="I110">
            <v>0</v>
          </cell>
        </row>
        <row r="111">
          <cell r="A111">
            <v>0</v>
          </cell>
          <cell r="I111">
            <v>0</v>
          </cell>
        </row>
        <row r="112">
          <cell r="A112">
            <v>0</v>
          </cell>
          <cell r="I112">
            <v>0</v>
          </cell>
        </row>
        <row r="113">
          <cell r="A113">
            <v>0</v>
          </cell>
          <cell r="I113">
            <v>0</v>
          </cell>
        </row>
        <row r="114">
          <cell r="A114">
            <v>0</v>
          </cell>
          <cell r="I114">
            <v>0</v>
          </cell>
        </row>
        <row r="115">
          <cell r="A115">
            <v>0</v>
          </cell>
          <cell r="I115">
            <v>0</v>
          </cell>
        </row>
        <row r="116">
          <cell r="A116">
            <v>0</v>
          </cell>
          <cell r="I116">
            <v>0</v>
          </cell>
        </row>
        <row r="117">
          <cell r="A117">
            <v>0</v>
          </cell>
          <cell r="I117">
            <v>0</v>
          </cell>
        </row>
        <row r="118">
          <cell r="A118">
            <v>0</v>
          </cell>
          <cell r="I118">
            <v>0</v>
          </cell>
        </row>
        <row r="119">
          <cell r="A119">
            <v>0</v>
          </cell>
          <cell r="I119">
            <v>0</v>
          </cell>
        </row>
        <row r="120">
          <cell r="A120">
            <v>0</v>
          </cell>
          <cell r="I120">
            <v>0</v>
          </cell>
        </row>
        <row r="121">
          <cell r="A121">
            <v>0</v>
          </cell>
          <cell r="I121">
            <v>0</v>
          </cell>
        </row>
        <row r="122">
          <cell r="A122">
            <v>0</v>
          </cell>
          <cell r="I122">
            <v>0</v>
          </cell>
        </row>
        <row r="123">
          <cell r="A123">
            <v>0</v>
          </cell>
          <cell r="I123">
            <v>0</v>
          </cell>
        </row>
        <row r="124">
          <cell r="A124">
            <v>0</v>
          </cell>
          <cell r="I124">
            <v>0</v>
          </cell>
        </row>
        <row r="125">
          <cell r="A125">
            <v>0</v>
          </cell>
          <cell r="I125">
            <v>0</v>
          </cell>
        </row>
        <row r="126">
          <cell r="A126">
            <v>0</v>
          </cell>
          <cell r="I126">
            <v>0</v>
          </cell>
        </row>
        <row r="127">
          <cell r="A127">
            <v>0</v>
          </cell>
          <cell r="I127">
            <v>0</v>
          </cell>
        </row>
        <row r="128">
          <cell r="A128">
            <v>0</v>
          </cell>
          <cell r="I128">
            <v>0</v>
          </cell>
        </row>
        <row r="129">
          <cell r="A129">
            <v>0</v>
          </cell>
          <cell r="I129">
            <v>0</v>
          </cell>
        </row>
        <row r="130">
          <cell r="A130">
            <v>0</v>
          </cell>
          <cell r="I130">
            <v>0</v>
          </cell>
        </row>
        <row r="131">
          <cell r="A131">
            <v>0</v>
          </cell>
          <cell r="I131">
            <v>0</v>
          </cell>
        </row>
        <row r="132">
          <cell r="A132">
            <v>0</v>
          </cell>
          <cell r="I132">
            <v>0</v>
          </cell>
        </row>
        <row r="133">
          <cell r="A133">
            <v>0</v>
          </cell>
          <cell r="I133">
            <v>0</v>
          </cell>
        </row>
        <row r="134">
          <cell r="A134">
            <v>0</v>
          </cell>
          <cell r="I134">
            <v>0</v>
          </cell>
        </row>
        <row r="135">
          <cell r="A135">
            <v>0</v>
          </cell>
          <cell r="I135">
            <v>0</v>
          </cell>
        </row>
        <row r="136">
          <cell r="A136">
            <v>0</v>
          </cell>
          <cell r="I136">
            <v>0</v>
          </cell>
        </row>
        <row r="137">
          <cell r="A137">
            <v>0</v>
          </cell>
          <cell r="I137">
            <v>0</v>
          </cell>
        </row>
        <row r="138">
          <cell r="A138">
            <v>0</v>
          </cell>
          <cell r="I138">
            <v>0</v>
          </cell>
        </row>
        <row r="139">
          <cell r="A139">
            <v>0</v>
          </cell>
          <cell r="I139">
            <v>0</v>
          </cell>
        </row>
        <row r="140">
          <cell r="A140">
            <v>0</v>
          </cell>
          <cell r="I140">
            <v>0</v>
          </cell>
        </row>
        <row r="141">
          <cell r="A141">
            <v>0</v>
          </cell>
          <cell r="I141">
            <v>0</v>
          </cell>
        </row>
        <row r="142">
          <cell r="A142">
            <v>0</v>
          </cell>
          <cell r="I142">
            <v>0</v>
          </cell>
        </row>
        <row r="143">
          <cell r="A143">
            <v>0</v>
          </cell>
          <cell r="I143">
            <v>0</v>
          </cell>
        </row>
        <row r="144">
          <cell r="A144">
            <v>0</v>
          </cell>
          <cell r="I144">
            <v>0</v>
          </cell>
        </row>
        <row r="145">
          <cell r="A145">
            <v>0</v>
          </cell>
          <cell r="I145">
            <v>0</v>
          </cell>
        </row>
        <row r="146">
          <cell r="A146">
            <v>0</v>
          </cell>
          <cell r="I146">
            <v>0</v>
          </cell>
        </row>
        <row r="147">
          <cell r="A147">
            <v>0</v>
          </cell>
          <cell r="I147">
            <v>0</v>
          </cell>
        </row>
        <row r="148">
          <cell r="A148">
            <v>0</v>
          </cell>
          <cell r="I148">
            <v>0</v>
          </cell>
        </row>
        <row r="149">
          <cell r="A149">
            <v>0</v>
          </cell>
          <cell r="I149">
            <v>0</v>
          </cell>
        </row>
        <row r="150">
          <cell r="A150">
            <v>0</v>
          </cell>
          <cell r="I150">
            <v>0</v>
          </cell>
        </row>
        <row r="151">
          <cell r="A151">
            <v>0</v>
          </cell>
          <cell r="I151">
            <v>0</v>
          </cell>
        </row>
        <row r="152">
          <cell r="A152">
            <v>0</v>
          </cell>
          <cell r="I152">
            <v>0</v>
          </cell>
        </row>
        <row r="153">
          <cell r="A153">
            <v>0</v>
          </cell>
          <cell r="I153">
            <v>0</v>
          </cell>
        </row>
        <row r="154">
          <cell r="A154">
            <v>0</v>
          </cell>
          <cell r="I154">
            <v>0</v>
          </cell>
        </row>
        <row r="155">
          <cell r="A155">
            <v>0</v>
          </cell>
          <cell r="I155">
            <v>0</v>
          </cell>
        </row>
        <row r="156">
          <cell r="A156">
            <v>0</v>
          </cell>
          <cell r="I156">
            <v>0</v>
          </cell>
        </row>
        <row r="157">
          <cell r="A157">
            <v>0</v>
          </cell>
          <cell r="I157">
            <v>0</v>
          </cell>
        </row>
        <row r="158">
          <cell r="A158">
            <v>0</v>
          </cell>
          <cell r="I158">
            <v>0</v>
          </cell>
        </row>
        <row r="159">
          <cell r="A159">
            <v>0</v>
          </cell>
          <cell r="I159">
            <v>0</v>
          </cell>
        </row>
        <row r="160">
          <cell r="A160">
            <v>0</v>
          </cell>
          <cell r="I160">
            <v>0</v>
          </cell>
        </row>
        <row r="161">
          <cell r="A161">
            <v>0</v>
          </cell>
          <cell r="I161">
            <v>0</v>
          </cell>
        </row>
        <row r="162">
          <cell r="A162">
            <v>0</v>
          </cell>
          <cell r="I162">
            <v>0</v>
          </cell>
        </row>
        <row r="163">
          <cell r="A163">
            <v>0</v>
          </cell>
          <cell r="I163">
            <v>0</v>
          </cell>
        </row>
        <row r="164">
          <cell r="A164">
            <v>0</v>
          </cell>
          <cell r="I164">
            <v>0</v>
          </cell>
        </row>
        <row r="165">
          <cell r="A165">
            <v>0</v>
          </cell>
          <cell r="I165">
            <v>0</v>
          </cell>
        </row>
        <row r="166">
          <cell r="A166">
            <v>0</v>
          </cell>
          <cell r="I166">
            <v>0</v>
          </cell>
        </row>
        <row r="167">
          <cell r="A167">
            <v>0</v>
          </cell>
          <cell r="I167">
            <v>0</v>
          </cell>
        </row>
        <row r="168">
          <cell r="A168">
            <v>0</v>
          </cell>
          <cell r="I168">
            <v>0</v>
          </cell>
        </row>
        <row r="169">
          <cell r="A169">
            <v>0</v>
          </cell>
          <cell r="I169">
            <v>0</v>
          </cell>
        </row>
        <row r="170">
          <cell r="A170">
            <v>0</v>
          </cell>
          <cell r="I170">
            <v>0</v>
          </cell>
        </row>
        <row r="171">
          <cell r="A171">
            <v>0</v>
          </cell>
          <cell r="I171">
            <v>0</v>
          </cell>
        </row>
        <row r="172">
          <cell r="A172">
            <v>0</v>
          </cell>
          <cell r="I172">
            <v>0</v>
          </cell>
        </row>
        <row r="173">
          <cell r="A173">
            <v>0</v>
          </cell>
          <cell r="I173">
            <v>0</v>
          </cell>
        </row>
        <row r="174">
          <cell r="A174">
            <v>0</v>
          </cell>
          <cell r="I174">
            <v>0</v>
          </cell>
        </row>
        <row r="175">
          <cell r="A175">
            <v>0</v>
          </cell>
          <cell r="I175">
            <v>0</v>
          </cell>
        </row>
        <row r="176">
          <cell r="A176">
            <v>0</v>
          </cell>
          <cell r="I176">
            <v>0</v>
          </cell>
        </row>
        <row r="177">
          <cell r="A177">
            <v>0</v>
          </cell>
          <cell r="I177">
            <v>0</v>
          </cell>
        </row>
        <row r="178">
          <cell r="A178">
            <v>0</v>
          </cell>
          <cell r="I178">
            <v>0</v>
          </cell>
        </row>
        <row r="179">
          <cell r="A179">
            <v>0</v>
          </cell>
          <cell r="I179">
            <v>0</v>
          </cell>
        </row>
        <row r="180">
          <cell r="A180">
            <v>0</v>
          </cell>
          <cell r="I180">
            <v>0</v>
          </cell>
        </row>
        <row r="181">
          <cell r="A181">
            <v>0</v>
          </cell>
          <cell r="I181">
            <v>0</v>
          </cell>
        </row>
        <row r="182">
          <cell r="A182">
            <v>0</v>
          </cell>
          <cell r="I182">
            <v>0</v>
          </cell>
        </row>
        <row r="183">
          <cell r="A183">
            <v>0</v>
          </cell>
          <cell r="I183">
            <v>0</v>
          </cell>
        </row>
        <row r="184">
          <cell r="A184">
            <v>0</v>
          </cell>
          <cell r="I184">
            <v>0</v>
          </cell>
        </row>
        <row r="185">
          <cell r="A185">
            <v>0</v>
          </cell>
          <cell r="I185">
            <v>0</v>
          </cell>
        </row>
        <row r="186">
          <cell r="A186">
            <v>0</v>
          </cell>
          <cell r="I186">
            <v>0</v>
          </cell>
        </row>
        <row r="187">
          <cell r="A187">
            <v>0</v>
          </cell>
          <cell r="I187">
            <v>0</v>
          </cell>
        </row>
        <row r="188">
          <cell r="A188">
            <v>0</v>
          </cell>
          <cell r="I188">
            <v>0</v>
          </cell>
        </row>
        <row r="189">
          <cell r="A189">
            <v>0</v>
          </cell>
          <cell r="I189">
            <v>0</v>
          </cell>
        </row>
        <row r="190">
          <cell r="A190">
            <v>0</v>
          </cell>
          <cell r="I190">
            <v>0</v>
          </cell>
        </row>
        <row r="191">
          <cell r="A191">
            <v>0</v>
          </cell>
          <cell r="I191">
            <v>0</v>
          </cell>
        </row>
        <row r="192">
          <cell r="A192">
            <v>0</v>
          </cell>
          <cell r="I192">
            <v>0</v>
          </cell>
        </row>
        <row r="193">
          <cell r="A193">
            <v>0</v>
          </cell>
          <cell r="I193">
            <v>0</v>
          </cell>
        </row>
        <row r="194">
          <cell r="A194">
            <v>0</v>
          </cell>
          <cell r="I19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新北市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邊界暨排放源鑑別"/>
      <sheetName val="活動數據管理表"/>
      <sheetName val="係數管理表(無需填寫)"/>
      <sheetName val="計算表(無需填寫)"/>
      <sheetName val="排放清冊(無需填寫)"/>
      <sheetName val="冷媒逸散量管理表"/>
      <sheetName val="燃料用量"/>
      <sheetName val="總工時"/>
      <sheetName val="瓦斯費"/>
      <sheetName val="用電資料"/>
      <sheetName val="00970301113_exported"/>
      <sheetName val="00970301215_exported"/>
      <sheetName val="00970301306_exported"/>
      <sheetName val="滅火器"/>
      <sheetName val="緊急發電機"/>
      <sheetName val="GWP"/>
      <sheetName val="台北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B3" t="str">
            <v>中央空調</v>
          </cell>
          <cell r="G3" t="str">
            <v>R-22</v>
          </cell>
          <cell r="K3">
            <v>412.5</v>
          </cell>
        </row>
        <row r="4">
          <cell r="B4" t="str">
            <v>飲水機</v>
          </cell>
          <cell r="G4" t="str">
            <v>R-134a</v>
          </cell>
          <cell r="K4">
            <v>0.10200000000000001</v>
          </cell>
        </row>
        <row r="5">
          <cell r="B5" t="str">
            <v>飲水機</v>
          </cell>
          <cell r="G5" t="str">
            <v>R-134a</v>
          </cell>
          <cell r="K5">
            <v>0.32400000000000001</v>
          </cell>
        </row>
        <row r="6">
          <cell r="B6" t="str">
            <v>冰箱</v>
          </cell>
          <cell r="G6" t="str">
            <v>R-134a</v>
          </cell>
          <cell r="K6">
            <v>0.48</v>
          </cell>
        </row>
        <row r="7">
          <cell r="B7" t="str">
            <v>冷氣</v>
          </cell>
          <cell r="G7" t="str">
            <v>R-22</v>
          </cell>
          <cell r="K7">
            <v>66.55</v>
          </cell>
        </row>
        <row r="8">
          <cell r="B8" t="str">
            <v>冰箱</v>
          </cell>
          <cell r="G8" t="str">
            <v>R-134a</v>
          </cell>
          <cell r="K8">
            <v>0.36</v>
          </cell>
        </row>
        <row r="9">
          <cell r="B9" t="str">
            <v>中央空調</v>
          </cell>
          <cell r="G9" t="str">
            <v>R-22</v>
          </cell>
          <cell r="K9">
            <v>0</v>
          </cell>
        </row>
        <row r="10">
          <cell r="B10">
            <v>0</v>
          </cell>
          <cell r="G10">
            <v>0</v>
          </cell>
          <cell r="K10">
            <v>0</v>
          </cell>
        </row>
        <row r="11">
          <cell r="B11">
            <v>0</v>
          </cell>
          <cell r="G11">
            <v>0</v>
          </cell>
          <cell r="K11">
            <v>0</v>
          </cell>
        </row>
        <row r="12">
          <cell r="B12">
            <v>0</v>
          </cell>
          <cell r="G12">
            <v>0</v>
          </cell>
          <cell r="K12">
            <v>0</v>
          </cell>
        </row>
        <row r="13">
          <cell r="B13">
            <v>0</v>
          </cell>
          <cell r="G13">
            <v>0</v>
          </cell>
          <cell r="K13">
            <v>0</v>
          </cell>
        </row>
        <row r="14">
          <cell r="B14">
            <v>0</v>
          </cell>
          <cell r="G14">
            <v>0</v>
          </cell>
          <cell r="K14">
            <v>0</v>
          </cell>
        </row>
        <row r="15">
          <cell r="B15">
            <v>0</v>
          </cell>
          <cell r="G15">
            <v>0</v>
          </cell>
          <cell r="K15">
            <v>0</v>
          </cell>
        </row>
        <row r="16">
          <cell r="B16">
            <v>0</v>
          </cell>
          <cell r="G16">
            <v>0</v>
          </cell>
          <cell r="K16">
            <v>0</v>
          </cell>
        </row>
        <row r="17">
          <cell r="B17">
            <v>0</v>
          </cell>
          <cell r="G17">
            <v>0</v>
          </cell>
          <cell r="K17">
            <v>0</v>
          </cell>
        </row>
        <row r="18">
          <cell r="B18">
            <v>0</v>
          </cell>
          <cell r="G18">
            <v>0</v>
          </cell>
          <cell r="K18">
            <v>0</v>
          </cell>
        </row>
        <row r="19">
          <cell r="B19">
            <v>0</v>
          </cell>
          <cell r="G19">
            <v>0</v>
          </cell>
          <cell r="K19">
            <v>0</v>
          </cell>
        </row>
        <row r="20">
          <cell r="B20">
            <v>0</v>
          </cell>
          <cell r="G20">
            <v>0</v>
          </cell>
          <cell r="K20">
            <v>0</v>
          </cell>
        </row>
        <row r="21">
          <cell r="B21">
            <v>0</v>
          </cell>
          <cell r="G21">
            <v>0</v>
          </cell>
          <cell r="K21">
            <v>0</v>
          </cell>
        </row>
        <row r="22">
          <cell r="B22">
            <v>0</v>
          </cell>
          <cell r="G22">
            <v>0</v>
          </cell>
          <cell r="K22">
            <v>0</v>
          </cell>
        </row>
        <row r="23">
          <cell r="B23">
            <v>0</v>
          </cell>
          <cell r="G23">
            <v>0</v>
          </cell>
          <cell r="K23">
            <v>0</v>
          </cell>
        </row>
        <row r="24">
          <cell r="B24">
            <v>0</v>
          </cell>
          <cell r="G24">
            <v>0</v>
          </cell>
          <cell r="K24">
            <v>0</v>
          </cell>
        </row>
        <row r="25">
          <cell r="B25">
            <v>0</v>
          </cell>
          <cell r="G25">
            <v>0</v>
          </cell>
          <cell r="K25">
            <v>0</v>
          </cell>
        </row>
        <row r="26">
          <cell r="B26">
            <v>0</v>
          </cell>
          <cell r="G26">
            <v>0</v>
          </cell>
          <cell r="K26">
            <v>0</v>
          </cell>
        </row>
        <row r="27">
          <cell r="B27">
            <v>0</v>
          </cell>
          <cell r="G27">
            <v>0</v>
          </cell>
          <cell r="K27">
            <v>0</v>
          </cell>
        </row>
        <row r="28">
          <cell r="B28">
            <v>0</v>
          </cell>
          <cell r="G28">
            <v>0</v>
          </cell>
          <cell r="K28">
            <v>0</v>
          </cell>
        </row>
        <row r="29">
          <cell r="B29">
            <v>0</v>
          </cell>
          <cell r="G29">
            <v>0</v>
          </cell>
          <cell r="K29">
            <v>0</v>
          </cell>
        </row>
        <row r="30">
          <cell r="B30">
            <v>0</v>
          </cell>
          <cell r="G30">
            <v>0</v>
          </cell>
          <cell r="K30">
            <v>0</v>
          </cell>
        </row>
        <row r="31">
          <cell r="B31">
            <v>0</v>
          </cell>
          <cell r="G31">
            <v>0</v>
          </cell>
          <cell r="K31">
            <v>0</v>
          </cell>
        </row>
        <row r="32">
          <cell r="B32">
            <v>0</v>
          </cell>
          <cell r="G32">
            <v>0</v>
          </cell>
          <cell r="K32">
            <v>0</v>
          </cell>
        </row>
        <row r="33">
          <cell r="B33">
            <v>0</v>
          </cell>
          <cell r="G33">
            <v>0</v>
          </cell>
          <cell r="K33">
            <v>0</v>
          </cell>
        </row>
        <row r="34">
          <cell r="B34">
            <v>0</v>
          </cell>
          <cell r="G34">
            <v>0</v>
          </cell>
          <cell r="K34">
            <v>0</v>
          </cell>
        </row>
        <row r="35">
          <cell r="B35">
            <v>0</v>
          </cell>
          <cell r="G35">
            <v>0</v>
          </cell>
          <cell r="K35">
            <v>0</v>
          </cell>
        </row>
        <row r="36">
          <cell r="B36">
            <v>0</v>
          </cell>
          <cell r="G36">
            <v>0</v>
          </cell>
          <cell r="K36">
            <v>0</v>
          </cell>
        </row>
        <row r="37">
          <cell r="B37">
            <v>0</v>
          </cell>
          <cell r="G37">
            <v>0</v>
          </cell>
          <cell r="K37">
            <v>0</v>
          </cell>
        </row>
        <row r="38">
          <cell r="B38">
            <v>0</v>
          </cell>
          <cell r="G38">
            <v>0</v>
          </cell>
          <cell r="K38">
            <v>0</v>
          </cell>
        </row>
        <row r="39">
          <cell r="B39">
            <v>0</v>
          </cell>
          <cell r="G39">
            <v>0</v>
          </cell>
          <cell r="K39">
            <v>0</v>
          </cell>
        </row>
        <row r="40">
          <cell r="B40">
            <v>0</v>
          </cell>
          <cell r="G40">
            <v>0</v>
          </cell>
          <cell r="K40">
            <v>0</v>
          </cell>
        </row>
        <row r="41">
          <cell r="B41">
            <v>0</v>
          </cell>
          <cell r="G41">
            <v>0</v>
          </cell>
          <cell r="K41">
            <v>0</v>
          </cell>
        </row>
        <row r="42">
          <cell r="B42">
            <v>0</v>
          </cell>
          <cell r="G42">
            <v>0</v>
          </cell>
          <cell r="K42">
            <v>0</v>
          </cell>
        </row>
        <row r="43">
          <cell r="B43">
            <v>0</v>
          </cell>
          <cell r="G43">
            <v>0</v>
          </cell>
          <cell r="K43">
            <v>0</v>
          </cell>
        </row>
        <row r="44">
          <cell r="B44">
            <v>0</v>
          </cell>
          <cell r="G44">
            <v>0</v>
          </cell>
          <cell r="K44">
            <v>0</v>
          </cell>
        </row>
        <row r="45">
          <cell r="B45">
            <v>0</v>
          </cell>
          <cell r="G45">
            <v>0</v>
          </cell>
          <cell r="K45">
            <v>0</v>
          </cell>
        </row>
        <row r="46">
          <cell r="B46">
            <v>0</v>
          </cell>
          <cell r="G46">
            <v>0</v>
          </cell>
          <cell r="K46">
            <v>0</v>
          </cell>
        </row>
        <row r="47">
          <cell r="B47">
            <v>0</v>
          </cell>
          <cell r="G47">
            <v>0</v>
          </cell>
          <cell r="K47">
            <v>0</v>
          </cell>
        </row>
        <row r="48">
          <cell r="B48">
            <v>0</v>
          </cell>
          <cell r="G48">
            <v>0</v>
          </cell>
          <cell r="K48">
            <v>0</v>
          </cell>
        </row>
        <row r="49">
          <cell r="B49">
            <v>0</v>
          </cell>
          <cell r="G49">
            <v>0</v>
          </cell>
          <cell r="K49">
            <v>0</v>
          </cell>
        </row>
        <row r="50">
          <cell r="B50">
            <v>0</v>
          </cell>
          <cell r="G50">
            <v>0</v>
          </cell>
          <cell r="K50">
            <v>0</v>
          </cell>
        </row>
        <row r="51">
          <cell r="B51">
            <v>0</v>
          </cell>
          <cell r="G51">
            <v>0</v>
          </cell>
          <cell r="K51">
            <v>0</v>
          </cell>
        </row>
        <row r="52">
          <cell r="B52">
            <v>0</v>
          </cell>
          <cell r="G52">
            <v>0</v>
          </cell>
          <cell r="K52">
            <v>0</v>
          </cell>
        </row>
        <row r="53">
          <cell r="B53">
            <v>0</v>
          </cell>
          <cell r="G53">
            <v>0</v>
          </cell>
          <cell r="K53">
            <v>0</v>
          </cell>
        </row>
        <row r="54">
          <cell r="B54">
            <v>0</v>
          </cell>
          <cell r="G54">
            <v>0</v>
          </cell>
          <cell r="K54">
            <v>0</v>
          </cell>
        </row>
        <row r="55">
          <cell r="B55">
            <v>0</v>
          </cell>
          <cell r="G55">
            <v>0</v>
          </cell>
          <cell r="K55">
            <v>0</v>
          </cell>
        </row>
        <row r="56">
          <cell r="B56">
            <v>0</v>
          </cell>
          <cell r="G56">
            <v>0</v>
          </cell>
          <cell r="K56">
            <v>0</v>
          </cell>
        </row>
        <row r="57">
          <cell r="B57">
            <v>0</v>
          </cell>
          <cell r="G57">
            <v>0</v>
          </cell>
          <cell r="K57">
            <v>0</v>
          </cell>
        </row>
        <row r="58">
          <cell r="B58">
            <v>0</v>
          </cell>
          <cell r="G58">
            <v>0</v>
          </cell>
          <cell r="K58">
            <v>0</v>
          </cell>
        </row>
        <row r="59">
          <cell r="B59">
            <v>0</v>
          </cell>
          <cell r="G59">
            <v>0</v>
          </cell>
          <cell r="K59">
            <v>0</v>
          </cell>
        </row>
        <row r="60">
          <cell r="B60">
            <v>0</v>
          </cell>
          <cell r="G60">
            <v>0</v>
          </cell>
          <cell r="K60">
            <v>0</v>
          </cell>
        </row>
        <row r="61">
          <cell r="B61">
            <v>0</v>
          </cell>
          <cell r="G61">
            <v>0</v>
          </cell>
          <cell r="K61">
            <v>0</v>
          </cell>
        </row>
        <row r="62">
          <cell r="B62">
            <v>0</v>
          </cell>
          <cell r="G62">
            <v>0</v>
          </cell>
          <cell r="K62">
            <v>0</v>
          </cell>
        </row>
        <row r="63">
          <cell r="B63">
            <v>0</v>
          </cell>
          <cell r="G63">
            <v>0</v>
          </cell>
          <cell r="K63">
            <v>0</v>
          </cell>
        </row>
        <row r="64">
          <cell r="B64">
            <v>0</v>
          </cell>
          <cell r="G64">
            <v>0</v>
          </cell>
          <cell r="K64">
            <v>0</v>
          </cell>
        </row>
        <row r="65">
          <cell r="B65">
            <v>0</v>
          </cell>
          <cell r="G65">
            <v>0</v>
          </cell>
          <cell r="K65">
            <v>0</v>
          </cell>
        </row>
        <row r="66">
          <cell r="B66">
            <v>0</v>
          </cell>
          <cell r="G66">
            <v>0</v>
          </cell>
          <cell r="K66">
            <v>0</v>
          </cell>
        </row>
        <row r="67">
          <cell r="B67">
            <v>0</v>
          </cell>
          <cell r="G67">
            <v>0</v>
          </cell>
          <cell r="K67">
            <v>0</v>
          </cell>
        </row>
        <row r="68">
          <cell r="B68">
            <v>0</v>
          </cell>
          <cell r="G68">
            <v>0</v>
          </cell>
          <cell r="K68">
            <v>0</v>
          </cell>
        </row>
        <row r="69">
          <cell r="B69">
            <v>0</v>
          </cell>
          <cell r="G69">
            <v>0</v>
          </cell>
          <cell r="K69">
            <v>0</v>
          </cell>
        </row>
        <row r="70">
          <cell r="B70">
            <v>0</v>
          </cell>
          <cell r="G70">
            <v>0</v>
          </cell>
          <cell r="K70">
            <v>0</v>
          </cell>
        </row>
        <row r="71">
          <cell r="B71">
            <v>0</v>
          </cell>
          <cell r="G71">
            <v>0</v>
          </cell>
          <cell r="K71">
            <v>0</v>
          </cell>
        </row>
        <row r="72">
          <cell r="B72">
            <v>0</v>
          </cell>
          <cell r="G72">
            <v>0</v>
          </cell>
          <cell r="K72">
            <v>0</v>
          </cell>
        </row>
        <row r="73">
          <cell r="B73">
            <v>0</v>
          </cell>
          <cell r="G73">
            <v>0</v>
          </cell>
          <cell r="K73">
            <v>0</v>
          </cell>
        </row>
        <row r="74">
          <cell r="B74">
            <v>0</v>
          </cell>
          <cell r="G74">
            <v>0</v>
          </cell>
          <cell r="K74">
            <v>0</v>
          </cell>
        </row>
        <row r="75">
          <cell r="B75">
            <v>0</v>
          </cell>
          <cell r="G75">
            <v>0</v>
          </cell>
          <cell r="K75">
            <v>0</v>
          </cell>
        </row>
        <row r="76">
          <cell r="B76">
            <v>0</v>
          </cell>
          <cell r="G76">
            <v>0</v>
          </cell>
          <cell r="K76">
            <v>0</v>
          </cell>
        </row>
        <row r="77">
          <cell r="B77">
            <v>0</v>
          </cell>
          <cell r="G77">
            <v>0</v>
          </cell>
          <cell r="K77">
            <v>0</v>
          </cell>
        </row>
        <row r="78">
          <cell r="B78">
            <v>0</v>
          </cell>
          <cell r="G78">
            <v>0</v>
          </cell>
          <cell r="K78">
            <v>0</v>
          </cell>
        </row>
        <row r="79">
          <cell r="B79">
            <v>0</v>
          </cell>
          <cell r="G79">
            <v>0</v>
          </cell>
          <cell r="K79">
            <v>0</v>
          </cell>
        </row>
        <row r="80">
          <cell r="B80">
            <v>0</v>
          </cell>
          <cell r="G80">
            <v>0</v>
          </cell>
          <cell r="K80">
            <v>0</v>
          </cell>
        </row>
        <row r="81">
          <cell r="B81">
            <v>0</v>
          </cell>
          <cell r="G81">
            <v>0</v>
          </cell>
          <cell r="K81">
            <v>0</v>
          </cell>
        </row>
        <row r="82">
          <cell r="B82">
            <v>0</v>
          </cell>
          <cell r="G82">
            <v>0</v>
          </cell>
          <cell r="K82">
            <v>0</v>
          </cell>
        </row>
        <row r="83">
          <cell r="B83">
            <v>0</v>
          </cell>
          <cell r="G83">
            <v>0</v>
          </cell>
          <cell r="K83">
            <v>0</v>
          </cell>
        </row>
        <row r="84">
          <cell r="B84">
            <v>0</v>
          </cell>
          <cell r="G84">
            <v>0</v>
          </cell>
          <cell r="K84">
            <v>0</v>
          </cell>
        </row>
        <row r="85">
          <cell r="B85">
            <v>0</v>
          </cell>
          <cell r="G85">
            <v>0</v>
          </cell>
          <cell r="K85">
            <v>0</v>
          </cell>
        </row>
        <row r="86">
          <cell r="B86">
            <v>0</v>
          </cell>
          <cell r="G86">
            <v>0</v>
          </cell>
          <cell r="K86">
            <v>0</v>
          </cell>
        </row>
        <row r="87">
          <cell r="B87">
            <v>0</v>
          </cell>
          <cell r="G87">
            <v>0</v>
          </cell>
          <cell r="K87">
            <v>0</v>
          </cell>
        </row>
        <row r="88">
          <cell r="B88">
            <v>0</v>
          </cell>
          <cell r="G88">
            <v>0</v>
          </cell>
          <cell r="K88">
            <v>0</v>
          </cell>
        </row>
        <row r="89">
          <cell r="B89">
            <v>0</v>
          </cell>
          <cell r="G89">
            <v>0</v>
          </cell>
          <cell r="K89">
            <v>0</v>
          </cell>
        </row>
        <row r="90">
          <cell r="B90">
            <v>0</v>
          </cell>
          <cell r="G90">
            <v>0</v>
          </cell>
          <cell r="K90">
            <v>0</v>
          </cell>
        </row>
        <row r="91">
          <cell r="B91">
            <v>0</v>
          </cell>
          <cell r="G91">
            <v>0</v>
          </cell>
          <cell r="K91">
            <v>0</v>
          </cell>
        </row>
        <row r="92">
          <cell r="B92">
            <v>0</v>
          </cell>
          <cell r="G92">
            <v>0</v>
          </cell>
          <cell r="K92">
            <v>0</v>
          </cell>
        </row>
        <row r="93">
          <cell r="B93">
            <v>0</v>
          </cell>
          <cell r="G93">
            <v>0</v>
          </cell>
          <cell r="K93">
            <v>0</v>
          </cell>
        </row>
        <row r="94">
          <cell r="B94">
            <v>0</v>
          </cell>
          <cell r="G94">
            <v>0</v>
          </cell>
          <cell r="K94">
            <v>0</v>
          </cell>
        </row>
        <row r="95">
          <cell r="B95">
            <v>0</v>
          </cell>
          <cell r="G95">
            <v>0</v>
          </cell>
          <cell r="K95">
            <v>0</v>
          </cell>
        </row>
        <row r="96">
          <cell r="B96">
            <v>0</v>
          </cell>
          <cell r="G96">
            <v>0</v>
          </cell>
          <cell r="K96">
            <v>0</v>
          </cell>
        </row>
        <row r="97">
          <cell r="B97">
            <v>0</v>
          </cell>
          <cell r="G97">
            <v>0</v>
          </cell>
          <cell r="K97">
            <v>0</v>
          </cell>
        </row>
        <row r="98">
          <cell r="B98">
            <v>0</v>
          </cell>
          <cell r="G98">
            <v>0</v>
          </cell>
          <cell r="K98">
            <v>0</v>
          </cell>
        </row>
        <row r="99">
          <cell r="B99">
            <v>0</v>
          </cell>
          <cell r="G99">
            <v>0</v>
          </cell>
          <cell r="K99">
            <v>0</v>
          </cell>
        </row>
        <row r="100">
          <cell r="B100">
            <v>0</v>
          </cell>
          <cell r="G100">
            <v>0</v>
          </cell>
          <cell r="K100">
            <v>0</v>
          </cell>
        </row>
        <row r="101">
          <cell r="B101">
            <v>0</v>
          </cell>
          <cell r="G101">
            <v>0</v>
          </cell>
          <cell r="K101">
            <v>0</v>
          </cell>
        </row>
        <row r="102">
          <cell r="B102">
            <v>0</v>
          </cell>
          <cell r="G102">
            <v>0</v>
          </cell>
          <cell r="K102">
            <v>0</v>
          </cell>
        </row>
        <row r="103">
          <cell r="B103">
            <v>0</v>
          </cell>
          <cell r="G103">
            <v>0</v>
          </cell>
          <cell r="K103">
            <v>0</v>
          </cell>
        </row>
        <row r="104">
          <cell r="B104">
            <v>0</v>
          </cell>
          <cell r="G104">
            <v>0</v>
          </cell>
          <cell r="K104">
            <v>0</v>
          </cell>
        </row>
        <row r="105">
          <cell r="B105">
            <v>0</v>
          </cell>
          <cell r="G105">
            <v>0</v>
          </cell>
          <cell r="K105">
            <v>0</v>
          </cell>
        </row>
        <row r="106">
          <cell r="B106">
            <v>0</v>
          </cell>
          <cell r="G106">
            <v>0</v>
          </cell>
          <cell r="K106">
            <v>0</v>
          </cell>
        </row>
        <row r="107">
          <cell r="B107">
            <v>0</v>
          </cell>
          <cell r="G107">
            <v>0</v>
          </cell>
          <cell r="K107">
            <v>0</v>
          </cell>
        </row>
        <row r="108">
          <cell r="B108">
            <v>0</v>
          </cell>
          <cell r="G108">
            <v>0</v>
          </cell>
          <cell r="K108">
            <v>0</v>
          </cell>
        </row>
        <row r="109">
          <cell r="B109">
            <v>0</v>
          </cell>
          <cell r="G109">
            <v>0</v>
          </cell>
          <cell r="K109">
            <v>0</v>
          </cell>
        </row>
        <row r="110">
          <cell r="B110">
            <v>0</v>
          </cell>
          <cell r="G110">
            <v>0</v>
          </cell>
          <cell r="K110">
            <v>0</v>
          </cell>
        </row>
        <row r="111">
          <cell r="B111">
            <v>0</v>
          </cell>
          <cell r="G111">
            <v>0</v>
          </cell>
          <cell r="K111">
            <v>0</v>
          </cell>
        </row>
        <row r="112">
          <cell r="B112">
            <v>0</v>
          </cell>
          <cell r="G112">
            <v>0</v>
          </cell>
          <cell r="K112">
            <v>0</v>
          </cell>
        </row>
        <row r="113">
          <cell r="B113">
            <v>0</v>
          </cell>
          <cell r="G113">
            <v>0</v>
          </cell>
          <cell r="K113">
            <v>0</v>
          </cell>
        </row>
        <row r="114">
          <cell r="B114">
            <v>0</v>
          </cell>
          <cell r="G114">
            <v>0</v>
          </cell>
          <cell r="K114">
            <v>0</v>
          </cell>
        </row>
        <row r="115">
          <cell r="B115">
            <v>0</v>
          </cell>
          <cell r="G115">
            <v>0</v>
          </cell>
          <cell r="K115">
            <v>0</v>
          </cell>
        </row>
        <row r="116">
          <cell r="B116">
            <v>0</v>
          </cell>
          <cell r="G116">
            <v>0</v>
          </cell>
          <cell r="K116">
            <v>0</v>
          </cell>
        </row>
        <row r="117">
          <cell r="B117">
            <v>0</v>
          </cell>
          <cell r="G117">
            <v>0</v>
          </cell>
          <cell r="K117">
            <v>0</v>
          </cell>
        </row>
        <row r="118">
          <cell r="B118">
            <v>0</v>
          </cell>
          <cell r="G118">
            <v>0</v>
          </cell>
          <cell r="K118">
            <v>0</v>
          </cell>
        </row>
        <row r="119">
          <cell r="B119">
            <v>0</v>
          </cell>
          <cell r="G119">
            <v>0</v>
          </cell>
          <cell r="K119">
            <v>0</v>
          </cell>
        </row>
        <row r="120">
          <cell r="B120">
            <v>0</v>
          </cell>
          <cell r="G120">
            <v>0</v>
          </cell>
          <cell r="K120">
            <v>0</v>
          </cell>
        </row>
        <row r="121">
          <cell r="B121">
            <v>0</v>
          </cell>
          <cell r="G121">
            <v>0</v>
          </cell>
          <cell r="K121">
            <v>0</v>
          </cell>
        </row>
        <row r="122">
          <cell r="B122">
            <v>0</v>
          </cell>
          <cell r="G122">
            <v>0</v>
          </cell>
          <cell r="K122">
            <v>0</v>
          </cell>
        </row>
        <row r="123">
          <cell r="B123">
            <v>0</v>
          </cell>
          <cell r="G123">
            <v>0</v>
          </cell>
          <cell r="K123">
            <v>0</v>
          </cell>
        </row>
        <row r="124">
          <cell r="B124">
            <v>0</v>
          </cell>
          <cell r="G124">
            <v>0</v>
          </cell>
          <cell r="K124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邊界暨排放源鑑別"/>
      <sheetName val="活動數據管理表"/>
      <sheetName val="係數管理表(無需填寫)"/>
      <sheetName val="計算表(無需填寫)"/>
      <sheetName val="排放清冊(無需填寫)"/>
      <sheetName val="冷媒逸散量管理表"/>
      <sheetName val="瓦斯費"/>
      <sheetName val="用電資料"/>
      <sheetName val="公務車用油"/>
      <sheetName val="總工時"/>
      <sheetName val="滅火器"/>
      <sheetName val="緊急發電機"/>
      <sheetName val="GWP"/>
      <sheetName val="台北市"/>
    </sheetNames>
    <sheetDataSet>
      <sheetData sheetId="0">
        <row r="3">
          <cell r="B3" t="str">
            <v>冰箱</v>
          </cell>
        </row>
      </sheetData>
      <sheetData sheetId="1"/>
      <sheetData sheetId="2"/>
      <sheetData sheetId="3"/>
      <sheetData sheetId="4"/>
      <sheetData sheetId="5">
        <row r="3">
          <cell r="B3" t="str">
            <v>冰箱</v>
          </cell>
          <cell r="G3" t="str">
            <v>R-134a</v>
          </cell>
          <cell r="K3">
            <v>0.36</v>
          </cell>
        </row>
        <row r="4">
          <cell r="B4" t="str">
            <v>冰箱</v>
          </cell>
          <cell r="G4" t="str">
            <v>R-134a</v>
          </cell>
          <cell r="K4">
            <v>0.36</v>
          </cell>
        </row>
        <row r="5">
          <cell r="B5" t="str">
            <v>冰箱</v>
          </cell>
          <cell r="G5" t="str">
            <v>R-134a</v>
          </cell>
          <cell r="K5">
            <v>0.36</v>
          </cell>
        </row>
        <row r="6">
          <cell r="B6" t="str">
            <v>冰箱</v>
          </cell>
          <cell r="G6" t="str">
            <v>R-134a</v>
          </cell>
          <cell r="K6">
            <v>0.36</v>
          </cell>
        </row>
        <row r="7">
          <cell r="B7" t="str">
            <v>冰箱</v>
          </cell>
          <cell r="G7" t="str">
            <v>R-134a</v>
          </cell>
          <cell r="K7">
            <v>0.36</v>
          </cell>
        </row>
        <row r="8">
          <cell r="B8" t="str">
            <v>冰箱</v>
          </cell>
          <cell r="G8" t="str">
            <v>R-134a</v>
          </cell>
          <cell r="K8">
            <v>0.36</v>
          </cell>
        </row>
        <row r="9">
          <cell r="B9" t="str">
            <v>冰箱</v>
          </cell>
          <cell r="G9" t="str">
            <v>R-134a</v>
          </cell>
          <cell r="K9">
            <v>0.36</v>
          </cell>
        </row>
        <row r="10">
          <cell r="B10" t="str">
            <v>冰箱</v>
          </cell>
          <cell r="G10" t="str">
            <v>r-134a</v>
          </cell>
          <cell r="K10">
            <v>0.36</v>
          </cell>
        </row>
        <row r="11">
          <cell r="B11" t="str">
            <v>冰箱</v>
          </cell>
          <cell r="G11" t="str">
            <v>r-134a</v>
          </cell>
          <cell r="K11">
            <v>0.36</v>
          </cell>
        </row>
        <row r="12">
          <cell r="B12" t="str">
            <v>冰箱</v>
          </cell>
          <cell r="G12" t="str">
            <v>r-134a</v>
          </cell>
          <cell r="K12">
            <v>0.39</v>
          </cell>
        </row>
        <row r="13">
          <cell r="B13" t="str">
            <v>冰箱</v>
          </cell>
          <cell r="G13" t="str">
            <v>r-134a</v>
          </cell>
          <cell r="K13">
            <v>0.36</v>
          </cell>
        </row>
        <row r="14">
          <cell r="B14" t="str">
            <v>冰箱</v>
          </cell>
          <cell r="G14" t="str">
            <v>r-134a</v>
          </cell>
          <cell r="K14">
            <v>0.39</v>
          </cell>
        </row>
        <row r="15">
          <cell r="B15" t="str">
            <v>冰箱</v>
          </cell>
          <cell r="G15" t="str">
            <v>r-134a</v>
          </cell>
          <cell r="K15">
            <v>0.39</v>
          </cell>
        </row>
        <row r="16">
          <cell r="B16" t="str">
            <v>冰箱</v>
          </cell>
          <cell r="G16" t="str">
            <v>r-134a</v>
          </cell>
          <cell r="K16">
            <v>0.36</v>
          </cell>
        </row>
        <row r="17">
          <cell r="B17" t="str">
            <v>冰箱</v>
          </cell>
          <cell r="G17" t="str">
            <v>r-134a</v>
          </cell>
          <cell r="K17">
            <v>0.39</v>
          </cell>
        </row>
        <row r="18">
          <cell r="B18" t="str">
            <v>冰箱</v>
          </cell>
          <cell r="G18" t="str">
            <v>r-134a</v>
          </cell>
          <cell r="K18">
            <v>0.39</v>
          </cell>
        </row>
        <row r="19">
          <cell r="B19" t="str">
            <v>冰箱</v>
          </cell>
          <cell r="G19" t="str">
            <v>r-134a</v>
          </cell>
          <cell r="K19">
            <v>0.36</v>
          </cell>
        </row>
        <row r="20">
          <cell r="B20" t="str">
            <v>冰箱</v>
          </cell>
          <cell r="G20" t="str">
            <v>r-134a</v>
          </cell>
          <cell r="K20">
            <v>0.36</v>
          </cell>
        </row>
        <row r="21">
          <cell r="B21" t="str">
            <v>冰箱</v>
          </cell>
          <cell r="G21" t="str">
            <v>r-134a</v>
          </cell>
          <cell r="K21">
            <v>0.36</v>
          </cell>
        </row>
        <row r="22">
          <cell r="B22" t="str">
            <v>冰箱</v>
          </cell>
          <cell r="G22" t="str">
            <v>r-134a</v>
          </cell>
          <cell r="K22">
            <v>0.39</v>
          </cell>
        </row>
        <row r="23">
          <cell r="B23" t="str">
            <v>冰箱</v>
          </cell>
          <cell r="G23" t="str">
            <v>r-134a</v>
          </cell>
          <cell r="K23">
            <v>0.39</v>
          </cell>
        </row>
        <row r="24">
          <cell r="B24" t="str">
            <v>冰箱</v>
          </cell>
          <cell r="G24" t="str">
            <v>r-134a</v>
          </cell>
          <cell r="K24">
            <v>0.39</v>
          </cell>
        </row>
        <row r="25">
          <cell r="B25" t="str">
            <v>冰箱</v>
          </cell>
          <cell r="G25" t="str">
            <v>r-134a</v>
          </cell>
          <cell r="K25">
            <v>0.39</v>
          </cell>
        </row>
        <row r="26">
          <cell r="B26" t="str">
            <v>冰箱</v>
          </cell>
          <cell r="G26" t="str">
            <v>r-134a</v>
          </cell>
          <cell r="K26">
            <v>0.39</v>
          </cell>
        </row>
        <row r="27">
          <cell r="B27" t="str">
            <v>冰箱</v>
          </cell>
          <cell r="G27" t="str">
            <v>r-134a</v>
          </cell>
          <cell r="K27">
            <v>0.39</v>
          </cell>
        </row>
        <row r="28">
          <cell r="B28" t="str">
            <v>冰箱</v>
          </cell>
          <cell r="G28" t="str">
            <v>r-134a</v>
          </cell>
          <cell r="K28">
            <v>0.39</v>
          </cell>
        </row>
        <row r="29">
          <cell r="B29" t="str">
            <v>冰箱</v>
          </cell>
          <cell r="G29" t="str">
            <v>r-134a</v>
          </cell>
          <cell r="K29">
            <v>0.19500000000000001</v>
          </cell>
        </row>
        <row r="30">
          <cell r="B30" t="str">
            <v>冰箱</v>
          </cell>
          <cell r="G30" t="str">
            <v>r-134a</v>
          </cell>
          <cell r="K30">
            <v>0.19500000000000001</v>
          </cell>
        </row>
        <row r="31">
          <cell r="B31" t="str">
            <v>冰箱</v>
          </cell>
          <cell r="G31" t="str">
            <v>r-134a</v>
          </cell>
          <cell r="K31">
            <v>0.36</v>
          </cell>
        </row>
        <row r="32">
          <cell r="B32" t="str">
            <v>冰箱</v>
          </cell>
          <cell r="G32" t="str">
            <v>r-134a</v>
          </cell>
          <cell r="K32">
            <v>0.39</v>
          </cell>
        </row>
        <row r="33">
          <cell r="B33" t="str">
            <v>冰箱</v>
          </cell>
          <cell r="G33" t="str">
            <v>r-134a</v>
          </cell>
          <cell r="K33">
            <v>0.39</v>
          </cell>
        </row>
        <row r="34">
          <cell r="B34" t="str">
            <v>冰箱</v>
          </cell>
          <cell r="G34" t="str">
            <v>r-134a</v>
          </cell>
          <cell r="K34">
            <v>0.39</v>
          </cell>
        </row>
        <row r="35">
          <cell r="B35" t="str">
            <v>冰箱</v>
          </cell>
          <cell r="G35" t="str">
            <v>r-134a</v>
          </cell>
          <cell r="K35">
            <v>0.9</v>
          </cell>
        </row>
        <row r="36">
          <cell r="B36" t="str">
            <v>冰箱</v>
          </cell>
          <cell r="G36" t="str">
            <v>r-134a</v>
          </cell>
          <cell r="K36">
            <v>0.9</v>
          </cell>
        </row>
        <row r="37">
          <cell r="B37" t="str">
            <v>冰箱</v>
          </cell>
          <cell r="G37" t="str">
            <v>r-134a</v>
          </cell>
          <cell r="K37">
            <v>0.40500000000000003</v>
          </cell>
        </row>
        <row r="38">
          <cell r="B38" t="str">
            <v>冰箱</v>
          </cell>
          <cell r="G38" t="str">
            <v>r-134a</v>
          </cell>
          <cell r="K38">
            <v>0.40500000000000003</v>
          </cell>
        </row>
        <row r="39">
          <cell r="B39" t="str">
            <v>冰箱</v>
          </cell>
          <cell r="G39" t="str">
            <v>r-134a</v>
          </cell>
          <cell r="K39">
            <v>0.40500000000000003</v>
          </cell>
        </row>
        <row r="40">
          <cell r="B40" t="str">
            <v>冰箱</v>
          </cell>
          <cell r="G40" t="str">
            <v>r-134a</v>
          </cell>
          <cell r="K40">
            <v>0.39</v>
          </cell>
        </row>
        <row r="41">
          <cell r="B41" t="str">
            <v>冰箱</v>
          </cell>
          <cell r="G41" t="str">
            <v>r-134a</v>
          </cell>
          <cell r="K41">
            <v>0.82500000000000007</v>
          </cell>
        </row>
        <row r="42">
          <cell r="B42" t="str">
            <v>冰箱</v>
          </cell>
          <cell r="G42" t="str">
            <v>r-134a</v>
          </cell>
          <cell r="K42">
            <v>0.39</v>
          </cell>
        </row>
        <row r="43">
          <cell r="B43" t="str">
            <v>冰箱</v>
          </cell>
          <cell r="G43" t="str">
            <v>r-134a</v>
          </cell>
          <cell r="K43">
            <v>0.39</v>
          </cell>
        </row>
        <row r="44">
          <cell r="B44" t="str">
            <v>冰箱</v>
          </cell>
          <cell r="G44" t="str">
            <v>r-134a</v>
          </cell>
          <cell r="K44">
            <v>0.39</v>
          </cell>
        </row>
        <row r="45">
          <cell r="B45" t="str">
            <v>冰箱</v>
          </cell>
          <cell r="G45" t="str">
            <v>r-134a</v>
          </cell>
          <cell r="K45">
            <v>0.39</v>
          </cell>
        </row>
        <row r="46">
          <cell r="B46" t="str">
            <v>冰箱</v>
          </cell>
          <cell r="K46">
            <v>0</v>
          </cell>
        </row>
        <row r="47">
          <cell r="B47" t="str">
            <v>冰箱</v>
          </cell>
          <cell r="G47" t="str">
            <v>r-134a</v>
          </cell>
          <cell r="K47">
            <v>0.13500000000000001</v>
          </cell>
        </row>
        <row r="48">
          <cell r="B48" t="str">
            <v>冰箱</v>
          </cell>
          <cell r="G48" t="str">
            <v>r-134a</v>
          </cell>
          <cell r="K48">
            <v>0.13500000000000001</v>
          </cell>
        </row>
        <row r="49">
          <cell r="B49" t="str">
            <v>冰箱</v>
          </cell>
          <cell r="G49" t="str">
            <v>r-134a</v>
          </cell>
          <cell r="K49">
            <v>0.9</v>
          </cell>
        </row>
        <row r="50">
          <cell r="B50" t="str">
            <v>冰箱</v>
          </cell>
          <cell r="G50" t="str">
            <v>r-134a</v>
          </cell>
          <cell r="K50">
            <v>0.39</v>
          </cell>
        </row>
        <row r="51">
          <cell r="B51" t="str">
            <v>冰箱</v>
          </cell>
          <cell r="G51" t="str">
            <v>r-134a</v>
          </cell>
          <cell r="K51">
            <v>0.33</v>
          </cell>
        </row>
        <row r="52">
          <cell r="B52" t="str">
            <v>冰箱</v>
          </cell>
          <cell r="G52" t="str">
            <v>r-134a</v>
          </cell>
          <cell r="K52">
            <v>0.33</v>
          </cell>
        </row>
        <row r="53">
          <cell r="B53" t="str">
            <v>冰箱</v>
          </cell>
          <cell r="G53" t="str">
            <v>r-600a</v>
          </cell>
          <cell r="K53">
            <v>0.18</v>
          </cell>
        </row>
        <row r="54">
          <cell r="B54" t="str">
            <v>冰箱</v>
          </cell>
          <cell r="G54" t="str">
            <v>r-600a</v>
          </cell>
          <cell r="K54">
            <v>0.18</v>
          </cell>
        </row>
        <row r="55">
          <cell r="B55" t="str">
            <v>冰箱</v>
          </cell>
          <cell r="G55" t="str">
            <v>r-600a</v>
          </cell>
          <cell r="K55">
            <v>0.18</v>
          </cell>
        </row>
        <row r="56">
          <cell r="B56" t="str">
            <v>冰箱</v>
          </cell>
          <cell r="G56" t="str">
            <v>r-600a</v>
          </cell>
          <cell r="K56">
            <v>0.18</v>
          </cell>
        </row>
        <row r="57">
          <cell r="B57" t="str">
            <v>冰箱</v>
          </cell>
          <cell r="G57" t="str">
            <v>r-600a</v>
          </cell>
          <cell r="K57">
            <v>0.18</v>
          </cell>
        </row>
        <row r="58">
          <cell r="B58" t="str">
            <v>飲水機</v>
          </cell>
          <cell r="G58" t="str">
            <v>r-134a</v>
          </cell>
          <cell r="K58">
            <v>0.108</v>
          </cell>
        </row>
        <row r="59">
          <cell r="B59" t="str">
            <v>飲水機</v>
          </cell>
          <cell r="G59" t="str">
            <v>r-134a</v>
          </cell>
          <cell r="K59">
            <v>0.108</v>
          </cell>
        </row>
        <row r="60">
          <cell r="B60" t="str">
            <v>飲水機</v>
          </cell>
          <cell r="G60" t="str">
            <v>r-134a</v>
          </cell>
          <cell r="K60">
            <v>0.108</v>
          </cell>
        </row>
        <row r="61">
          <cell r="B61" t="str">
            <v>飲水機</v>
          </cell>
          <cell r="G61" t="str">
            <v>r-134a</v>
          </cell>
          <cell r="K61">
            <v>0.108</v>
          </cell>
        </row>
        <row r="62">
          <cell r="B62" t="str">
            <v>飲水機</v>
          </cell>
          <cell r="G62" t="str">
            <v>r-134a</v>
          </cell>
          <cell r="K62">
            <v>0.108</v>
          </cell>
        </row>
        <row r="63">
          <cell r="B63" t="str">
            <v>飲水機</v>
          </cell>
          <cell r="G63" t="str">
            <v>r-134a</v>
          </cell>
          <cell r="K63">
            <v>0.108</v>
          </cell>
        </row>
        <row r="64">
          <cell r="B64" t="str">
            <v>飲水機</v>
          </cell>
          <cell r="G64" t="str">
            <v>r-134a</v>
          </cell>
          <cell r="K64">
            <v>0.108</v>
          </cell>
        </row>
        <row r="65">
          <cell r="B65" t="str">
            <v>飲水機</v>
          </cell>
          <cell r="G65" t="str">
            <v>r-134a</v>
          </cell>
          <cell r="K65">
            <v>0.108</v>
          </cell>
        </row>
        <row r="66">
          <cell r="B66" t="str">
            <v>飲水機</v>
          </cell>
          <cell r="G66" t="str">
            <v>r-134a</v>
          </cell>
          <cell r="K66">
            <v>0.108</v>
          </cell>
        </row>
        <row r="67">
          <cell r="B67" t="str">
            <v>飲水機</v>
          </cell>
          <cell r="G67" t="str">
            <v>r-134a</v>
          </cell>
          <cell r="K67">
            <v>0.108</v>
          </cell>
        </row>
        <row r="68">
          <cell r="B68" t="str">
            <v>飲水機</v>
          </cell>
          <cell r="G68" t="str">
            <v>r-134a</v>
          </cell>
          <cell r="K68">
            <v>0.10200000000000001</v>
          </cell>
        </row>
        <row r="69">
          <cell r="B69" t="str">
            <v>飲水機</v>
          </cell>
          <cell r="G69" t="str">
            <v>r-134a</v>
          </cell>
          <cell r="K69">
            <v>0.10200000000000001</v>
          </cell>
        </row>
        <row r="70">
          <cell r="B70" t="str">
            <v>飲水機</v>
          </cell>
          <cell r="G70" t="str">
            <v>r-134a</v>
          </cell>
          <cell r="K70">
            <v>0.10200000000000001</v>
          </cell>
        </row>
        <row r="71">
          <cell r="B71" t="str">
            <v>飲水機</v>
          </cell>
          <cell r="G71" t="str">
            <v>r-134a</v>
          </cell>
          <cell r="K71">
            <v>0.10200000000000001</v>
          </cell>
        </row>
        <row r="72">
          <cell r="B72" t="str">
            <v>飲水機</v>
          </cell>
          <cell r="G72" t="str">
            <v>r-134a</v>
          </cell>
          <cell r="K72">
            <v>0.10200000000000001</v>
          </cell>
        </row>
        <row r="73">
          <cell r="B73" t="str">
            <v>飲水機</v>
          </cell>
          <cell r="G73" t="str">
            <v>r-134a</v>
          </cell>
          <cell r="K73">
            <v>0.6</v>
          </cell>
        </row>
        <row r="74">
          <cell r="B74" t="str">
            <v>飲水機</v>
          </cell>
          <cell r="K74">
            <v>0</v>
          </cell>
        </row>
        <row r="75">
          <cell r="B75" t="str">
            <v>飲水機</v>
          </cell>
          <cell r="G75" t="str">
            <v>r-134a</v>
          </cell>
          <cell r="K75">
            <v>0.108</v>
          </cell>
        </row>
        <row r="76">
          <cell r="B76" t="str">
            <v>飲水機</v>
          </cell>
          <cell r="G76" t="str">
            <v>r-134a</v>
          </cell>
          <cell r="K76">
            <v>0.108</v>
          </cell>
        </row>
        <row r="77">
          <cell r="B77" t="str">
            <v>飲水機</v>
          </cell>
          <cell r="G77" t="str">
            <v>r-134a</v>
          </cell>
          <cell r="K77">
            <v>0.108</v>
          </cell>
        </row>
        <row r="78">
          <cell r="B78" t="str">
            <v>飲水機</v>
          </cell>
          <cell r="G78" t="str">
            <v>r-134a</v>
          </cell>
          <cell r="K78">
            <v>0.108</v>
          </cell>
        </row>
        <row r="79">
          <cell r="B79" t="str">
            <v>飲水機</v>
          </cell>
          <cell r="G79" t="str">
            <v>r-134a</v>
          </cell>
          <cell r="K79">
            <v>0.108</v>
          </cell>
        </row>
        <row r="80">
          <cell r="B80" t="str">
            <v>飲水機</v>
          </cell>
          <cell r="G80" t="str">
            <v>r-134a</v>
          </cell>
          <cell r="K80">
            <v>0.108</v>
          </cell>
        </row>
        <row r="81">
          <cell r="B81" t="str">
            <v>飲水機</v>
          </cell>
          <cell r="G81" t="str">
            <v>r-134a</v>
          </cell>
          <cell r="K81">
            <v>0.108</v>
          </cell>
        </row>
        <row r="82">
          <cell r="B82" t="str">
            <v>飲水機</v>
          </cell>
          <cell r="G82" t="str">
            <v>r-134a</v>
          </cell>
          <cell r="K82">
            <v>0.108</v>
          </cell>
        </row>
        <row r="83">
          <cell r="B83" t="str">
            <v>飲水機</v>
          </cell>
          <cell r="G83" t="str">
            <v>r-134a</v>
          </cell>
          <cell r="K83">
            <v>0.108</v>
          </cell>
        </row>
        <row r="84">
          <cell r="B84" t="str">
            <v>飲水機</v>
          </cell>
          <cell r="G84" t="str">
            <v>r-134a</v>
          </cell>
          <cell r="K84">
            <v>0.108</v>
          </cell>
        </row>
        <row r="85">
          <cell r="B85" t="str">
            <v>飲水機</v>
          </cell>
          <cell r="G85" t="str">
            <v>r-134a</v>
          </cell>
          <cell r="K85">
            <v>0.108</v>
          </cell>
        </row>
        <row r="86">
          <cell r="B86" t="str">
            <v>飲水機</v>
          </cell>
          <cell r="G86" t="str">
            <v>r-134a</v>
          </cell>
          <cell r="K86">
            <v>0.108</v>
          </cell>
        </row>
        <row r="87">
          <cell r="B87" t="str">
            <v>飲水機</v>
          </cell>
          <cell r="G87" t="str">
            <v>r-134a</v>
          </cell>
          <cell r="K87">
            <v>0.6</v>
          </cell>
        </row>
        <row r="88">
          <cell r="B88" t="str">
            <v>飲水機</v>
          </cell>
          <cell r="G88" t="str">
            <v>r-134a</v>
          </cell>
          <cell r="K88">
            <v>0.6</v>
          </cell>
        </row>
        <row r="89">
          <cell r="B89" t="str">
            <v>飲水機</v>
          </cell>
          <cell r="G89" t="str">
            <v>r-134a</v>
          </cell>
          <cell r="K89">
            <v>0.6</v>
          </cell>
        </row>
        <row r="90">
          <cell r="B90" t="str">
            <v>飲水機</v>
          </cell>
          <cell r="G90" t="str">
            <v>r-134a</v>
          </cell>
          <cell r="K90">
            <v>0.108</v>
          </cell>
        </row>
        <row r="91">
          <cell r="B91" t="str">
            <v>飲水機</v>
          </cell>
          <cell r="G91" t="str">
            <v>r-134a</v>
          </cell>
          <cell r="K91">
            <v>0.108</v>
          </cell>
        </row>
        <row r="92">
          <cell r="B92" t="str">
            <v>飲水機</v>
          </cell>
          <cell r="G92" t="str">
            <v>r-134a</v>
          </cell>
          <cell r="K92">
            <v>0.108</v>
          </cell>
        </row>
        <row r="93">
          <cell r="B93" t="str">
            <v>飲水機</v>
          </cell>
          <cell r="G93" t="str">
            <v>r-134a</v>
          </cell>
          <cell r="K93">
            <v>0.108</v>
          </cell>
        </row>
        <row r="94">
          <cell r="B94" t="str">
            <v>飲水機</v>
          </cell>
          <cell r="G94" t="str">
            <v>r-134a</v>
          </cell>
          <cell r="K94">
            <v>0.108</v>
          </cell>
        </row>
        <row r="95">
          <cell r="B95" t="str">
            <v>飲水機</v>
          </cell>
          <cell r="G95" t="str">
            <v>r-134a</v>
          </cell>
          <cell r="K95">
            <v>0.108</v>
          </cell>
        </row>
        <row r="96">
          <cell r="B96" t="str">
            <v>飲水機</v>
          </cell>
          <cell r="G96" t="str">
            <v>r-134a</v>
          </cell>
          <cell r="K96">
            <v>0.108</v>
          </cell>
        </row>
        <row r="97">
          <cell r="B97" t="str">
            <v>飲水機</v>
          </cell>
          <cell r="G97" t="str">
            <v>r-134a</v>
          </cell>
          <cell r="K97">
            <v>0.108</v>
          </cell>
        </row>
        <row r="98">
          <cell r="B98" t="str">
            <v>飲水機</v>
          </cell>
          <cell r="G98" t="str">
            <v>r-134a</v>
          </cell>
          <cell r="K98">
            <v>0.108</v>
          </cell>
        </row>
        <row r="99">
          <cell r="B99" t="str">
            <v>飲水機</v>
          </cell>
          <cell r="G99" t="str">
            <v>r-134a</v>
          </cell>
          <cell r="K99">
            <v>0.108</v>
          </cell>
        </row>
        <row r="100">
          <cell r="B100" t="str">
            <v>飲水機</v>
          </cell>
          <cell r="G100" t="str">
            <v>r-134a</v>
          </cell>
          <cell r="K100">
            <v>0.108</v>
          </cell>
        </row>
        <row r="101">
          <cell r="B101" t="str">
            <v>飲水機</v>
          </cell>
          <cell r="G101" t="str">
            <v>r-134a</v>
          </cell>
          <cell r="K101">
            <v>0.108</v>
          </cell>
        </row>
        <row r="102">
          <cell r="B102" t="str">
            <v>飲水機</v>
          </cell>
          <cell r="G102" t="str">
            <v>r-134a</v>
          </cell>
          <cell r="K102">
            <v>0.108</v>
          </cell>
        </row>
        <row r="103">
          <cell r="B103" t="str">
            <v>飲水機</v>
          </cell>
          <cell r="G103" t="str">
            <v>r-134a</v>
          </cell>
          <cell r="K103">
            <v>0.108</v>
          </cell>
        </row>
        <row r="104">
          <cell r="B104" t="str">
            <v>飲水機</v>
          </cell>
          <cell r="G104" t="str">
            <v>r-134a</v>
          </cell>
          <cell r="K104">
            <v>0.108</v>
          </cell>
        </row>
        <row r="105">
          <cell r="B105" t="str">
            <v>飲水機</v>
          </cell>
          <cell r="G105" t="str">
            <v>r-134a</v>
          </cell>
          <cell r="K105">
            <v>0.108</v>
          </cell>
        </row>
        <row r="106">
          <cell r="B106" t="str">
            <v>飲水機</v>
          </cell>
          <cell r="G106" t="str">
            <v>r-134a</v>
          </cell>
          <cell r="K106">
            <v>0.108</v>
          </cell>
        </row>
        <row r="107">
          <cell r="B107" t="str">
            <v>飲水機</v>
          </cell>
          <cell r="G107" t="str">
            <v>r-134a</v>
          </cell>
          <cell r="K107">
            <v>0.108</v>
          </cell>
        </row>
        <row r="108">
          <cell r="B108" t="str">
            <v>飲水機</v>
          </cell>
          <cell r="G108" t="str">
            <v>r-134a</v>
          </cell>
          <cell r="K108">
            <v>0.108</v>
          </cell>
        </row>
        <row r="109">
          <cell r="B109" t="str">
            <v>飲水機</v>
          </cell>
          <cell r="G109" t="str">
            <v>r-134a</v>
          </cell>
          <cell r="K109">
            <v>0.108</v>
          </cell>
        </row>
        <row r="110">
          <cell r="B110" t="str">
            <v>飲水機</v>
          </cell>
          <cell r="G110" t="str">
            <v>r-134a</v>
          </cell>
          <cell r="K110">
            <v>0.108</v>
          </cell>
        </row>
        <row r="111">
          <cell r="B111" t="str">
            <v>飲水機</v>
          </cell>
          <cell r="G111" t="str">
            <v>r-134a</v>
          </cell>
          <cell r="K111">
            <v>0.108</v>
          </cell>
        </row>
        <row r="112">
          <cell r="B112" t="str">
            <v>飲水機</v>
          </cell>
          <cell r="G112" t="str">
            <v>r-134a</v>
          </cell>
          <cell r="K112">
            <v>0.108</v>
          </cell>
        </row>
        <row r="113">
          <cell r="B113" t="str">
            <v>飲水機</v>
          </cell>
          <cell r="G113" t="str">
            <v>r-134a</v>
          </cell>
          <cell r="K113">
            <v>0.108</v>
          </cell>
        </row>
        <row r="114">
          <cell r="B114" t="str">
            <v>飲水機</v>
          </cell>
          <cell r="G114" t="str">
            <v>r-134a</v>
          </cell>
          <cell r="K114">
            <v>0.108</v>
          </cell>
        </row>
        <row r="115">
          <cell r="B115" t="str">
            <v>飲水機</v>
          </cell>
          <cell r="G115" t="str">
            <v>r-134a</v>
          </cell>
          <cell r="K115">
            <v>0.10200000000000001</v>
          </cell>
        </row>
        <row r="116">
          <cell r="B116" t="str">
            <v>飲水機</v>
          </cell>
          <cell r="G116" t="str">
            <v>r-134a</v>
          </cell>
          <cell r="K116">
            <v>0.6</v>
          </cell>
        </row>
        <row r="117">
          <cell r="B117" t="str">
            <v>飲水機</v>
          </cell>
          <cell r="G117" t="str">
            <v>r-134a</v>
          </cell>
          <cell r="K117">
            <v>0.6</v>
          </cell>
        </row>
        <row r="118">
          <cell r="B118" t="str">
            <v>飲水機</v>
          </cell>
          <cell r="G118" t="str">
            <v>r-134a</v>
          </cell>
          <cell r="K118">
            <v>0.6</v>
          </cell>
        </row>
        <row r="119">
          <cell r="B119" t="str">
            <v>飲水機</v>
          </cell>
          <cell r="G119" t="str">
            <v>r-134a</v>
          </cell>
          <cell r="K119">
            <v>0.6</v>
          </cell>
        </row>
        <row r="120">
          <cell r="B120" t="str">
            <v>飲水機</v>
          </cell>
          <cell r="G120" t="str">
            <v>r-134a</v>
          </cell>
          <cell r="K120">
            <v>0.6</v>
          </cell>
        </row>
        <row r="121">
          <cell r="B121" t="str">
            <v>飲水機</v>
          </cell>
          <cell r="G121" t="str">
            <v>r-134a</v>
          </cell>
          <cell r="K121">
            <v>0.108</v>
          </cell>
        </row>
        <row r="122">
          <cell r="B122" t="str">
            <v>飲水機</v>
          </cell>
          <cell r="G122" t="str">
            <v>r-134a</v>
          </cell>
          <cell r="K122">
            <v>0.6</v>
          </cell>
        </row>
        <row r="123">
          <cell r="B123" t="str">
            <v>飲水機</v>
          </cell>
          <cell r="G123" t="str">
            <v>r-134a</v>
          </cell>
          <cell r="K123">
            <v>0.108</v>
          </cell>
        </row>
        <row r="124">
          <cell r="B124" t="str">
            <v>中央空調</v>
          </cell>
          <cell r="G124" t="str">
            <v>R-123</v>
          </cell>
          <cell r="K124">
            <v>23.700201332486838</v>
          </cell>
        </row>
        <row r="125">
          <cell r="B125" t="str">
            <v>中央空調</v>
          </cell>
          <cell r="G125" t="str">
            <v>R-134a</v>
          </cell>
          <cell r="K125">
            <v>15.193076433141563</v>
          </cell>
        </row>
        <row r="126">
          <cell r="B126" t="str">
            <v>中央空調</v>
          </cell>
          <cell r="G126" t="str">
            <v>R-134a</v>
          </cell>
          <cell r="K126">
            <v>11.924943407293378</v>
          </cell>
        </row>
        <row r="127">
          <cell r="B127" t="str">
            <v>冷氣</v>
          </cell>
          <cell r="G127" t="str">
            <v>R-22</v>
          </cell>
          <cell r="K127">
            <v>0</v>
          </cell>
        </row>
        <row r="128">
          <cell r="B128" t="str">
            <v>冷氣</v>
          </cell>
          <cell r="G128" t="str">
            <v>R-410a</v>
          </cell>
          <cell r="K128">
            <v>187</v>
          </cell>
        </row>
        <row r="129">
          <cell r="B129" t="str">
            <v>冷氣</v>
          </cell>
          <cell r="G129" t="str">
            <v>R-22</v>
          </cell>
          <cell r="K129">
            <v>85.25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邊界暨排放源鑑別"/>
      <sheetName val="活動數據管理表"/>
      <sheetName val="係數管理表(無需填寫)"/>
      <sheetName val="計算表(無需填寫)"/>
      <sheetName val="排放清冊(無需填寫)"/>
      <sheetName val="冷媒逸散量管理表"/>
      <sheetName val="用電資料"/>
      <sheetName val="燃料用量"/>
      <sheetName val="總工時"/>
      <sheetName val="瓦斯費"/>
      <sheetName val="00257041025_exported"/>
      <sheetName val="00257041105_exported"/>
      <sheetName val="00257041207_exported"/>
      <sheetName val="滅火器"/>
      <sheetName val="緊急發電機"/>
      <sheetName val="GWP"/>
      <sheetName val="台北市"/>
    </sheetNames>
    <sheetDataSet>
      <sheetData sheetId="0">
        <row r="3">
          <cell r="B3" t="str">
            <v>冷氣</v>
          </cell>
        </row>
      </sheetData>
      <sheetData sheetId="1"/>
      <sheetData sheetId="2"/>
      <sheetData sheetId="3"/>
      <sheetData sheetId="4"/>
      <sheetData sheetId="5">
        <row r="3">
          <cell r="B3" t="str">
            <v>冷氣</v>
          </cell>
          <cell r="G3" t="str">
            <v>R-22</v>
          </cell>
          <cell r="K3">
            <v>148.5</v>
          </cell>
        </row>
        <row r="4">
          <cell r="B4" t="str">
            <v>中央空調</v>
          </cell>
          <cell r="G4" t="str">
            <v>R-22</v>
          </cell>
          <cell r="K4">
            <v>2046</v>
          </cell>
        </row>
        <row r="5">
          <cell r="B5" t="str">
            <v>飲水機</v>
          </cell>
          <cell r="G5" t="str">
            <v>R-134a</v>
          </cell>
          <cell r="K5">
            <v>0.12</v>
          </cell>
        </row>
        <row r="6">
          <cell r="B6" t="str">
            <v>冷氣</v>
          </cell>
          <cell r="G6" t="str">
            <v>R-22</v>
          </cell>
          <cell r="K6">
            <v>137.5</v>
          </cell>
        </row>
        <row r="7">
          <cell r="B7" t="str">
            <v>冰箱</v>
          </cell>
          <cell r="G7" t="str">
            <v>R-134a</v>
          </cell>
          <cell r="K7">
            <v>9.6000000000000002E-2</v>
          </cell>
        </row>
        <row r="8">
          <cell r="B8" t="str">
            <v>中央空調</v>
          </cell>
          <cell r="G8" t="str">
            <v>R-22</v>
          </cell>
          <cell r="K8">
            <v>0</v>
          </cell>
        </row>
        <row r="9">
          <cell r="B9" t="str">
            <v>飲水機</v>
          </cell>
          <cell r="G9" t="str">
            <v>R-134a</v>
          </cell>
          <cell r="K9">
            <v>0.12</v>
          </cell>
        </row>
        <row r="10">
          <cell r="B10" t="str">
            <v>冰箱</v>
          </cell>
          <cell r="G10" t="str">
            <v>R-134a</v>
          </cell>
          <cell r="K10">
            <v>0.36</v>
          </cell>
        </row>
        <row r="11">
          <cell r="B11" t="str">
            <v>飲水機</v>
          </cell>
          <cell r="G11" t="str">
            <v>R-134a</v>
          </cell>
          <cell r="K11">
            <v>0.09</v>
          </cell>
        </row>
        <row r="12">
          <cell r="B12">
            <v>0</v>
          </cell>
          <cell r="G12">
            <v>0</v>
          </cell>
          <cell r="K12">
            <v>0</v>
          </cell>
        </row>
        <row r="13">
          <cell r="B13">
            <v>0</v>
          </cell>
          <cell r="G13">
            <v>0</v>
          </cell>
          <cell r="K13">
            <v>0</v>
          </cell>
        </row>
        <row r="14">
          <cell r="B14">
            <v>0</v>
          </cell>
          <cell r="G14">
            <v>0</v>
          </cell>
          <cell r="K14">
            <v>0</v>
          </cell>
        </row>
        <row r="15">
          <cell r="B15">
            <v>0</v>
          </cell>
          <cell r="G15">
            <v>0</v>
          </cell>
          <cell r="K15">
            <v>0</v>
          </cell>
        </row>
        <row r="16">
          <cell r="B16">
            <v>0</v>
          </cell>
          <cell r="G16">
            <v>0</v>
          </cell>
          <cell r="K16">
            <v>0</v>
          </cell>
        </row>
        <row r="17">
          <cell r="B17">
            <v>0</v>
          </cell>
          <cell r="G17">
            <v>0</v>
          </cell>
          <cell r="K17">
            <v>0</v>
          </cell>
        </row>
        <row r="18">
          <cell r="B18">
            <v>0</v>
          </cell>
          <cell r="G18">
            <v>0</v>
          </cell>
          <cell r="K18">
            <v>0</v>
          </cell>
        </row>
        <row r="19">
          <cell r="B19">
            <v>0</v>
          </cell>
          <cell r="G19">
            <v>0</v>
          </cell>
          <cell r="K19">
            <v>0</v>
          </cell>
        </row>
        <row r="20">
          <cell r="B20">
            <v>0</v>
          </cell>
          <cell r="G20">
            <v>0</v>
          </cell>
          <cell r="K20">
            <v>0</v>
          </cell>
        </row>
        <row r="21">
          <cell r="B21">
            <v>0</v>
          </cell>
          <cell r="G21">
            <v>0</v>
          </cell>
          <cell r="K21">
            <v>0</v>
          </cell>
        </row>
        <row r="22">
          <cell r="B22">
            <v>0</v>
          </cell>
          <cell r="G22">
            <v>0</v>
          </cell>
          <cell r="K22">
            <v>0</v>
          </cell>
        </row>
        <row r="23">
          <cell r="B23">
            <v>0</v>
          </cell>
          <cell r="G23">
            <v>0</v>
          </cell>
          <cell r="K23">
            <v>0</v>
          </cell>
        </row>
        <row r="24">
          <cell r="B24">
            <v>0</v>
          </cell>
          <cell r="G24">
            <v>0</v>
          </cell>
          <cell r="K24">
            <v>0</v>
          </cell>
        </row>
        <row r="25">
          <cell r="B25">
            <v>0</v>
          </cell>
          <cell r="G25">
            <v>0</v>
          </cell>
          <cell r="K25">
            <v>0</v>
          </cell>
        </row>
        <row r="26">
          <cell r="B26">
            <v>0</v>
          </cell>
          <cell r="G26">
            <v>0</v>
          </cell>
          <cell r="K26">
            <v>0</v>
          </cell>
        </row>
        <row r="27">
          <cell r="B27">
            <v>0</v>
          </cell>
          <cell r="G27">
            <v>0</v>
          </cell>
          <cell r="K27">
            <v>0</v>
          </cell>
        </row>
        <row r="28">
          <cell r="B28">
            <v>0</v>
          </cell>
          <cell r="G28">
            <v>0</v>
          </cell>
          <cell r="K28">
            <v>0</v>
          </cell>
        </row>
        <row r="29">
          <cell r="B29">
            <v>0</v>
          </cell>
          <cell r="G29">
            <v>0</v>
          </cell>
          <cell r="K29">
            <v>0</v>
          </cell>
        </row>
        <row r="30">
          <cell r="B30">
            <v>0</v>
          </cell>
          <cell r="G30">
            <v>0</v>
          </cell>
          <cell r="K30">
            <v>0</v>
          </cell>
        </row>
        <row r="31">
          <cell r="B31">
            <v>0</v>
          </cell>
          <cell r="G31">
            <v>0</v>
          </cell>
          <cell r="K31">
            <v>0</v>
          </cell>
        </row>
        <row r="32">
          <cell r="B32">
            <v>0</v>
          </cell>
          <cell r="G32">
            <v>0</v>
          </cell>
          <cell r="K32">
            <v>0</v>
          </cell>
        </row>
        <row r="33">
          <cell r="B33">
            <v>0</v>
          </cell>
          <cell r="G33">
            <v>0</v>
          </cell>
          <cell r="K33">
            <v>0</v>
          </cell>
        </row>
        <row r="34">
          <cell r="B34">
            <v>0</v>
          </cell>
          <cell r="G34">
            <v>0</v>
          </cell>
          <cell r="K34">
            <v>0</v>
          </cell>
        </row>
        <row r="35">
          <cell r="B35">
            <v>0</v>
          </cell>
          <cell r="G35">
            <v>0</v>
          </cell>
          <cell r="K35">
            <v>0</v>
          </cell>
        </row>
        <row r="36">
          <cell r="B36">
            <v>0</v>
          </cell>
          <cell r="G36">
            <v>0</v>
          </cell>
          <cell r="K36">
            <v>0</v>
          </cell>
        </row>
        <row r="37">
          <cell r="B37">
            <v>0</v>
          </cell>
          <cell r="G37">
            <v>0</v>
          </cell>
          <cell r="K37">
            <v>0</v>
          </cell>
        </row>
        <row r="38">
          <cell r="B38">
            <v>0</v>
          </cell>
          <cell r="G38">
            <v>0</v>
          </cell>
          <cell r="K38">
            <v>0</v>
          </cell>
        </row>
        <row r="39">
          <cell r="B39">
            <v>0</v>
          </cell>
          <cell r="G39">
            <v>0</v>
          </cell>
          <cell r="K39">
            <v>0</v>
          </cell>
        </row>
        <row r="40">
          <cell r="B40">
            <v>0</v>
          </cell>
          <cell r="G40">
            <v>0</v>
          </cell>
          <cell r="K40">
            <v>0</v>
          </cell>
        </row>
        <row r="41">
          <cell r="B41">
            <v>0</v>
          </cell>
          <cell r="G41">
            <v>0</v>
          </cell>
          <cell r="K41">
            <v>0</v>
          </cell>
        </row>
        <row r="42">
          <cell r="B42">
            <v>0</v>
          </cell>
          <cell r="G42">
            <v>0</v>
          </cell>
          <cell r="K42">
            <v>0</v>
          </cell>
        </row>
        <row r="43">
          <cell r="B43">
            <v>0</v>
          </cell>
          <cell r="G43">
            <v>0</v>
          </cell>
          <cell r="K43">
            <v>0</v>
          </cell>
        </row>
        <row r="44">
          <cell r="B44">
            <v>0</v>
          </cell>
          <cell r="G44">
            <v>0</v>
          </cell>
          <cell r="K44">
            <v>0</v>
          </cell>
        </row>
        <row r="45">
          <cell r="B45">
            <v>0</v>
          </cell>
          <cell r="G45">
            <v>0</v>
          </cell>
          <cell r="K45">
            <v>0</v>
          </cell>
        </row>
        <row r="46">
          <cell r="B46">
            <v>0</v>
          </cell>
          <cell r="G46">
            <v>0</v>
          </cell>
          <cell r="K46">
            <v>0</v>
          </cell>
        </row>
        <row r="47">
          <cell r="B47">
            <v>0</v>
          </cell>
          <cell r="G47">
            <v>0</v>
          </cell>
          <cell r="K47">
            <v>0</v>
          </cell>
        </row>
        <row r="48">
          <cell r="B48">
            <v>0</v>
          </cell>
          <cell r="G48">
            <v>0</v>
          </cell>
          <cell r="K48">
            <v>0</v>
          </cell>
        </row>
        <row r="49">
          <cell r="B49">
            <v>0</v>
          </cell>
          <cell r="G49">
            <v>0</v>
          </cell>
          <cell r="K49">
            <v>0</v>
          </cell>
        </row>
        <row r="50">
          <cell r="B50">
            <v>0</v>
          </cell>
          <cell r="G50">
            <v>0</v>
          </cell>
          <cell r="K50">
            <v>0</v>
          </cell>
        </row>
        <row r="51">
          <cell r="B51">
            <v>0</v>
          </cell>
          <cell r="G51">
            <v>0</v>
          </cell>
          <cell r="K51">
            <v>0</v>
          </cell>
        </row>
        <row r="52">
          <cell r="B52">
            <v>0</v>
          </cell>
          <cell r="G52">
            <v>0</v>
          </cell>
          <cell r="K52">
            <v>0</v>
          </cell>
        </row>
        <row r="53">
          <cell r="B53">
            <v>0</v>
          </cell>
          <cell r="G53">
            <v>0</v>
          </cell>
          <cell r="K53">
            <v>0</v>
          </cell>
        </row>
        <row r="54">
          <cell r="B54">
            <v>0</v>
          </cell>
          <cell r="G54">
            <v>0</v>
          </cell>
          <cell r="K54">
            <v>0</v>
          </cell>
        </row>
        <row r="55">
          <cell r="B55">
            <v>0</v>
          </cell>
          <cell r="G55">
            <v>0</v>
          </cell>
          <cell r="K55">
            <v>0</v>
          </cell>
        </row>
        <row r="56">
          <cell r="B56">
            <v>0</v>
          </cell>
          <cell r="G56">
            <v>0</v>
          </cell>
          <cell r="K56">
            <v>0</v>
          </cell>
        </row>
        <row r="57">
          <cell r="B57">
            <v>0</v>
          </cell>
          <cell r="G57">
            <v>0</v>
          </cell>
          <cell r="K57">
            <v>0</v>
          </cell>
        </row>
        <row r="58">
          <cell r="B58">
            <v>0</v>
          </cell>
          <cell r="G58">
            <v>0</v>
          </cell>
          <cell r="K58">
            <v>0</v>
          </cell>
        </row>
        <row r="59">
          <cell r="B59">
            <v>0</v>
          </cell>
          <cell r="G59">
            <v>0</v>
          </cell>
          <cell r="K59">
            <v>0</v>
          </cell>
        </row>
        <row r="60">
          <cell r="B60">
            <v>0</v>
          </cell>
          <cell r="G60">
            <v>0</v>
          </cell>
          <cell r="K60">
            <v>0</v>
          </cell>
        </row>
        <row r="61">
          <cell r="B61">
            <v>0</v>
          </cell>
          <cell r="G61">
            <v>0</v>
          </cell>
          <cell r="K61">
            <v>0</v>
          </cell>
        </row>
        <row r="62">
          <cell r="B62">
            <v>0</v>
          </cell>
          <cell r="G62">
            <v>0</v>
          </cell>
          <cell r="K62">
            <v>0</v>
          </cell>
        </row>
        <row r="63">
          <cell r="B63">
            <v>0</v>
          </cell>
          <cell r="G63">
            <v>0</v>
          </cell>
          <cell r="K63">
            <v>0</v>
          </cell>
        </row>
        <row r="64">
          <cell r="B64">
            <v>0</v>
          </cell>
          <cell r="G64">
            <v>0</v>
          </cell>
          <cell r="K64">
            <v>0</v>
          </cell>
        </row>
        <row r="65">
          <cell r="B65">
            <v>0</v>
          </cell>
          <cell r="G65">
            <v>0</v>
          </cell>
          <cell r="K65">
            <v>0</v>
          </cell>
        </row>
        <row r="66">
          <cell r="B66">
            <v>0</v>
          </cell>
          <cell r="G66">
            <v>0</v>
          </cell>
          <cell r="K66">
            <v>0</v>
          </cell>
        </row>
        <row r="67">
          <cell r="B67">
            <v>0</v>
          </cell>
          <cell r="G67">
            <v>0</v>
          </cell>
          <cell r="K67">
            <v>0</v>
          </cell>
        </row>
        <row r="68">
          <cell r="B68">
            <v>0</v>
          </cell>
          <cell r="G68">
            <v>0</v>
          </cell>
          <cell r="K68">
            <v>0</v>
          </cell>
        </row>
        <row r="69">
          <cell r="B69">
            <v>0</v>
          </cell>
          <cell r="G69">
            <v>0</v>
          </cell>
          <cell r="K69">
            <v>0</v>
          </cell>
        </row>
        <row r="70">
          <cell r="B70">
            <v>0</v>
          </cell>
          <cell r="G70">
            <v>0</v>
          </cell>
          <cell r="K70">
            <v>0</v>
          </cell>
        </row>
        <row r="71">
          <cell r="B71">
            <v>0</v>
          </cell>
          <cell r="G71">
            <v>0</v>
          </cell>
          <cell r="K71">
            <v>0</v>
          </cell>
        </row>
        <row r="72">
          <cell r="B72">
            <v>0</v>
          </cell>
          <cell r="G72">
            <v>0</v>
          </cell>
          <cell r="K72">
            <v>0</v>
          </cell>
        </row>
        <row r="73">
          <cell r="B73">
            <v>0</v>
          </cell>
          <cell r="G73">
            <v>0</v>
          </cell>
          <cell r="K73">
            <v>0</v>
          </cell>
        </row>
        <row r="74">
          <cell r="B74">
            <v>0</v>
          </cell>
          <cell r="G74">
            <v>0</v>
          </cell>
          <cell r="K74">
            <v>0</v>
          </cell>
        </row>
        <row r="75">
          <cell r="B75">
            <v>0</v>
          </cell>
          <cell r="G75">
            <v>0</v>
          </cell>
          <cell r="K75">
            <v>0</v>
          </cell>
        </row>
        <row r="76">
          <cell r="B76">
            <v>0</v>
          </cell>
          <cell r="G76">
            <v>0</v>
          </cell>
          <cell r="K76">
            <v>0</v>
          </cell>
        </row>
        <row r="77">
          <cell r="B77">
            <v>0</v>
          </cell>
          <cell r="G77">
            <v>0</v>
          </cell>
          <cell r="K77">
            <v>0</v>
          </cell>
        </row>
        <row r="78">
          <cell r="B78">
            <v>0</v>
          </cell>
          <cell r="G78">
            <v>0</v>
          </cell>
          <cell r="K78">
            <v>0</v>
          </cell>
        </row>
        <row r="79">
          <cell r="B79">
            <v>0</v>
          </cell>
          <cell r="G79">
            <v>0</v>
          </cell>
          <cell r="K79">
            <v>0</v>
          </cell>
        </row>
        <row r="80">
          <cell r="B80">
            <v>0</v>
          </cell>
          <cell r="G80">
            <v>0</v>
          </cell>
          <cell r="K80">
            <v>0</v>
          </cell>
        </row>
        <row r="81">
          <cell r="B81">
            <v>0</v>
          </cell>
          <cell r="G81">
            <v>0</v>
          </cell>
          <cell r="K81">
            <v>0</v>
          </cell>
        </row>
        <row r="82">
          <cell r="B82">
            <v>0</v>
          </cell>
          <cell r="G82">
            <v>0</v>
          </cell>
          <cell r="K82">
            <v>0</v>
          </cell>
        </row>
        <row r="83">
          <cell r="B83">
            <v>0</v>
          </cell>
          <cell r="G83">
            <v>0</v>
          </cell>
          <cell r="K83">
            <v>0</v>
          </cell>
        </row>
        <row r="84">
          <cell r="B84">
            <v>0</v>
          </cell>
          <cell r="G84">
            <v>0</v>
          </cell>
          <cell r="K84">
            <v>0</v>
          </cell>
        </row>
        <row r="85">
          <cell r="B85">
            <v>0</v>
          </cell>
          <cell r="G85">
            <v>0</v>
          </cell>
          <cell r="K85">
            <v>0</v>
          </cell>
        </row>
        <row r="86">
          <cell r="B86">
            <v>0</v>
          </cell>
          <cell r="G86">
            <v>0</v>
          </cell>
          <cell r="K86">
            <v>0</v>
          </cell>
        </row>
        <row r="87">
          <cell r="B87">
            <v>0</v>
          </cell>
          <cell r="G87">
            <v>0</v>
          </cell>
          <cell r="K87">
            <v>0</v>
          </cell>
        </row>
        <row r="88">
          <cell r="B88">
            <v>0</v>
          </cell>
          <cell r="G88">
            <v>0</v>
          </cell>
          <cell r="K88">
            <v>0</v>
          </cell>
        </row>
        <row r="89">
          <cell r="B89">
            <v>0</v>
          </cell>
          <cell r="G89">
            <v>0</v>
          </cell>
          <cell r="K89">
            <v>0</v>
          </cell>
        </row>
        <row r="90">
          <cell r="B90">
            <v>0</v>
          </cell>
          <cell r="G90">
            <v>0</v>
          </cell>
          <cell r="K90">
            <v>0</v>
          </cell>
        </row>
        <row r="91">
          <cell r="B91">
            <v>0</v>
          </cell>
          <cell r="G91">
            <v>0</v>
          </cell>
          <cell r="K91">
            <v>0</v>
          </cell>
        </row>
        <row r="92">
          <cell r="B92">
            <v>0</v>
          </cell>
          <cell r="G92">
            <v>0</v>
          </cell>
          <cell r="K92">
            <v>0</v>
          </cell>
        </row>
        <row r="93">
          <cell r="B93">
            <v>0</v>
          </cell>
          <cell r="G93">
            <v>0</v>
          </cell>
          <cell r="K93">
            <v>0</v>
          </cell>
        </row>
        <row r="94">
          <cell r="B94">
            <v>0</v>
          </cell>
          <cell r="G94">
            <v>0</v>
          </cell>
          <cell r="K94">
            <v>0</v>
          </cell>
        </row>
        <row r="95">
          <cell r="B95">
            <v>0</v>
          </cell>
          <cell r="G95">
            <v>0</v>
          </cell>
          <cell r="K95">
            <v>0</v>
          </cell>
        </row>
        <row r="96">
          <cell r="B96">
            <v>0</v>
          </cell>
          <cell r="G96">
            <v>0</v>
          </cell>
          <cell r="K96">
            <v>0</v>
          </cell>
        </row>
        <row r="97">
          <cell r="B97">
            <v>0</v>
          </cell>
          <cell r="G97">
            <v>0</v>
          </cell>
          <cell r="K97">
            <v>0</v>
          </cell>
        </row>
        <row r="98">
          <cell r="B98">
            <v>0</v>
          </cell>
          <cell r="G98">
            <v>0</v>
          </cell>
          <cell r="K98">
            <v>0</v>
          </cell>
        </row>
        <row r="99">
          <cell r="B99">
            <v>0</v>
          </cell>
          <cell r="G99">
            <v>0</v>
          </cell>
          <cell r="K99">
            <v>0</v>
          </cell>
        </row>
        <row r="100">
          <cell r="B100">
            <v>0</v>
          </cell>
          <cell r="G100">
            <v>0</v>
          </cell>
          <cell r="K100">
            <v>0</v>
          </cell>
        </row>
        <row r="101">
          <cell r="B101">
            <v>0</v>
          </cell>
          <cell r="G101">
            <v>0</v>
          </cell>
          <cell r="K101">
            <v>0</v>
          </cell>
        </row>
        <row r="102">
          <cell r="B102">
            <v>0</v>
          </cell>
          <cell r="G102">
            <v>0</v>
          </cell>
          <cell r="K102">
            <v>0</v>
          </cell>
        </row>
        <row r="103">
          <cell r="B103">
            <v>0</v>
          </cell>
          <cell r="G103">
            <v>0</v>
          </cell>
          <cell r="K103">
            <v>0</v>
          </cell>
        </row>
        <row r="104">
          <cell r="B104">
            <v>0</v>
          </cell>
          <cell r="G104">
            <v>0</v>
          </cell>
          <cell r="K104">
            <v>0</v>
          </cell>
        </row>
        <row r="105">
          <cell r="B105">
            <v>0</v>
          </cell>
          <cell r="G105">
            <v>0</v>
          </cell>
          <cell r="K105">
            <v>0</v>
          </cell>
        </row>
        <row r="106">
          <cell r="B106">
            <v>0</v>
          </cell>
          <cell r="G106">
            <v>0</v>
          </cell>
          <cell r="K106">
            <v>0</v>
          </cell>
        </row>
        <row r="107">
          <cell r="B107">
            <v>0</v>
          </cell>
          <cell r="G107">
            <v>0</v>
          </cell>
          <cell r="K107">
            <v>0</v>
          </cell>
        </row>
        <row r="108">
          <cell r="B108">
            <v>0</v>
          </cell>
          <cell r="G108">
            <v>0</v>
          </cell>
          <cell r="K108">
            <v>0</v>
          </cell>
        </row>
        <row r="109">
          <cell r="B109">
            <v>0</v>
          </cell>
          <cell r="G109">
            <v>0</v>
          </cell>
          <cell r="K109">
            <v>0</v>
          </cell>
        </row>
        <row r="110">
          <cell r="B110">
            <v>0</v>
          </cell>
          <cell r="G110">
            <v>0</v>
          </cell>
          <cell r="K110">
            <v>0</v>
          </cell>
        </row>
        <row r="111">
          <cell r="B111">
            <v>0</v>
          </cell>
          <cell r="G111">
            <v>0</v>
          </cell>
          <cell r="K111">
            <v>0</v>
          </cell>
        </row>
        <row r="112">
          <cell r="B112">
            <v>0</v>
          </cell>
          <cell r="G112">
            <v>0</v>
          </cell>
          <cell r="K112">
            <v>0</v>
          </cell>
        </row>
        <row r="113">
          <cell r="B113">
            <v>0</v>
          </cell>
          <cell r="G113">
            <v>0</v>
          </cell>
          <cell r="K113">
            <v>0</v>
          </cell>
        </row>
        <row r="114">
          <cell r="B114">
            <v>0</v>
          </cell>
          <cell r="G114">
            <v>0</v>
          </cell>
          <cell r="K114">
            <v>0</v>
          </cell>
        </row>
        <row r="115">
          <cell r="B115">
            <v>0</v>
          </cell>
          <cell r="G115">
            <v>0</v>
          </cell>
          <cell r="K115">
            <v>0</v>
          </cell>
        </row>
        <row r="116">
          <cell r="B116">
            <v>0</v>
          </cell>
          <cell r="G116">
            <v>0</v>
          </cell>
          <cell r="K116">
            <v>0</v>
          </cell>
        </row>
        <row r="117">
          <cell r="B117">
            <v>0</v>
          </cell>
          <cell r="G117">
            <v>0</v>
          </cell>
          <cell r="K117">
            <v>0</v>
          </cell>
        </row>
        <row r="118">
          <cell r="B118">
            <v>0</v>
          </cell>
          <cell r="G118">
            <v>0</v>
          </cell>
          <cell r="K118">
            <v>0</v>
          </cell>
        </row>
        <row r="119">
          <cell r="B119">
            <v>0</v>
          </cell>
          <cell r="G119">
            <v>0</v>
          </cell>
          <cell r="K119">
            <v>0</v>
          </cell>
        </row>
        <row r="120">
          <cell r="B120">
            <v>0</v>
          </cell>
          <cell r="G120">
            <v>0</v>
          </cell>
          <cell r="K120">
            <v>0</v>
          </cell>
        </row>
        <row r="121">
          <cell r="B121">
            <v>0</v>
          </cell>
          <cell r="G121">
            <v>0</v>
          </cell>
          <cell r="K121">
            <v>0</v>
          </cell>
        </row>
        <row r="122">
          <cell r="B122">
            <v>0</v>
          </cell>
          <cell r="G122">
            <v>0</v>
          </cell>
          <cell r="K122">
            <v>0</v>
          </cell>
        </row>
        <row r="123">
          <cell r="B123">
            <v>0</v>
          </cell>
          <cell r="G123">
            <v>0</v>
          </cell>
          <cell r="K123">
            <v>0</v>
          </cell>
        </row>
        <row r="124">
          <cell r="B124">
            <v>0</v>
          </cell>
          <cell r="G124">
            <v>0</v>
          </cell>
          <cell r="K12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單說明"/>
      <sheetName val="表A1事業(基)"/>
      <sheetName val="表A2公私場所(基)"/>
      <sheetName val="表B定性"/>
      <sheetName val="表C1活動數據"/>
      <sheetName val="表C2定量"/>
      <sheetName val="表D1數據品質"/>
      <sheetName val="表D2不確定性"/>
      <sheetName val="表E統計表"/>
      <sheetName val="表F產品"/>
      <sheetName val="表G1單機組"/>
      <sheetName val="表G2複循環機組"/>
      <sheetName val="表G3多對多發電機組"/>
      <sheetName val="表H1單汽電設備"/>
      <sheetName val="表H2多對多汽電設備"/>
      <sheetName val="表H3焚化廠"/>
      <sheetName val="附表一、活動數據管理表"/>
      <sheetName val="附表二、排放係數管理表"/>
      <sheetName val="附表三、綜合排放係數管理表"/>
      <sheetName val="附表四、GWP表"/>
      <sheetName val="附件五、郵遞區號"/>
      <sheetName val="附件六、行業別、製程、設備及原燃物料代碼及名稱"/>
      <sheetName val="清單"/>
      <sheetName val="表三"/>
      <sheetName val="附件2.下拉選單"/>
      <sheetName val="1.基本資料表"/>
      <sheetName val="Sheet1"/>
      <sheetName val="附件2_下拉選單"/>
      <sheetName val="1_基本資料表"/>
      <sheetName val="附件2_下拉選單1"/>
      <sheetName val="1_基本資料表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5">
          <cell r="A65" t="str">
            <v>範疇1排放型式</v>
          </cell>
          <cell r="B65" t="str">
            <v>E能源或固定</v>
          </cell>
          <cell r="C65" t="str">
            <v>P製程</v>
          </cell>
          <cell r="D65" t="str">
            <v>F逸散</v>
          </cell>
          <cell r="E65" t="str">
            <v>T移動</v>
          </cell>
        </row>
        <row r="66">
          <cell r="A66" t="str">
            <v>範疇2排放型式</v>
          </cell>
          <cell r="B66" t="str">
            <v>--</v>
          </cell>
        </row>
        <row r="67">
          <cell r="A67" t="str">
            <v>範疇3排放型式</v>
          </cell>
          <cell r="B67" t="str">
            <v>E能源或固定</v>
          </cell>
          <cell r="C67" t="str">
            <v>P製程</v>
          </cell>
          <cell r="D67" t="str">
            <v>F逸散</v>
          </cell>
          <cell r="E67" t="str">
            <v>T移動</v>
          </cell>
        </row>
        <row r="76">
          <cell r="A76" t="str">
            <v>鋼鐵業</v>
          </cell>
        </row>
        <row r="77">
          <cell r="A77" t="str">
            <v>水泥業</v>
          </cell>
        </row>
        <row r="78">
          <cell r="A78" t="str">
            <v>半導體業</v>
          </cell>
        </row>
        <row r="79">
          <cell r="A79" t="str">
            <v>光電業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附表三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單說明"/>
      <sheetName val="表一"/>
      <sheetName val="表二"/>
      <sheetName val="表三"/>
      <sheetName val="表四"/>
      <sheetName val="表五"/>
      <sheetName val="表六"/>
      <sheetName val="表七"/>
      <sheetName val="表八"/>
      <sheetName val="附表一"/>
      <sheetName val="附表二"/>
      <sheetName val="附表三"/>
      <sheetName val="附表四"/>
      <sheetName val="附表五"/>
      <sheetName val="附表六"/>
      <sheetName val="附表七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E3" t="str">
            <v>臺北市</v>
          </cell>
        </row>
        <row r="4">
          <cell r="E4" t="str">
            <v>基隆市</v>
          </cell>
        </row>
        <row r="5">
          <cell r="E5" t="str">
            <v>新北市</v>
          </cell>
        </row>
        <row r="6">
          <cell r="E6" t="str">
            <v>宜蘭縣</v>
          </cell>
        </row>
        <row r="7">
          <cell r="E7" t="str">
            <v>新竹市</v>
          </cell>
        </row>
        <row r="8">
          <cell r="E8" t="str">
            <v>新竹縣</v>
          </cell>
        </row>
        <row r="9">
          <cell r="E9" t="str">
            <v>桃園市</v>
          </cell>
        </row>
        <row r="10">
          <cell r="E10" t="str">
            <v>苗栗縣</v>
          </cell>
        </row>
        <row r="11">
          <cell r="E11" t="str">
            <v>臺中市</v>
          </cell>
        </row>
        <row r="12">
          <cell r="E12" t="str">
            <v>彰化縣</v>
          </cell>
        </row>
        <row r="13">
          <cell r="E13" t="str">
            <v>南投縣</v>
          </cell>
        </row>
        <row r="14">
          <cell r="E14" t="str">
            <v>嘉義市</v>
          </cell>
        </row>
        <row r="15">
          <cell r="E15" t="str">
            <v>嘉義縣</v>
          </cell>
        </row>
        <row r="16">
          <cell r="E16" t="str">
            <v>雲林縣</v>
          </cell>
        </row>
        <row r="17">
          <cell r="E17" t="str">
            <v>臺南市</v>
          </cell>
        </row>
        <row r="18">
          <cell r="E18" t="str">
            <v>高雄市</v>
          </cell>
        </row>
        <row r="19">
          <cell r="E19" t="str">
            <v>南海諸島</v>
          </cell>
        </row>
        <row r="20">
          <cell r="E20" t="str">
            <v>澎湖縣</v>
          </cell>
        </row>
        <row r="21">
          <cell r="E21" t="str">
            <v>屏東縣</v>
          </cell>
        </row>
        <row r="22">
          <cell r="E22" t="str">
            <v>臺東縣</v>
          </cell>
        </row>
        <row r="23">
          <cell r="E23" t="str">
            <v>花蓮縣</v>
          </cell>
        </row>
        <row r="24">
          <cell r="E24" t="str">
            <v>金門縣</v>
          </cell>
        </row>
        <row r="25">
          <cell r="E25" t="str">
            <v>連江縣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組織邊界"/>
      <sheetName val="盤查表單"/>
      <sheetName val="輔助頁"/>
      <sheetName val="盤查結果"/>
      <sheetName val="重大性判定原則"/>
      <sheetName val="表單聯絡資訊及版次說明"/>
      <sheetName val="3.燃料與能源相關活動"/>
      <sheetName val="4.用水量"/>
      <sheetName val="5.營運產生的廢棄物"/>
      <sheetName val="6.商務旅行"/>
      <sheetName val="13.下游租賃資產"/>
      <sheetName val="Factor Table 1"/>
      <sheetName val="Factor Table 2"/>
      <sheetName val="工作表1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46">
          <cell r="A146"/>
          <cell r="B146"/>
          <cell r="C146"/>
          <cell r="D146"/>
          <cell r="E146"/>
          <cell r="F146"/>
        </row>
        <row r="147">
          <cell r="A147" t="str">
            <v>廢棄物焚化處理服務(苗栗縣垃圾焚化廠)</v>
          </cell>
          <cell r="B147">
            <v>340</v>
          </cell>
          <cell r="C147" t="str">
            <v>kgCO₂e</v>
          </cell>
          <cell r="D147" t="str">
            <v>公噸(mt)</v>
          </cell>
          <cell r="E147">
            <v>340</v>
          </cell>
          <cell r="F147">
            <v>2018</v>
          </cell>
        </row>
        <row r="148">
          <cell r="A148" t="str">
            <v>廢棄物固化清理服務(南部科學工業園區-台南園區)</v>
          </cell>
          <cell r="B148">
            <v>649</v>
          </cell>
          <cell r="C148" t="str">
            <v>kgCO₂e</v>
          </cell>
          <cell r="D148" t="str">
            <v>公噸(mt)</v>
          </cell>
          <cell r="E148">
            <v>649</v>
          </cell>
          <cell r="F148">
            <v>2014</v>
          </cell>
        </row>
        <row r="149">
          <cell r="A149" t="str">
            <v>有害事業廢棄物固化處理服務</v>
          </cell>
          <cell r="B149">
            <v>130</v>
          </cell>
          <cell r="C149" t="str">
            <v>kgCO₂e</v>
          </cell>
          <cell r="D149" t="str">
            <v>公噸(mt)</v>
          </cell>
          <cell r="E149">
            <v>130</v>
          </cell>
          <cell r="F149">
            <v>2020</v>
          </cell>
        </row>
        <row r="150">
          <cell r="A150" t="str">
            <v>廢溶劑蒸餾回收處理服務</v>
          </cell>
          <cell r="B150">
            <v>0.21199999999999999</v>
          </cell>
          <cell r="C150" t="str">
            <v>kgCO₂e</v>
          </cell>
          <cell r="D150" t="str">
            <v>公斤(kg)</v>
          </cell>
          <cell r="E150">
            <v>212</v>
          </cell>
          <cell r="F150">
            <v>2020</v>
          </cell>
        </row>
        <row r="151">
          <cell r="A151" t="str">
            <v>廢棄物物化清理服務(南部科學工業園區-台南園區)</v>
          </cell>
          <cell r="B151">
            <v>123</v>
          </cell>
          <cell r="C151" t="str">
            <v>kgCO₂e</v>
          </cell>
          <cell r="D151" t="str">
            <v>公噸(mt)</v>
          </cell>
          <cell r="E151">
            <v>123</v>
          </cell>
          <cell r="F151">
            <v>2014</v>
          </cell>
        </row>
        <row r="152">
          <cell r="A152" t="str">
            <v>營業大貨車(柴油)</v>
          </cell>
          <cell r="B152">
            <v>0.23499999999999999</v>
          </cell>
          <cell r="C152" t="str">
            <v>kgCO₂e</v>
          </cell>
          <cell r="D152" t="str">
            <v>延噸公里(tkm)</v>
          </cell>
          <cell r="E152">
            <v>0.23499999999999999</v>
          </cell>
          <cell r="F152">
            <v>2014</v>
          </cell>
        </row>
        <row r="153">
          <cell r="A153" t="str">
            <v>Electronics scrap {RoW}| treatment of, metals recovery in copper smelter | APOS, U</v>
          </cell>
          <cell r="B153">
            <v>0.52700000000000002</v>
          </cell>
          <cell r="C153" t="str">
            <v>kgCO₂e</v>
          </cell>
          <cell r="D153" t="str">
            <v>公斤(kg)</v>
          </cell>
          <cell r="E153">
            <v>527</v>
          </cell>
          <cell r="F153"/>
        </row>
        <row r="154">
          <cell r="A154" t="str">
            <v>Hazardous waste, for incineration {RoW}| treatment of hazardous waste, hazardous waste incineration | APOS, U</v>
          </cell>
          <cell r="B154">
            <v>2.65</v>
          </cell>
          <cell r="C154" t="str">
            <v>kgCO₂e</v>
          </cell>
          <cell r="D154" t="str">
            <v>公斤(kg)</v>
          </cell>
          <cell r="E154">
            <v>2650</v>
          </cell>
          <cell r="F154"/>
        </row>
        <row r="155">
          <cell r="A155" t="str">
            <v>Used fluorescent lamp {GLO}| market for | APOS, U</v>
          </cell>
          <cell r="B155">
            <v>0.124821319982355</v>
          </cell>
          <cell r="C155" t="str">
            <v>kgCO₂e</v>
          </cell>
          <cell r="D155" t="str">
            <v>公斤(kg)</v>
          </cell>
          <cell r="E155">
            <v>124.82131998235501</v>
          </cell>
          <cell r="F155"/>
        </row>
        <row r="156">
          <cell r="A156" t="str">
            <v>Sewage sludge, dried {GLO}| market for | Alloc Def, U</v>
          </cell>
          <cell r="B156">
            <v>3.2329287421237002E-2</v>
          </cell>
          <cell r="C156" t="str">
            <v>kgCO₂e</v>
          </cell>
          <cell r="D156" t="str">
            <v>公斤(kg)</v>
          </cell>
          <cell r="E156">
            <v>32.329287421237005</v>
          </cell>
          <cell r="F156"/>
        </row>
        <row r="157">
          <cell r="A157" t="str">
            <v>Used printed wiring boards {GLO}| market for | Alloc Def, U</v>
          </cell>
          <cell r="B157">
            <v>618.01199999999994</v>
          </cell>
          <cell r="C157" t="str">
            <v>kgCO₂e</v>
          </cell>
          <cell r="D157" t="str">
            <v>mt</v>
          </cell>
          <cell r="E157">
            <v>618.01199999999994</v>
          </cell>
          <cell r="F157"/>
        </row>
        <row r="158">
          <cell r="A158" t="str">
            <v>Hazardouswaste,forincineration{GLO}|marketfor|AllocDef,U</v>
          </cell>
          <cell r="B158">
            <v>2.72</v>
          </cell>
          <cell r="C158" t="str">
            <v>kgCO₂e</v>
          </cell>
          <cell r="D158" t="str">
            <v>公斤(kg)</v>
          </cell>
          <cell r="E158">
            <v>2720</v>
          </cell>
          <cell r="F158">
            <v>2011</v>
          </cell>
        </row>
        <row r="159">
          <cell r="A159" t="str">
            <v>Electronicsscrap{GLO}|marketfor|AllocDef,U</v>
          </cell>
          <cell r="B159">
            <v>0.44600000000000001</v>
          </cell>
          <cell r="C159" t="str">
            <v>kgCO₂e</v>
          </cell>
          <cell r="D159" t="str">
            <v>公斤(kg)</v>
          </cell>
          <cell r="E159">
            <v>446</v>
          </cell>
          <cell r="F159">
            <v>2014</v>
          </cell>
        </row>
        <row r="160">
          <cell r="A160" t="str">
            <v>資源回收</v>
          </cell>
          <cell r="B160"/>
          <cell r="C160"/>
          <cell r="D160"/>
          <cell r="E160">
            <v>0</v>
          </cell>
          <cell r="F160"/>
        </row>
        <row r="161">
          <cell r="A161" t="str">
            <v>Municipal solid waste {RoW}| treatment of, incineration | APOS, U</v>
          </cell>
          <cell r="B161">
            <v>0.51900000000000002</v>
          </cell>
          <cell r="C161" t="str">
            <v>kgCO₂e</v>
          </cell>
          <cell r="D161" t="str">
            <v>公斤(kg)</v>
          </cell>
          <cell r="E161">
            <v>519</v>
          </cell>
          <cell r="F161"/>
        </row>
        <row r="162">
          <cell r="A162" t="str">
            <v>Waste incineration of municipal solid waste (MSW), EU-27 S</v>
          </cell>
          <cell r="B162">
            <v>0.106</v>
          </cell>
          <cell r="C162" t="str">
            <v>kgCO₂e</v>
          </cell>
          <cell r="D162" t="str">
            <v>公斤(kg)</v>
          </cell>
          <cell r="E162">
            <v>106</v>
          </cell>
          <cell r="F162"/>
        </row>
        <row r="163">
          <cell r="A163" t="str">
            <v>Municipal solid waste {RO}| market for municipal solid waste | APOS, U</v>
          </cell>
          <cell r="B163">
            <v>0.87</v>
          </cell>
          <cell r="C163" t="str">
            <v>kgCO₂e</v>
          </cell>
          <cell r="D163" t="str">
            <v>公斤(kg)</v>
          </cell>
          <cell r="E163">
            <v>870</v>
          </cell>
          <cell r="F163"/>
        </row>
        <row r="164">
          <cell r="A164" t="str">
            <v>廢棄物焚化清理服務(南部科學工業園區-台南園區)</v>
          </cell>
          <cell r="B164">
            <v>737</v>
          </cell>
          <cell r="C164" t="str">
            <v>kgCO₂e</v>
          </cell>
          <cell r="D164" t="str">
            <v>公噸(mt)</v>
          </cell>
          <cell r="E164">
            <v>737</v>
          </cell>
          <cell r="F164">
            <v>2014</v>
          </cell>
        </row>
        <row r="165">
          <cell r="A165"/>
          <cell r="B165"/>
          <cell r="C165"/>
          <cell r="D165"/>
          <cell r="E165"/>
          <cell r="F165"/>
        </row>
        <row r="166">
          <cell r="A166"/>
          <cell r="B166"/>
          <cell r="C166"/>
          <cell r="D166"/>
          <cell r="E166"/>
          <cell r="F166"/>
        </row>
        <row r="167">
          <cell r="A167"/>
          <cell r="B167"/>
          <cell r="C167"/>
          <cell r="D167"/>
          <cell r="E167"/>
          <cell r="F167"/>
        </row>
        <row r="168">
          <cell r="A168"/>
          <cell r="B168"/>
          <cell r="C168"/>
          <cell r="D168"/>
          <cell r="E168"/>
          <cell r="F168"/>
        </row>
        <row r="169">
          <cell r="A169"/>
          <cell r="B169"/>
          <cell r="C169"/>
          <cell r="D169"/>
          <cell r="E169"/>
          <cell r="F169"/>
        </row>
        <row r="170">
          <cell r="A170"/>
          <cell r="B170"/>
          <cell r="C170"/>
          <cell r="D170"/>
          <cell r="E170"/>
          <cell r="F170"/>
        </row>
        <row r="171">
          <cell r="A171"/>
          <cell r="B171"/>
          <cell r="C171"/>
          <cell r="D171"/>
          <cell r="E171"/>
          <cell r="F171"/>
        </row>
        <row r="172">
          <cell r="A172"/>
          <cell r="B172"/>
          <cell r="C172"/>
          <cell r="D172"/>
          <cell r="E172"/>
          <cell r="F172"/>
        </row>
        <row r="173">
          <cell r="A173"/>
          <cell r="B173"/>
          <cell r="C173"/>
          <cell r="D173"/>
          <cell r="E173"/>
          <cell r="F173"/>
        </row>
        <row r="174">
          <cell r="A174"/>
          <cell r="B174"/>
          <cell r="C174"/>
          <cell r="D174"/>
          <cell r="E174"/>
          <cell r="F174"/>
        </row>
        <row r="175">
          <cell r="A175"/>
          <cell r="B175"/>
          <cell r="C175"/>
          <cell r="D175"/>
          <cell r="E175"/>
          <cell r="F175"/>
        </row>
        <row r="176">
          <cell r="A176"/>
          <cell r="B176"/>
          <cell r="C176"/>
          <cell r="D176"/>
          <cell r="E176"/>
          <cell r="F176"/>
        </row>
        <row r="177">
          <cell r="A177"/>
          <cell r="B177"/>
          <cell r="C177"/>
          <cell r="D177"/>
          <cell r="E177"/>
          <cell r="F177"/>
        </row>
        <row r="178">
          <cell r="A178"/>
          <cell r="B178"/>
          <cell r="C178"/>
          <cell r="D178"/>
          <cell r="E178"/>
          <cell r="F178"/>
        </row>
        <row r="179">
          <cell r="A179"/>
          <cell r="B179"/>
          <cell r="C179"/>
          <cell r="D179"/>
          <cell r="E179"/>
          <cell r="F179"/>
        </row>
        <row r="180">
          <cell r="A180"/>
          <cell r="B180"/>
          <cell r="C180"/>
          <cell r="D180"/>
          <cell r="E180"/>
          <cell r="F180"/>
        </row>
        <row r="181">
          <cell r="A181"/>
          <cell r="B181"/>
          <cell r="C181"/>
          <cell r="D181"/>
          <cell r="E181"/>
          <cell r="F181"/>
        </row>
        <row r="182">
          <cell r="A182"/>
          <cell r="B182"/>
          <cell r="C182"/>
          <cell r="D182"/>
          <cell r="E182"/>
          <cell r="F182"/>
        </row>
        <row r="183">
          <cell r="A183"/>
          <cell r="B183"/>
          <cell r="C183"/>
          <cell r="D183"/>
          <cell r="E183"/>
          <cell r="F183"/>
        </row>
        <row r="184">
          <cell r="A184"/>
          <cell r="B184"/>
          <cell r="C184"/>
          <cell r="D184"/>
          <cell r="E184"/>
          <cell r="F184"/>
        </row>
      </sheetData>
      <sheetData sheetId="13"/>
      <sheetData sheetId="1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 Table 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WEICHANG.HUANG@deltaww.com" TargetMode="External"/><Relationship Id="rId7" Type="http://schemas.openxmlformats.org/officeDocument/2006/relationships/hyperlink" Target="mailto:WEICHANG.HUANG@deltaww.com" TargetMode="External"/><Relationship Id="rId2" Type="http://schemas.openxmlformats.org/officeDocument/2006/relationships/hyperlink" Target="mailto:CTING.YANG@deltaww.com" TargetMode="External"/><Relationship Id="rId1" Type="http://schemas.openxmlformats.org/officeDocument/2006/relationships/hyperlink" Target="mailto:DEVEN.CHU@deltaww.com" TargetMode="External"/><Relationship Id="rId6" Type="http://schemas.openxmlformats.org/officeDocument/2006/relationships/hyperlink" Target="mailto:DEVEN.CHU@deltaww.com" TargetMode="External"/><Relationship Id="rId5" Type="http://schemas.openxmlformats.org/officeDocument/2006/relationships/hyperlink" Target="mailto:DEVEN.CHU@deltaww.com" TargetMode="External"/><Relationship Id="rId4" Type="http://schemas.openxmlformats.org/officeDocument/2006/relationships/hyperlink" Target="mailto:jaffrey.shih@deltaww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javascript:__doPostBack('ctl00$ContentPlaceHolder1$CoefficientData_Tab$sgvList_Tab23$ctl02$lbtn_cd_name','')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cora.huang@deltaww.com&#160;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N110"/>
  <sheetViews>
    <sheetView topLeftCell="A7" zoomScale="87" zoomScaleNormal="110" workbookViewId="0">
      <selection activeCell="H6" sqref="H6"/>
    </sheetView>
  </sheetViews>
  <sheetFormatPr defaultColWidth="8.77734375" defaultRowHeight="16.2"/>
  <cols>
    <col min="1" max="1" width="4.109375" style="69" customWidth="1"/>
    <col min="2" max="2" width="7.6640625" style="69" customWidth="1"/>
    <col min="3" max="3" width="11.6640625" style="69" customWidth="1"/>
    <col min="4" max="4" width="29.44140625" style="69" customWidth="1"/>
    <col min="5" max="5" width="51.109375" style="69" customWidth="1"/>
    <col min="6" max="6" width="42.33203125" style="69" customWidth="1"/>
    <col min="7" max="7" width="20.77734375" style="69" bestFit="1" customWidth="1"/>
    <col min="8" max="8" width="20.77734375" style="69" customWidth="1"/>
    <col min="9" max="9" width="11.6640625" style="70" customWidth="1"/>
    <col min="10" max="10" width="27.109375" style="69" customWidth="1"/>
    <col min="11" max="11" width="35" style="71" bestFit="1" customWidth="1"/>
    <col min="12" max="16384" width="8.77734375" style="71"/>
  </cols>
  <sheetData>
    <row r="1" spans="1:14">
      <c r="B1" s="285" t="s">
        <v>2356</v>
      </c>
      <c r="D1" s="284"/>
    </row>
    <row r="2" spans="1:14" s="74" customFormat="1" ht="32.549999999999997" customHeight="1">
      <c r="A2" s="72"/>
      <c r="B2" s="73" t="s">
        <v>240</v>
      </c>
      <c r="C2" s="73" t="s">
        <v>238</v>
      </c>
      <c r="D2" s="73" t="s">
        <v>241</v>
      </c>
      <c r="E2" s="73" t="s">
        <v>2359</v>
      </c>
      <c r="F2" s="73" t="s">
        <v>242</v>
      </c>
      <c r="G2" s="73" t="s">
        <v>294</v>
      </c>
      <c r="H2" s="73" t="s">
        <v>243</v>
      </c>
      <c r="I2" s="73" t="s">
        <v>2357</v>
      </c>
      <c r="J2" s="73" t="s">
        <v>2358</v>
      </c>
      <c r="K2" s="73" t="s">
        <v>244</v>
      </c>
    </row>
    <row r="3" spans="1:14" s="78" customFormat="1" ht="32.4">
      <c r="A3" s="75"/>
      <c r="B3" s="272" t="s">
        <v>245</v>
      </c>
      <c r="C3" s="272" t="s">
        <v>155</v>
      </c>
      <c r="D3" s="273" t="s">
        <v>2538</v>
      </c>
      <c r="E3" s="273" t="s">
        <v>2568</v>
      </c>
      <c r="F3" s="273"/>
      <c r="G3" s="273" t="s">
        <v>684</v>
      </c>
      <c r="H3" s="274" t="s">
        <v>246</v>
      </c>
      <c r="I3" s="281" t="s">
        <v>2579</v>
      </c>
      <c r="J3" s="278" t="s">
        <v>2580</v>
      </c>
      <c r="K3" s="484" t="s">
        <v>2581</v>
      </c>
    </row>
    <row r="4" spans="1:14" s="78" customFormat="1">
      <c r="A4" s="75"/>
      <c r="B4" s="272" t="s">
        <v>2550</v>
      </c>
      <c r="C4" s="272" t="s">
        <v>155</v>
      </c>
      <c r="D4" s="273" t="s">
        <v>2539</v>
      </c>
      <c r="E4" s="273" t="s">
        <v>2569</v>
      </c>
      <c r="F4" s="273" t="s">
        <v>2567</v>
      </c>
      <c r="G4" s="273" t="s">
        <v>684</v>
      </c>
      <c r="H4" s="274" t="s">
        <v>247</v>
      </c>
      <c r="I4" s="110" t="s">
        <v>248</v>
      </c>
      <c r="J4" s="275" t="s">
        <v>249</v>
      </c>
      <c r="K4" s="276" t="s">
        <v>250</v>
      </c>
    </row>
    <row r="5" spans="1:14" s="78" customFormat="1">
      <c r="A5" s="75"/>
      <c r="B5" s="272" t="s">
        <v>251</v>
      </c>
      <c r="C5" s="272" t="s">
        <v>155</v>
      </c>
      <c r="D5" s="273" t="s">
        <v>2540</v>
      </c>
      <c r="E5" s="273" t="s">
        <v>2570</v>
      </c>
      <c r="F5" s="273" t="s">
        <v>252</v>
      </c>
      <c r="G5" s="273" t="s">
        <v>684</v>
      </c>
      <c r="H5" s="274" t="s">
        <v>253</v>
      </c>
      <c r="I5" s="110" t="s">
        <v>248</v>
      </c>
      <c r="J5" s="275" t="s">
        <v>249</v>
      </c>
      <c r="K5" s="276" t="s">
        <v>250</v>
      </c>
    </row>
    <row r="6" spans="1:14" s="78" customFormat="1">
      <c r="A6" s="75"/>
      <c r="B6" s="272" t="s">
        <v>254</v>
      </c>
      <c r="C6" s="272" t="s">
        <v>155</v>
      </c>
      <c r="D6" s="273" t="s">
        <v>2541</v>
      </c>
      <c r="E6" s="273" t="s">
        <v>2553</v>
      </c>
      <c r="F6" s="283"/>
      <c r="G6" s="273" t="s">
        <v>684</v>
      </c>
      <c r="H6" s="274" t="s">
        <v>2690</v>
      </c>
      <c r="I6" s="110" t="s">
        <v>2454</v>
      </c>
      <c r="J6" s="275" t="s">
        <v>2455</v>
      </c>
      <c r="K6" s="276" t="s">
        <v>2456</v>
      </c>
    </row>
    <row r="7" spans="1:14" s="78" customFormat="1" ht="17.7" customHeight="1">
      <c r="A7" s="75"/>
      <c r="B7" s="272" t="s">
        <v>259</v>
      </c>
      <c r="C7" s="272" t="s">
        <v>155</v>
      </c>
      <c r="D7" s="273" t="s">
        <v>2542</v>
      </c>
      <c r="E7" s="273" t="s">
        <v>2571</v>
      </c>
      <c r="F7" s="273"/>
      <c r="G7" s="273" t="s">
        <v>684</v>
      </c>
      <c r="H7" s="274" t="s">
        <v>255</v>
      </c>
      <c r="I7" s="110" t="s">
        <v>256</v>
      </c>
      <c r="J7" s="275" t="s">
        <v>257</v>
      </c>
      <c r="K7" s="276" t="s">
        <v>258</v>
      </c>
    </row>
    <row r="8" spans="1:14" s="78" customFormat="1" ht="17.7" customHeight="1">
      <c r="A8" s="75"/>
      <c r="B8" s="272" t="s">
        <v>260</v>
      </c>
      <c r="C8" s="272" t="s">
        <v>155</v>
      </c>
      <c r="D8" s="273" t="s">
        <v>2549</v>
      </c>
      <c r="E8" s="273" t="s">
        <v>2572</v>
      </c>
      <c r="F8" s="273"/>
      <c r="G8" s="273"/>
      <c r="H8" s="274" t="s">
        <v>255</v>
      </c>
      <c r="I8" s="80" t="s">
        <v>256</v>
      </c>
      <c r="J8" s="275" t="s">
        <v>257</v>
      </c>
      <c r="K8" s="276" t="s">
        <v>258</v>
      </c>
    </row>
    <row r="9" spans="1:14" s="78" customFormat="1">
      <c r="A9" s="75"/>
      <c r="B9" s="272" t="s">
        <v>261</v>
      </c>
      <c r="C9" s="272" t="s">
        <v>155</v>
      </c>
      <c r="D9" s="273" t="s">
        <v>2543</v>
      </c>
      <c r="E9" s="273" t="s">
        <v>2573</v>
      </c>
      <c r="F9" s="79"/>
      <c r="G9" s="273" t="s">
        <v>684</v>
      </c>
      <c r="H9" s="274" t="s">
        <v>255</v>
      </c>
      <c r="I9" s="80" t="s">
        <v>2469</v>
      </c>
      <c r="J9" s="275" t="s">
        <v>257</v>
      </c>
      <c r="K9" s="276" t="s">
        <v>2470</v>
      </c>
      <c r="N9" s="445"/>
    </row>
    <row r="10" spans="1:14" s="78" customFormat="1" ht="48.6">
      <c r="A10" s="75"/>
      <c r="B10" s="272" t="s">
        <v>266</v>
      </c>
      <c r="C10" s="272" t="s">
        <v>155</v>
      </c>
      <c r="D10" s="273" t="s">
        <v>2544</v>
      </c>
      <c r="E10" s="273" t="s">
        <v>2574</v>
      </c>
      <c r="F10" s="273" t="s">
        <v>2565</v>
      </c>
      <c r="G10" s="273" t="s">
        <v>2468</v>
      </c>
      <c r="H10" s="274" t="s">
        <v>2478</v>
      </c>
      <c r="I10" s="281" t="s">
        <v>2498</v>
      </c>
      <c r="J10" s="278" t="s">
        <v>2566</v>
      </c>
      <c r="K10" s="484" t="s">
        <v>2499</v>
      </c>
    </row>
    <row r="11" spans="1:14" s="78" customFormat="1" ht="33.450000000000003" customHeight="1">
      <c r="A11" s="75"/>
      <c r="B11" s="272" t="s">
        <v>267</v>
      </c>
      <c r="C11" s="272" t="s">
        <v>155</v>
      </c>
      <c r="D11" s="273" t="s">
        <v>2545</v>
      </c>
      <c r="E11" s="273" t="s">
        <v>2575</v>
      </c>
      <c r="F11" s="278"/>
      <c r="G11" s="273" t="s">
        <v>684</v>
      </c>
      <c r="H11" s="279" t="s">
        <v>262</v>
      </c>
      <c r="I11" s="110" t="s">
        <v>263</v>
      </c>
      <c r="J11" s="275" t="s">
        <v>264</v>
      </c>
      <c r="K11" s="276" t="s">
        <v>265</v>
      </c>
    </row>
    <row r="12" spans="1:14" s="78" customFormat="1" ht="17.7" customHeight="1">
      <c r="A12" s="75"/>
      <c r="B12" s="272" t="s">
        <v>268</v>
      </c>
      <c r="C12" s="272" t="s">
        <v>155</v>
      </c>
      <c r="D12" s="273" t="s">
        <v>2536</v>
      </c>
      <c r="E12" s="273" t="s">
        <v>2576</v>
      </c>
      <c r="F12" s="283"/>
      <c r="G12" s="273" t="s">
        <v>684</v>
      </c>
      <c r="H12" s="274"/>
      <c r="I12" s="110" t="s">
        <v>2557</v>
      </c>
      <c r="J12" s="275"/>
      <c r="K12" s="276" t="s">
        <v>2558</v>
      </c>
    </row>
    <row r="13" spans="1:14" s="78" customFormat="1" ht="17.7" customHeight="1">
      <c r="A13" s="75"/>
      <c r="B13" s="272" t="s">
        <v>269</v>
      </c>
      <c r="C13" s="272" t="s">
        <v>155</v>
      </c>
      <c r="D13" s="273" t="s">
        <v>2546</v>
      </c>
      <c r="E13" s="273" t="s">
        <v>2554</v>
      </c>
      <c r="F13" s="79"/>
      <c r="G13" s="273" t="s">
        <v>684</v>
      </c>
      <c r="H13" s="79"/>
      <c r="I13" s="80" t="s">
        <v>2559</v>
      </c>
      <c r="J13" s="275" t="s">
        <v>2582</v>
      </c>
      <c r="K13" s="276" t="s">
        <v>2562</v>
      </c>
    </row>
    <row r="14" spans="1:14" s="78" customFormat="1" ht="17.7" customHeight="1">
      <c r="A14" s="75"/>
      <c r="B14" s="272" t="s">
        <v>270</v>
      </c>
      <c r="C14" s="272" t="s">
        <v>155</v>
      </c>
      <c r="D14" s="273" t="s">
        <v>2547</v>
      </c>
      <c r="E14" s="273" t="s">
        <v>2555</v>
      </c>
      <c r="F14" s="79"/>
      <c r="G14" s="273" t="s">
        <v>684</v>
      </c>
      <c r="H14" s="79"/>
      <c r="I14" s="80" t="s">
        <v>2560</v>
      </c>
      <c r="J14" s="275" t="s">
        <v>2583</v>
      </c>
      <c r="K14" s="276" t="s">
        <v>2563</v>
      </c>
    </row>
    <row r="15" spans="1:14" s="78" customFormat="1" ht="17.7" customHeight="1">
      <c r="A15" s="75"/>
      <c r="B15" s="272" t="s">
        <v>271</v>
      </c>
      <c r="C15" s="272" t="s">
        <v>155</v>
      </c>
      <c r="D15" s="273" t="s">
        <v>2548</v>
      </c>
      <c r="E15" s="273" t="s">
        <v>2556</v>
      </c>
      <c r="F15" s="79"/>
      <c r="G15" s="273" t="s">
        <v>684</v>
      </c>
      <c r="H15" s="79"/>
      <c r="I15" s="80" t="s">
        <v>2561</v>
      </c>
      <c r="J15" s="275"/>
      <c r="K15" s="276" t="s">
        <v>2564</v>
      </c>
    </row>
    <row r="16" spans="1:14" s="78" customFormat="1" ht="17.7" customHeight="1">
      <c r="A16" s="75"/>
      <c r="B16" s="272" t="s">
        <v>272</v>
      </c>
      <c r="C16" s="272" t="s">
        <v>155</v>
      </c>
      <c r="D16" s="464" t="s">
        <v>2537</v>
      </c>
      <c r="E16" s="273" t="s">
        <v>2577</v>
      </c>
      <c r="F16" s="79"/>
      <c r="G16" s="273" t="s">
        <v>684</v>
      </c>
      <c r="H16" s="79"/>
      <c r="I16" s="80" t="s">
        <v>256</v>
      </c>
      <c r="J16" s="275" t="s">
        <v>257</v>
      </c>
      <c r="K16" s="276" t="s">
        <v>258</v>
      </c>
    </row>
    <row r="17" spans="1:11" s="78" customFormat="1" ht="48.6">
      <c r="A17" s="75"/>
      <c r="B17" s="272" t="s">
        <v>273</v>
      </c>
      <c r="C17" s="272" t="s">
        <v>155</v>
      </c>
      <c r="D17" s="464" t="s">
        <v>2497</v>
      </c>
      <c r="E17" s="273" t="s">
        <v>2578</v>
      </c>
      <c r="F17" s="465"/>
      <c r="G17" s="273" t="s">
        <v>684</v>
      </c>
      <c r="H17" s="274" t="s">
        <v>2478</v>
      </c>
      <c r="I17" s="281" t="s">
        <v>2498</v>
      </c>
      <c r="J17" s="278" t="s">
        <v>2566</v>
      </c>
      <c r="K17" s="484" t="s">
        <v>2499</v>
      </c>
    </row>
    <row r="18" spans="1:11" s="78" customFormat="1">
      <c r="A18" s="75"/>
      <c r="B18" s="272" t="s">
        <v>274</v>
      </c>
      <c r="C18" s="76" t="s">
        <v>2467</v>
      </c>
      <c r="D18" s="273"/>
      <c r="E18" s="273"/>
      <c r="F18" s="273"/>
      <c r="G18" s="273"/>
      <c r="H18" s="280"/>
      <c r="I18" s="281"/>
      <c r="J18" s="278"/>
      <c r="K18" s="282"/>
    </row>
    <row r="19" spans="1:11" s="78" customFormat="1" ht="17.7" customHeight="1">
      <c r="A19" s="75"/>
      <c r="B19" s="272" t="s">
        <v>275</v>
      </c>
      <c r="C19" s="272"/>
      <c r="D19" s="273"/>
      <c r="E19" s="273"/>
      <c r="F19" s="273"/>
      <c r="G19" s="273"/>
      <c r="H19" s="280"/>
      <c r="I19" s="110"/>
      <c r="J19" s="275"/>
      <c r="K19" s="276"/>
    </row>
    <row r="20" spans="1:11">
      <c r="B20" s="272" t="s">
        <v>276</v>
      </c>
      <c r="C20" s="272"/>
      <c r="D20" s="273"/>
      <c r="E20" s="273"/>
      <c r="F20" s="273"/>
      <c r="G20" s="273"/>
      <c r="H20" s="280"/>
      <c r="I20" s="110"/>
      <c r="J20" s="275"/>
      <c r="K20" s="277"/>
    </row>
    <row r="21" spans="1:11">
      <c r="B21" s="272" t="s">
        <v>277</v>
      </c>
      <c r="C21" s="272"/>
      <c r="D21" s="273"/>
      <c r="E21" s="273"/>
      <c r="F21" s="273"/>
      <c r="G21" s="273"/>
      <c r="H21" s="280"/>
      <c r="I21" s="281"/>
      <c r="J21" s="278"/>
      <c r="K21" s="282"/>
    </row>
    <row r="22" spans="1:11">
      <c r="B22" s="272" t="s">
        <v>278</v>
      </c>
      <c r="C22" s="272"/>
      <c r="D22" s="273"/>
      <c r="E22" s="273"/>
      <c r="F22" s="273"/>
      <c r="G22" s="273"/>
      <c r="H22" s="280"/>
      <c r="I22" s="110"/>
      <c r="J22" s="275"/>
      <c r="K22" s="277"/>
    </row>
    <row r="23" spans="1:11">
      <c r="B23" s="272" t="s">
        <v>279</v>
      </c>
      <c r="C23" s="272"/>
      <c r="D23" s="273"/>
      <c r="E23" s="273"/>
      <c r="F23" s="273"/>
      <c r="G23" s="273"/>
      <c r="H23" s="280"/>
      <c r="I23" s="110"/>
      <c r="J23" s="275"/>
      <c r="K23" s="277"/>
    </row>
    <row r="24" spans="1:11">
      <c r="B24" s="272" t="s">
        <v>280</v>
      </c>
      <c r="C24" s="272"/>
      <c r="D24" s="273"/>
      <c r="E24" s="273"/>
      <c r="F24" s="273"/>
      <c r="G24" s="273"/>
      <c r="H24" s="273"/>
      <c r="I24" s="110"/>
      <c r="J24" s="275"/>
      <c r="K24" s="276"/>
    </row>
    <row r="25" spans="1:11">
      <c r="B25" s="272" t="s">
        <v>281</v>
      </c>
      <c r="C25" s="272"/>
      <c r="D25" s="273"/>
      <c r="E25" s="273"/>
      <c r="F25" s="273"/>
      <c r="G25" s="273"/>
      <c r="H25" s="273"/>
      <c r="I25" s="110"/>
      <c r="J25" s="275"/>
      <c r="K25" s="276"/>
    </row>
    <row r="26" spans="1:11">
      <c r="B26" s="272" t="s">
        <v>282</v>
      </c>
      <c r="C26" s="272"/>
      <c r="D26" s="283"/>
      <c r="E26" s="283"/>
      <c r="F26" s="283"/>
      <c r="G26" s="273"/>
      <c r="H26" s="274"/>
      <c r="I26" s="110"/>
      <c r="J26" s="275"/>
      <c r="K26" s="431"/>
    </row>
    <row r="27" spans="1:11">
      <c r="B27" s="272" t="s">
        <v>283</v>
      </c>
      <c r="C27" s="76"/>
      <c r="D27" s="79"/>
      <c r="E27" s="79"/>
      <c r="F27" s="79"/>
      <c r="G27" s="77"/>
      <c r="H27" s="79"/>
      <c r="I27" s="80"/>
      <c r="J27" s="79"/>
      <c r="K27" s="81"/>
    </row>
    <row r="28" spans="1:11">
      <c r="B28" s="272" t="s">
        <v>284</v>
      </c>
      <c r="C28" s="76"/>
      <c r="D28" s="79"/>
      <c r="E28" s="79"/>
      <c r="F28" s="79"/>
      <c r="G28" s="77"/>
      <c r="H28" s="79"/>
      <c r="I28" s="80"/>
      <c r="J28" s="79"/>
      <c r="K28" s="81"/>
    </row>
    <row r="29" spans="1:11">
      <c r="B29" s="272" t="s">
        <v>285</v>
      </c>
      <c r="C29" s="76"/>
      <c r="D29" s="79"/>
      <c r="E29" s="79"/>
      <c r="F29" s="79"/>
      <c r="G29" s="273"/>
      <c r="H29" s="79"/>
      <c r="I29" s="80"/>
      <c r="J29" s="79"/>
      <c r="K29" s="81"/>
    </row>
    <row r="30" spans="1:11">
      <c r="B30" s="272" t="s">
        <v>286</v>
      </c>
      <c r="C30" s="76"/>
      <c r="D30" s="79"/>
      <c r="E30" s="79"/>
      <c r="F30" s="79"/>
      <c r="G30" s="77"/>
      <c r="H30" s="79"/>
      <c r="I30" s="80"/>
      <c r="J30" s="79"/>
      <c r="K30" s="81"/>
    </row>
    <row r="31" spans="1:11">
      <c r="B31" s="272" t="s">
        <v>287</v>
      </c>
      <c r="C31" s="76"/>
      <c r="D31" s="483"/>
      <c r="E31" s="465"/>
      <c r="F31" s="465"/>
      <c r="G31" s="432"/>
      <c r="H31" s="274"/>
      <c r="I31" s="281"/>
      <c r="J31" s="466"/>
      <c r="K31" s="467"/>
    </row>
    <row r="32" spans="1:11">
      <c r="B32" s="272" t="s">
        <v>288</v>
      </c>
      <c r="C32" s="76"/>
      <c r="D32" s="79"/>
      <c r="E32" s="79"/>
      <c r="F32" s="79"/>
      <c r="G32" s="77"/>
      <c r="H32" s="79"/>
      <c r="I32" s="80"/>
      <c r="J32" s="79"/>
      <c r="K32" s="81"/>
    </row>
    <row r="33" spans="2:11">
      <c r="B33" s="272" t="s">
        <v>289</v>
      </c>
      <c r="C33" s="76"/>
      <c r="D33" s="79"/>
      <c r="E33" s="79"/>
      <c r="F33" s="79"/>
      <c r="G33" s="77"/>
      <c r="H33" s="79"/>
      <c r="I33" s="80"/>
      <c r="J33" s="79"/>
      <c r="K33" s="81"/>
    </row>
    <row r="34" spans="2:11">
      <c r="B34" s="272" t="s">
        <v>290</v>
      </c>
      <c r="C34" s="76"/>
      <c r="D34" s="79"/>
      <c r="E34" s="79"/>
      <c r="F34" s="79"/>
      <c r="G34" s="77"/>
      <c r="H34" s="79"/>
      <c r="I34" s="80"/>
      <c r="J34" s="79"/>
      <c r="K34" s="81"/>
    </row>
    <row r="35" spans="2:11">
      <c r="B35" s="272" t="s">
        <v>291</v>
      </c>
      <c r="C35" s="76"/>
      <c r="D35" s="79"/>
      <c r="E35" s="79"/>
      <c r="F35" s="79"/>
      <c r="G35" s="77"/>
      <c r="H35" s="79"/>
      <c r="I35" s="80"/>
      <c r="J35" s="79"/>
      <c r="K35" s="81"/>
    </row>
    <row r="36" spans="2:11">
      <c r="B36" s="272" t="s">
        <v>292</v>
      </c>
      <c r="C36" s="76"/>
      <c r="D36" s="79"/>
      <c r="E36" s="79"/>
      <c r="F36" s="79"/>
      <c r="G36" s="77"/>
      <c r="H36" s="79"/>
      <c r="I36" s="80"/>
      <c r="J36" s="79"/>
      <c r="K36" s="81"/>
    </row>
    <row r="37" spans="2:11">
      <c r="B37" s="272" t="s">
        <v>293</v>
      </c>
      <c r="C37" s="76"/>
      <c r="D37" s="79"/>
      <c r="E37" s="79"/>
      <c r="F37" s="79"/>
      <c r="G37" s="77"/>
      <c r="H37" s="79"/>
      <c r="I37" s="80"/>
      <c r="J37" s="79"/>
      <c r="K37" s="81"/>
    </row>
    <row r="38" spans="2:11">
      <c r="B38" s="272" t="s">
        <v>623</v>
      </c>
      <c r="C38" s="76"/>
      <c r="D38" s="79"/>
      <c r="E38" s="79"/>
      <c r="F38" s="79"/>
      <c r="G38" s="77"/>
      <c r="H38" s="79"/>
      <c r="I38" s="80"/>
      <c r="J38" s="79"/>
      <c r="K38" s="81"/>
    </row>
    <row r="39" spans="2:11">
      <c r="B39" s="272" t="s">
        <v>624</v>
      </c>
      <c r="C39" s="76"/>
      <c r="D39" s="79"/>
      <c r="E39" s="79"/>
      <c r="F39" s="79"/>
      <c r="G39" s="77"/>
      <c r="H39" s="79"/>
      <c r="I39" s="80"/>
      <c r="J39" s="79"/>
      <c r="K39" s="81"/>
    </row>
    <row r="40" spans="2:11">
      <c r="B40" s="272" t="s">
        <v>625</v>
      </c>
      <c r="C40" s="76"/>
      <c r="D40" s="79"/>
      <c r="E40" s="79"/>
      <c r="F40" s="79"/>
      <c r="G40" s="77"/>
      <c r="H40" s="79"/>
      <c r="I40" s="80"/>
      <c r="J40" s="79"/>
      <c r="K40" s="81"/>
    </row>
    <row r="41" spans="2:11">
      <c r="B41" s="272" t="s">
        <v>626</v>
      </c>
      <c r="C41" s="76"/>
      <c r="D41" s="79"/>
      <c r="E41" s="79"/>
      <c r="F41" s="79"/>
      <c r="G41" s="77"/>
      <c r="H41" s="79"/>
      <c r="I41" s="80"/>
      <c r="J41" s="79"/>
      <c r="K41" s="81"/>
    </row>
    <row r="42" spans="2:11">
      <c r="B42" s="272" t="s">
        <v>627</v>
      </c>
      <c r="C42" s="76"/>
      <c r="D42" s="79"/>
      <c r="E42" s="79"/>
      <c r="F42" s="79"/>
      <c r="G42" s="77"/>
      <c r="H42" s="79"/>
      <c r="I42" s="80"/>
      <c r="J42" s="79"/>
      <c r="K42" s="81"/>
    </row>
    <row r="43" spans="2:11">
      <c r="B43" s="272" t="s">
        <v>628</v>
      </c>
      <c r="C43" s="76"/>
      <c r="D43" s="79"/>
      <c r="E43" s="79"/>
      <c r="F43" s="79"/>
      <c r="G43" s="77"/>
      <c r="H43" s="79"/>
      <c r="I43" s="80"/>
      <c r="J43" s="79"/>
      <c r="K43" s="81"/>
    </row>
    <row r="44" spans="2:11">
      <c r="B44" s="272" t="s">
        <v>629</v>
      </c>
      <c r="C44" s="76"/>
      <c r="D44" s="79"/>
      <c r="E44" s="79"/>
      <c r="F44" s="79"/>
      <c r="G44" s="77"/>
      <c r="H44" s="79"/>
      <c r="I44" s="80"/>
      <c r="J44" s="79"/>
      <c r="K44" s="81"/>
    </row>
    <row r="45" spans="2:11">
      <c r="B45" s="272" t="s">
        <v>630</v>
      </c>
      <c r="C45" s="76"/>
      <c r="D45" s="79"/>
      <c r="E45" s="79"/>
      <c r="F45" s="79"/>
      <c r="G45" s="77"/>
      <c r="H45" s="79"/>
      <c r="I45" s="80"/>
      <c r="J45" s="79"/>
      <c r="K45" s="81"/>
    </row>
    <row r="46" spans="2:11">
      <c r="B46" s="272" t="s">
        <v>631</v>
      </c>
      <c r="C46" s="76"/>
      <c r="D46" s="79"/>
      <c r="E46" s="79"/>
      <c r="F46" s="79"/>
      <c r="G46" s="77"/>
      <c r="H46" s="79"/>
      <c r="I46" s="80"/>
      <c r="J46" s="79"/>
      <c r="K46" s="81"/>
    </row>
    <row r="47" spans="2:11">
      <c r="B47" s="272" t="s">
        <v>632</v>
      </c>
      <c r="C47" s="76"/>
      <c r="D47" s="79"/>
      <c r="E47" s="79"/>
      <c r="F47" s="79"/>
      <c r="G47" s="77"/>
      <c r="H47" s="79"/>
      <c r="I47" s="80"/>
      <c r="J47" s="79"/>
      <c r="K47" s="81"/>
    </row>
    <row r="48" spans="2:11">
      <c r="B48" s="272" t="s">
        <v>633</v>
      </c>
      <c r="C48" s="76"/>
      <c r="D48" s="79"/>
      <c r="E48" s="79"/>
      <c r="F48" s="79"/>
      <c r="G48" s="77"/>
      <c r="H48" s="79"/>
      <c r="I48" s="80"/>
      <c r="J48" s="79"/>
      <c r="K48" s="81"/>
    </row>
    <row r="49" spans="2:11">
      <c r="B49" s="272" t="s">
        <v>634</v>
      </c>
      <c r="C49" s="76"/>
      <c r="D49" s="79"/>
      <c r="E49" s="79"/>
      <c r="F49" s="79"/>
      <c r="G49" s="77"/>
      <c r="H49" s="79"/>
      <c r="I49" s="80"/>
      <c r="J49" s="79"/>
      <c r="K49" s="81"/>
    </row>
    <row r="50" spans="2:11">
      <c r="B50" s="272" t="s">
        <v>635</v>
      </c>
      <c r="C50" s="76"/>
      <c r="D50" s="79"/>
      <c r="E50" s="79"/>
      <c r="F50" s="79"/>
      <c r="G50" s="77"/>
      <c r="H50" s="79"/>
      <c r="I50" s="80"/>
      <c r="J50" s="79"/>
      <c r="K50" s="81"/>
    </row>
    <row r="51" spans="2:11">
      <c r="B51" s="272" t="s">
        <v>636</v>
      </c>
      <c r="C51" s="76"/>
      <c r="D51" s="79"/>
      <c r="E51" s="79"/>
      <c r="F51" s="79"/>
      <c r="G51" s="77"/>
      <c r="H51" s="79"/>
      <c r="I51" s="80"/>
      <c r="J51" s="79"/>
      <c r="K51" s="81"/>
    </row>
    <row r="52" spans="2:11">
      <c r="B52" s="272" t="s">
        <v>222</v>
      </c>
      <c r="C52" s="76"/>
      <c r="D52" s="79"/>
      <c r="E52" s="79"/>
      <c r="F52" s="79"/>
      <c r="G52" s="77"/>
      <c r="H52" s="79"/>
      <c r="I52" s="80"/>
      <c r="J52" s="79"/>
      <c r="K52" s="81"/>
    </row>
    <row r="53" spans="2:11">
      <c r="B53" s="272" t="s">
        <v>637</v>
      </c>
      <c r="C53" s="76"/>
      <c r="D53" s="79"/>
      <c r="E53" s="79"/>
      <c r="F53" s="79"/>
      <c r="G53" s="77"/>
      <c r="H53" s="79"/>
      <c r="I53" s="80"/>
      <c r="J53" s="79"/>
      <c r="K53" s="81"/>
    </row>
    <row r="54" spans="2:11">
      <c r="B54" s="272" t="s">
        <v>638</v>
      </c>
      <c r="C54" s="76"/>
      <c r="D54" s="79"/>
      <c r="E54" s="79"/>
      <c r="F54" s="79"/>
      <c r="G54" s="77"/>
      <c r="H54" s="79"/>
      <c r="I54" s="80"/>
      <c r="J54" s="79"/>
      <c r="K54" s="81"/>
    </row>
    <row r="55" spans="2:11">
      <c r="B55" s="272" t="s">
        <v>639</v>
      </c>
      <c r="C55" s="76"/>
      <c r="D55" s="79"/>
      <c r="E55" s="79"/>
      <c r="F55" s="79"/>
      <c r="G55" s="77"/>
      <c r="H55" s="79"/>
      <c r="I55" s="80"/>
      <c r="J55" s="79"/>
      <c r="K55" s="81"/>
    </row>
    <row r="56" spans="2:11">
      <c r="B56" s="272" t="s">
        <v>640</v>
      </c>
      <c r="C56" s="76"/>
      <c r="D56" s="79"/>
      <c r="E56" s="79"/>
      <c r="F56" s="79"/>
      <c r="G56" s="77"/>
      <c r="H56" s="79"/>
      <c r="I56" s="80"/>
      <c r="J56" s="79"/>
      <c r="K56" s="81"/>
    </row>
    <row r="57" spans="2:11">
      <c r="B57" s="272" t="s">
        <v>641</v>
      </c>
      <c r="C57" s="76"/>
      <c r="D57" s="79"/>
      <c r="E57" s="79"/>
      <c r="F57" s="79"/>
      <c r="G57" s="77"/>
      <c r="H57" s="79"/>
      <c r="I57" s="80"/>
      <c r="J57" s="79"/>
      <c r="K57" s="81"/>
    </row>
    <row r="58" spans="2:11">
      <c r="B58" s="272" t="s">
        <v>642</v>
      </c>
      <c r="C58" s="76"/>
      <c r="D58" s="79"/>
      <c r="E58" s="79"/>
      <c r="F58" s="79"/>
      <c r="G58" s="77"/>
      <c r="H58" s="79"/>
      <c r="I58" s="80"/>
      <c r="J58" s="79"/>
      <c r="K58" s="81"/>
    </row>
    <row r="59" spans="2:11">
      <c r="B59" s="272" t="s">
        <v>643</v>
      </c>
      <c r="C59" s="76"/>
      <c r="D59" s="79"/>
      <c r="E59" s="79"/>
      <c r="F59" s="79"/>
      <c r="G59" s="77"/>
      <c r="H59" s="79"/>
      <c r="I59" s="80"/>
      <c r="J59" s="79"/>
      <c r="K59" s="81"/>
    </row>
    <row r="60" spans="2:11">
      <c r="B60" s="272" t="s">
        <v>644</v>
      </c>
      <c r="C60" s="76"/>
      <c r="D60" s="79"/>
      <c r="E60" s="79"/>
      <c r="F60" s="79"/>
      <c r="G60" s="77"/>
      <c r="H60" s="79"/>
      <c r="I60" s="80"/>
      <c r="J60" s="79"/>
      <c r="K60" s="81"/>
    </row>
    <row r="61" spans="2:11">
      <c r="B61" s="272" t="s">
        <v>645</v>
      </c>
      <c r="C61" s="76"/>
      <c r="D61" s="79"/>
      <c r="E61" s="79"/>
      <c r="F61" s="79"/>
      <c r="G61" s="77"/>
      <c r="H61" s="79"/>
      <c r="I61" s="80"/>
      <c r="J61" s="79"/>
      <c r="K61" s="81"/>
    </row>
    <row r="62" spans="2:11">
      <c r="B62" s="272" t="s">
        <v>646</v>
      </c>
      <c r="C62" s="76"/>
      <c r="D62" s="79"/>
      <c r="E62" s="79"/>
      <c r="F62" s="79"/>
      <c r="G62" s="77"/>
      <c r="H62" s="79"/>
      <c r="I62" s="80"/>
      <c r="J62" s="79"/>
      <c r="K62" s="81"/>
    </row>
    <row r="63" spans="2:11">
      <c r="B63" s="272" t="s">
        <v>647</v>
      </c>
      <c r="C63" s="76"/>
      <c r="D63" s="79"/>
      <c r="E63" s="79"/>
      <c r="F63" s="79"/>
      <c r="G63" s="77"/>
      <c r="H63" s="79"/>
      <c r="I63" s="80"/>
      <c r="J63" s="79"/>
      <c r="K63" s="81"/>
    </row>
    <row r="64" spans="2:11">
      <c r="B64" s="272" t="s">
        <v>648</v>
      </c>
      <c r="C64" s="76"/>
      <c r="D64" s="79"/>
      <c r="E64" s="79"/>
      <c r="F64" s="79"/>
      <c r="G64" s="77"/>
      <c r="H64" s="79"/>
      <c r="I64" s="80"/>
      <c r="J64" s="79"/>
      <c r="K64" s="81"/>
    </row>
    <row r="65" spans="2:11">
      <c r="B65" s="272" t="s">
        <v>649</v>
      </c>
      <c r="C65" s="76"/>
      <c r="D65" s="79"/>
      <c r="E65" s="79"/>
      <c r="F65" s="79"/>
      <c r="G65" s="77"/>
      <c r="H65" s="79"/>
      <c r="I65" s="80"/>
      <c r="J65" s="79"/>
      <c r="K65" s="81"/>
    </row>
    <row r="66" spans="2:11">
      <c r="B66" s="272" t="s">
        <v>650</v>
      </c>
      <c r="C66" s="76"/>
      <c r="D66" s="79"/>
      <c r="E66" s="79"/>
      <c r="F66" s="79"/>
      <c r="G66" s="77"/>
      <c r="H66" s="79"/>
      <c r="I66" s="80"/>
      <c r="J66" s="79"/>
      <c r="K66" s="81"/>
    </row>
    <row r="67" spans="2:11">
      <c r="B67" s="272" t="s">
        <v>651</v>
      </c>
      <c r="C67" s="76"/>
      <c r="D67" s="79"/>
      <c r="E67" s="79"/>
      <c r="F67" s="79"/>
      <c r="G67" s="77"/>
      <c r="H67" s="79"/>
      <c r="I67" s="80"/>
      <c r="J67" s="79"/>
      <c r="K67" s="81"/>
    </row>
    <row r="68" spans="2:11">
      <c r="B68" s="272" t="s">
        <v>652</v>
      </c>
      <c r="C68" s="76"/>
      <c r="D68" s="79"/>
      <c r="E68" s="79"/>
      <c r="F68" s="79"/>
      <c r="G68" s="77"/>
      <c r="H68" s="79"/>
      <c r="I68" s="80"/>
      <c r="J68" s="79"/>
      <c r="K68" s="81"/>
    </row>
    <row r="69" spans="2:11">
      <c r="B69" s="272" t="s">
        <v>653</v>
      </c>
      <c r="C69" s="76"/>
      <c r="D69" s="79"/>
      <c r="E69" s="79"/>
      <c r="F69" s="79"/>
      <c r="G69" s="77"/>
      <c r="H69" s="79"/>
      <c r="I69" s="80"/>
      <c r="J69" s="79"/>
      <c r="K69" s="81"/>
    </row>
    <row r="70" spans="2:11">
      <c r="B70" s="272" t="s">
        <v>654</v>
      </c>
      <c r="C70" s="76"/>
      <c r="D70" s="79"/>
      <c r="E70" s="79"/>
      <c r="F70" s="79"/>
      <c r="G70" s="77"/>
      <c r="H70" s="79"/>
      <c r="I70" s="80"/>
      <c r="J70" s="79"/>
      <c r="K70" s="81"/>
    </row>
    <row r="71" spans="2:11">
      <c r="B71" s="272" t="s">
        <v>655</v>
      </c>
      <c r="C71" s="76"/>
      <c r="D71" s="79"/>
      <c r="E71" s="79"/>
      <c r="F71" s="79"/>
      <c r="G71" s="77"/>
      <c r="H71" s="79"/>
      <c r="I71" s="80"/>
      <c r="J71" s="79"/>
      <c r="K71" s="81"/>
    </row>
    <row r="72" spans="2:11">
      <c r="B72" s="272" t="s">
        <v>197</v>
      </c>
      <c r="C72" s="76"/>
      <c r="D72" s="79"/>
      <c r="E72" s="79"/>
      <c r="F72" s="79"/>
      <c r="G72" s="77"/>
      <c r="H72" s="79"/>
      <c r="I72" s="80"/>
      <c r="J72" s="79"/>
      <c r="K72" s="81"/>
    </row>
    <row r="73" spans="2:11">
      <c r="B73" s="272" t="s">
        <v>656</v>
      </c>
      <c r="C73" s="76"/>
      <c r="D73" s="79"/>
      <c r="E73" s="79"/>
      <c r="F73" s="79"/>
      <c r="G73" s="77"/>
      <c r="H73" s="79"/>
      <c r="I73" s="80"/>
      <c r="J73" s="79"/>
      <c r="K73" s="81"/>
    </row>
    <row r="74" spans="2:11">
      <c r="B74" s="272" t="s">
        <v>657</v>
      </c>
      <c r="C74" s="76"/>
      <c r="D74" s="79"/>
      <c r="E74" s="79"/>
      <c r="F74" s="79"/>
      <c r="G74" s="77"/>
      <c r="H74" s="79"/>
      <c r="I74" s="80"/>
      <c r="J74" s="79"/>
      <c r="K74" s="81"/>
    </row>
    <row r="75" spans="2:11">
      <c r="B75" s="272" t="s">
        <v>658</v>
      </c>
      <c r="C75" s="76"/>
      <c r="D75" s="79"/>
      <c r="E75" s="79"/>
      <c r="F75" s="79"/>
      <c r="G75" s="77"/>
      <c r="H75" s="79"/>
      <c r="I75" s="80"/>
      <c r="J75" s="79"/>
      <c r="K75" s="81"/>
    </row>
    <row r="76" spans="2:11">
      <c r="B76" s="272" t="s">
        <v>659</v>
      </c>
      <c r="C76" s="76"/>
      <c r="D76" s="79"/>
      <c r="E76" s="79"/>
      <c r="F76" s="79"/>
      <c r="G76" s="77"/>
      <c r="H76" s="79"/>
      <c r="I76" s="80"/>
      <c r="J76" s="79"/>
      <c r="K76" s="81"/>
    </row>
    <row r="77" spans="2:11">
      <c r="B77" s="272" t="s">
        <v>660</v>
      </c>
      <c r="C77" s="76"/>
      <c r="D77" s="79"/>
      <c r="E77" s="79"/>
      <c r="F77" s="79"/>
      <c r="G77" s="77"/>
      <c r="H77" s="79"/>
      <c r="I77" s="80"/>
      <c r="J77" s="79"/>
      <c r="K77" s="81"/>
    </row>
    <row r="78" spans="2:11">
      <c r="B78" s="272" t="s">
        <v>661</v>
      </c>
      <c r="C78" s="76"/>
      <c r="D78" s="79"/>
      <c r="E78" s="79"/>
      <c r="F78" s="79"/>
      <c r="G78" s="77"/>
      <c r="H78" s="79"/>
      <c r="I78" s="80"/>
      <c r="J78" s="79"/>
      <c r="K78" s="81"/>
    </row>
    <row r="79" spans="2:11">
      <c r="B79" s="272" t="s">
        <v>662</v>
      </c>
      <c r="C79" s="76"/>
      <c r="D79" s="79"/>
      <c r="E79" s="79"/>
      <c r="F79" s="79"/>
      <c r="G79" s="77"/>
      <c r="H79" s="79"/>
      <c r="I79" s="80"/>
      <c r="J79" s="79"/>
      <c r="K79" s="81"/>
    </row>
    <row r="80" spans="2:11">
      <c r="B80" s="272" t="s">
        <v>663</v>
      </c>
      <c r="C80" s="76"/>
      <c r="D80" s="79"/>
      <c r="E80" s="79"/>
      <c r="F80" s="79"/>
      <c r="G80" s="77"/>
      <c r="H80" s="79"/>
      <c r="I80" s="80"/>
      <c r="J80" s="79"/>
      <c r="K80" s="81"/>
    </row>
    <row r="81" spans="2:11">
      <c r="B81" s="272" t="s">
        <v>664</v>
      </c>
      <c r="C81" s="76"/>
      <c r="D81" s="79"/>
      <c r="E81" s="79"/>
      <c r="F81" s="79"/>
      <c r="G81" s="77"/>
      <c r="H81" s="79"/>
      <c r="I81" s="80"/>
      <c r="J81" s="79"/>
      <c r="K81" s="81"/>
    </row>
    <row r="82" spans="2:11">
      <c r="B82" s="272" t="s">
        <v>218</v>
      </c>
      <c r="C82" s="76"/>
      <c r="D82" s="79"/>
      <c r="E82" s="79"/>
      <c r="F82" s="79"/>
      <c r="G82" s="77"/>
      <c r="H82" s="79"/>
      <c r="I82" s="80"/>
      <c r="J82" s="79"/>
      <c r="K82" s="81"/>
    </row>
    <row r="83" spans="2:11">
      <c r="B83" s="272" t="s">
        <v>665</v>
      </c>
      <c r="C83" s="76"/>
      <c r="D83" s="79"/>
      <c r="E83" s="79"/>
      <c r="F83" s="79"/>
      <c r="G83" s="77"/>
      <c r="H83" s="79"/>
      <c r="I83" s="80"/>
      <c r="J83" s="79"/>
      <c r="K83" s="81"/>
    </row>
    <row r="84" spans="2:11">
      <c r="B84" s="272" t="s">
        <v>666</v>
      </c>
      <c r="C84" s="76"/>
      <c r="D84" s="79"/>
      <c r="E84" s="79"/>
      <c r="F84" s="79"/>
      <c r="G84" s="77"/>
      <c r="H84" s="79"/>
      <c r="I84" s="80"/>
      <c r="J84" s="79"/>
      <c r="K84" s="81"/>
    </row>
    <row r="85" spans="2:11">
      <c r="B85" s="272" t="s">
        <v>667</v>
      </c>
      <c r="C85" s="76"/>
      <c r="D85" s="79"/>
      <c r="E85" s="79"/>
      <c r="F85" s="79"/>
      <c r="G85" s="77"/>
      <c r="H85" s="79"/>
      <c r="I85" s="80"/>
      <c r="J85" s="79"/>
      <c r="K85" s="81"/>
    </row>
    <row r="86" spans="2:11">
      <c r="B86" s="272" t="s">
        <v>668</v>
      </c>
      <c r="C86" s="76"/>
      <c r="D86" s="79"/>
      <c r="E86" s="79"/>
      <c r="F86" s="79"/>
      <c r="G86" s="77"/>
      <c r="H86" s="79"/>
      <c r="I86" s="80"/>
      <c r="J86" s="79"/>
      <c r="K86" s="81"/>
    </row>
    <row r="87" spans="2:11">
      <c r="B87" s="272" t="s">
        <v>669</v>
      </c>
      <c r="C87" s="76"/>
      <c r="D87" s="79"/>
      <c r="E87" s="79"/>
      <c r="F87" s="79"/>
      <c r="G87" s="77"/>
      <c r="H87" s="79"/>
      <c r="I87" s="80"/>
      <c r="J87" s="79"/>
      <c r="K87" s="81"/>
    </row>
    <row r="88" spans="2:11">
      <c r="B88" s="272" t="s">
        <v>670</v>
      </c>
      <c r="C88" s="76"/>
      <c r="D88" s="79"/>
      <c r="E88" s="79"/>
      <c r="F88" s="79"/>
      <c r="G88" s="77"/>
      <c r="H88" s="79"/>
      <c r="I88" s="80"/>
      <c r="J88" s="79"/>
      <c r="K88" s="81"/>
    </row>
    <row r="89" spans="2:11">
      <c r="B89" s="272" t="s">
        <v>671</v>
      </c>
      <c r="C89" s="76"/>
      <c r="D89" s="79"/>
      <c r="E89" s="79"/>
      <c r="F89" s="79"/>
      <c r="G89" s="77"/>
      <c r="H89" s="79"/>
      <c r="I89" s="80"/>
      <c r="J89" s="79"/>
      <c r="K89" s="81"/>
    </row>
    <row r="90" spans="2:11">
      <c r="B90" s="272" t="s">
        <v>672</v>
      </c>
      <c r="C90" s="76"/>
      <c r="D90" s="79"/>
      <c r="E90" s="79"/>
      <c r="F90" s="79"/>
      <c r="G90" s="77"/>
      <c r="H90" s="79"/>
      <c r="I90" s="80"/>
      <c r="J90" s="79"/>
      <c r="K90" s="81"/>
    </row>
    <row r="91" spans="2:11">
      <c r="B91" s="272" t="s">
        <v>673</v>
      </c>
      <c r="C91" s="76"/>
      <c r="D91" s="79"/>
      <c r="E91" s="79"/>
      <c r="F91" s="79"/>
      <c r="G91" s="77"/>
      <c r="H91" s="79"/>
      <c r="I91" s="80"/>
      <c r="J91" s="79"/>
      <c r="K91" s="81"/>
    </row>
    <row r="92" spans="2:11">
      <c r="B92" s="272" t="s">
        <v>210</v>
      </c>
      <c r="C92" s="76"/>
      <c r="D92" s="79"/>
      <c r="E92" s="79"/>
      <c r="F92" s="79"/>
      <c r="G92" s="77"/>
      <c r="H92" s="79"/>
      <c r="I92" s="80"/>
      <c r="J92" s="79"/>
      <c r="K92" s="81"/>
    </row>
    <row r="93" spans="2:11">
      <c r="B93" s="272" t="s">
        <v>674</v>
      </c>
      <c r="C93" s="76"/>
      <c r="D93" s="79"/>
      <c r="E93" s="79"/>
      <c r="F93" s="79"/>
      <c r="G93" s="77"/>
      <c r="H93" s="79"/>
      <c r="I93" s="80"/>
      <c r="J93" s="79"/>
      <c r="K93" s="81"/>
    </row>
    <row r="94" spans="2:11">
      <c r="B94" s="272" t="s">
        <v>675</v>
      </c>
      <c r="C94" s="76"/>
      <c r="D94" s="79"/>
      <c r="E94" s="79"/>
      <c r="F94" s="79"/>
      <c r="G94" s="77"/>
      <c r="H94" s="79"/>
      <c r="I94" s="80"/>
      <c r="J94" s="79"/>
      <c r="K94" s="81"/>
    </row>
    <row r="95" spans="2:11">
      <c r="B95" s="272" t="s">
        <v>676</v>
      </c>
      <c r="C95" s="76"/>
      <c r="D95" s="79"/>
      <c r="E95" s="79"/>
      <c r="F95" s="79"/>
      <c r="G95" s="77"/>
      <c r="H95" s="79"/>
      <c r="I95" s="80"/>
      <c r="J95" s="79"/>
      <c r="K95" s="81"/>
    </row>
    <row r="96" spans="2:11">
      <c r="B96" s="272" t="s">
        <v>677</v>
      </c>
      <c r="C96" s="76"/>
      <c r="D96" s="79"/>
      <c r="E96" s="79"/>
      <c r="F96" s="79"/>
      <c r="G96" s="77"/>
      <c r="H96" s="79"/>
      <c r="I96" s="80"/>
      <c r="J96" s="79"/>
      <c r="K96" s="81"/>
    </row>
    <row r="97" spans="2:11">
      <c r="B97" s="272" t="s">
        <v>214</v>
      </c>
      <c r="C97" s="76"/>
      <c r="D97" s="79"/>
      <c r="E97" s="79"/>
      <c r="F97" s="79"/>
      <c r="G97" s="77"/>
      <c r="H97" s="79"/>
      <c r="I97" s="80"/>
      <c r="J97" s="79"/>
      <c r="K97" s="81"/>
    </row>
    <row r="98" spans="2:11">
      <c r="B98" s="272" t="s">
        <v>678</v>
      </c>
      <c r="C98" s="76"/>
      <c r="D98" s="79"/>
      <c r="E98" s="79"/>
      <c r="F98" s="79"/>
      <c r="G98" s="77"/>
      <c r="H98" s="79"/>
      <c r="I98" s="80"/>
      <c r="J98" s="79"/>
      <c r="K98" s="81"/>
    </row>
    <row r="99" spans="2:11">
      <c r="B99" s="272" t="s">
        <v>679</v>
      </c>
      <c r="C99" s="76"/>
      <c r="D99" s="79"/>
      <c r="E99" s="79"/>
      <c r="F99" s="79"/>
      <c r="G99" s="77"/>
      <c r="H99" s="79"/>
      <c r="I99" s="80"/>
      <c r="J99" s="79"/>
      <c r="K99" s="81"/>
    </row>
    <row r="100" spans="2:11">
      <c r="B100" s="272" t="s">
        <v>680</v>
      </c>
      <c r="C100" s="76"/>
      <c r="D100" s="79"/>
      <c r="E100" s="79"/>
      <c r="F100" s="79"/>
      <c r="G100" s="77"/>
      <c r="H100" s="79"/>
      <c r="I100" s="80"/>
      <c r="J100" s="79"/>
      <c r="K100" s="81"/>
    </row>
    <row r="101" spans="2:11">
      <c r="B101" s="272" t="s">
        <v>681</v>
      </c>
      <c r="C101" s="76"/>
      <c r="D101" s="79"/>
      <c r="E101" s="79"/>
      <c r="F101" s="79"/>
      <c r="G101" s="77"/>
      <c r="H101" s="79"/>
      <c r="I101" s="80"/>
      <c r="J101" s="79"/>
      <c r="K101" s="81"/>
    </row>
    <row r="102" spans="2:11">
      <c r="B102" s="272" t="s">
        <v>682</v>
      </c>
      <c r="C102" s="76"/>
      <c r="D102" s="79"/>
      <c r="E102" s="79"/>
      <c r="F102" s="79"/>
      <c r="G102" s="77"/>
      <c r="H102" s="79"/>
      <c r="I102" s="80"/>
      <c r="J102" s="79"/>
      <c r="K102" s="81"/>
    </row>
    <row r="103" spans="2:11">
      <c r="B103" s="272" t="s">
        <v>2530</v>
      </c>
      <c r="C103" s="76"/>
      <c r="D103" s="79"/>
      <c r="E103" s="79"/>
      <c r="F103" s="79"/>
      <c r="G103" s="77"/>
      <c r="H103" s="79"/>
      <c r="I103" s="80"/>
      <c r="J103" s="79"/>
      <c r="K103" s="81"/>
    </row>
    <row r="104" spans="2:11">
      <c r="B104" s="272" t="s">
        <v>2531</v>
      </c>
      <c r="C104" s="76"/>
      <c r="D104" s="79"/>
      <c r="E104" s="79"/>
      <c r="F104" s="79"/>
      <c r="G104" s="77"/>
      <c r="H104" s="79"/>
      <c r="I104" s="80"/>
      <c r="J104" s="79"/>
      <c r="K104" s="81"/>
    </row>
    <row r="105" spans="2:11">
      <c r="B105" s="272" t="s">
        <v>2532</v>
      </c>
      <c r="C105" s="76"/>
      <c r="D105" s="79"/>
      <c r="E105" s="79"/>
      <c r="F105" s="79"/>
      <c r="G105" s="77"/>
      <c r="H105" s="79"/>
      <c r="I105" s="80"/>
      <c r="J105" s="79"/>
      <c r="K105" s="81"/>
    </row>
    <row r="106" spans="2:11">
      <c r="B106" s="272" t="s">
        <v>2533</v>
      </c>
      <c r="C106" s="76"/>
      <c r="D106" s="79"/>
      <c r="E106" s="79"/>
      <c r="F106" s="79"/>
      <c r="G106" s="77"/>
      <c r="H106" s="79"/>
      <c r="I106" s="80"/>
      <c r="J106" s="79"/>
      <c r="K106" s="81"/>
    </row>
    <row r="107" spans="2:11">
      <c r="B107" s="272" t="s">
        <v>2534</v>
      </c>
      <c r="C107" s="76"/>
      <c r="D107" s="79"/>
      <c r="E107" s="79"/>
      <c r="F107" s="79"/>
      <c r="G107" s="77"/>
      <c r="H107" s="79"/>
      <c r="I107" s="80"/>
      <c r="J107" s="79"/>
      <c r="K107" s="81"/>
    </row>
    <row r="108" spans="2:11">
      <c r="B108" s="272" t="s">
        <v>2535</v>
      </c>
      <c r="C108" s="76"/>
      <c r="D108" s="79"/>
      <c r="E108" s="79"/>
      <c r="F108" s="79"/>
      <c r="G108" s="77"/>
      <c r="H108" s="79"/>
      <c r="I108" s="80"/>
      <c r="J108" s="79"/>
      <c r="K108" s="81"/>
    </row>
    <row r="109" spans="2:11">
      <c r="B109" s="272" t="s">
        <v>2551</v>
      </c>
      <c r="C109" s="76"/>
      <c r="D109" s="79"/>
      <c r="E109" s="79"/>
      <c r="F109" s="79"/>
      <c r="G109" s="77"/>
      <c r="H109" s="79"/>
      <c r="I109" s="80"/>
      <c r="J109" s="79"/>
      <c r="K109" s="81"/>
    </row>
    <row r="110" spans="2:11">
      <c r="B110" s="272" t="s">
        <v>2552</v>
      </c>
      <c r="C110" s="76"/>
      <c r="D110" s="79"/>
      <c r="E110" s="79"/>
      <c r="F110" s="79"/>
      <c r="G110" s="77" t="s">
        <v>295</v>
      </c>
      <c r="H110" s="79"/>
      <c r="I110" s="80"/>
      <c r="J110" s="79"/>
      <c r="K110" s="81"/>
    </row>
  </sheetData>
  <autoFilter ref="A2:K110"/>
  <phoneticPr fontId="48" type="noConversion"/>
  <dataValidations count="1">
    <dataValidation type="list" allowBlank="1" showInputMessage="1" showErrorMessage="1" sqref="D1">
      <formula1>"台灣廠區,集團廠區(CSR、CDP),集團廠區(SBTi)"</formula1>
    </dataValidation>
  </dataValidations>
  <hyperlinks>
    <hyperlink ref="K7" r:id="rId1"/>
    <hyperlink ref="K11" r:id="rId2"/>
    <hyperlink ref="K10" r:id="rId3" display="WEICHANG.HUANG@deltaww.com"/>
    <hyperlink ref="K6" r:id="rId4"/>
    <hyperlink ref="K16" r:id="rId5"/>
    <hyperlink ref="K8" r:id="rId6"/>
    <hyperlink ref="K17" r:id="rId7" display="WEICHANG.HUANG@deltaww.com"/>
  </hyperlinks>
  <pageMargins left="0.7" right="0.7" top="0.75" bottom="0.75" header="0.3" footer="0.3"/>
  <pageSetup paperSize="9" orientation="portrait" horizontalDpi="4294967293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B2:AT123"/>
  <sheetViews>
    <sheetView showGridLines="0" topLeftCell="N28" zoomScale="70" zoomScaleNormal="70" workbookViewId="0">
      <selection activeCell="T59" sqref="T59"/>
    </sheetView>
  </sheetViews>
  <sheetFormatPr defaultColWidth="10.77734375" defaultRowHeight="16.2"/>
  <cols>
    <col min="1" max="1" width="4.44140625" style="71" customWidth="1"/>
    <col min="2" max="2" width="20.33203125" style="71" bestFit="1" customWidth="1"/>
    <col min="3" max="3" width="19.44140625" style="71" customWidth="1"/>
    <col min="4" max="4" width="19.33203125" style="71" customWidth="1"/>
    <col min="5" max="5" width="21.33203125" style="71" customWidth="1"/>
    <col min="6" max="6" width="31" style="71" customWidth="1"/>
    <col min="7" max="7" width="25.6640625" style="71" bestFit="1" customWidth="1"/>
    <col min="8" max="8" width="17.6640625" style="71" customWidth="1"/>
    <col min="9" max="9" width="17.77734375" style="71" customWidth="1"/>
    <col min="10" max="10" width="40.33203125" style="71" bestFit="1" customWidth="1"/>
    <col min="11" max="11" width="17.77734375" style="71" bestFit="1" customWidth="1"/>
    <col min="12" max="12" width="17.77734375" style="71" customWidth="1"/>
    <col min="13" max="13" width="23.109375" style="71" customWidth="1"/>
    <col min="14" max="14" width="36.109375" style="71" bestFit="1" customWidth="1"/>
    <col min="15" max="15" width="19.33203125" style="71" customWidth="1"/>
    <col min="16" max="16" width="26.44140625" style="71" customWidth="1"/>
    <col min="17" max="17" width="16.33203125" style="71" customWidth="1"/>
    <col min="18" max="18" width="15.109375" style="71" customWidth="1"/>
    <col min="19" max="19" width="16.77734375" style="71" customWidth="1"/>
    <col min="20" max="20" width="14.109375" style="71" customWidth="1"/>
    <col min="21" max="21" width="15.6640625" style="71" customWidth="1"/>
    <col min="22" max="22" width="17.6640625" style="71" customWidth="1"/>
    <col min="23" max="23" width="15.6640625" style="71" customWidth="1"/>
    <col min="24" max="24" width="16.44140625" style="71" customWidth="1"/>
    <col min="25" max="28" width="15.6640625" style="71" customWidth="1"/>
    <col min="29" max="29" width="25.77734375" style="71" customWidth="1"/>
    <col min="30" max="30" width="7" style="71" customWidth="1"/>
    <col min="31" max="31" width="6.77734375" style="71" customWidth="1"/>
    <col min="32" max="32" width="6.109375" style="71" customWidth="1"/>
    <col min="33" max="33" width="9" style="71" customWidth="1"/>
    <col min="34" max="34" width="6.77734375" style="71" customWidth="1"/>
    <col min="35" max="35" width="5.109375" style="71" customWidth="1"/>
    <col min="36" max="36" width="5.6640625" style="71" customWidth="1"/>
    <col min="37" max="38" width="13" style="71" customWidth="1"/>
    <col min="39" max="39" width="13.109375" style="71" customWidth="1"/>
    <col min="40" max="40" width="12" style="71" bestFit="1" customWidth="1"/>
    <col min="41" max="41" width="12" style="71" customWidth="1"/>
    <col min="42" max="42" width="14.109375" style="71" customWidth="1"/>
    <col min="43" max="43" width="12.77734375" style="71" customWidth="1"/>
    <col min="44" max="44" width="18.33203125" style="71" customWidth="1"/>
    <col min="45" max="45" width="14.33203125" style="71" customWidth="1"/>
    <col min="46" max="46" width="18" style="71" customWidth="1"/>
    <col min="47" max="16384" width="10.77734375" style="71"/>
  </cols>
  <sheetData>
    <row r="2" spans="2:46" ht="24" thickBot="1">
      <c r="B2" s="82" t="s">
        <v>304</v>
      </c>
      <c r="C2" s="83"/>
      <c r="D2" s="169"/>
      <c r="E2" s="169"/>
      <c r="F2" s="83"/>
      <c r="G2" s="83"/>
      <c r="H2" s="83"/>
      <c r="I2" s="170" t="s">
        <v>702</v>
      </c>
      <c r="J2" s="488">
        <f ca="1">ROUND(D3+D55,3)</f>
        <v>1758.644</v>
      </c>
      <c r="K2" s="84" t="s">
        <v>703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</row>
    <row r="3" spans="2:46" ht="16.8" thickTop="1">
      <c r="B3" s="552" t="s">
        <v>537</v>
      </c>
      <c r="C3" s="552"/>
      <c r="D3" s="576">
        <f>SUM(AR6:AR53)</f>
        <v>192.17890000000003</v>
      </c>
      <c r="E3" s="576"/>
      <c r="F3" s="567" t="s">
        <v>538</v>
      </c>
      <c r="G3" s="567" t="s">
        <v>686</v>
      </c>
      <c r="H3" s="565" t="s">
        <v>547</v>
      </c>
      <c r="I3" s="565" t="s">
        <v>305</v>
      </c>
      <c r="J3" s="552" t="s">
        <v>306</v>
      </c>
      <c r="K3" s="552" t="s">
        <v>307</v>
      </c>
      <c r="L3" s="552" t="s">
        <v>561</v>
      </c>
      <c r="M3" s="552" t="s">
        <v>551</v>
      </c>
      <c r="N3" s="552" t="s">
        <v>550</v>
      </c>
      <c r="O3" s="599" t="s">
        <v>570</v>
      </c>
      <c r="P3" s="597"/>
      <c r="Q3" s="597"/>
      <c r="R3" s="597"/>
      <c r="S3" s="597"/>
      <c r="T3" s="597"/>
      <c r="U3" s="601"/>
      <c r="V3" s="592" t="s">
        <v>569</v>
      </c>
      <c r="W3" s="597"/>
      <c r="X3" s="597"/>
      <c r="Y3" s="597"/>
      <c r="Z3" s="597"/>
      <c r="AA3" s="597"/>
      <c r="AB3" s="597"/>
      <c r="AC3" s="597" t="s">
        <v>598</v>
      </c>
      <c r="AD3" s="599" t="s">
        <v>552</v>
      </c>
      <c r="AE3" s="592"/>
      <c r="AF3" s="592"/>
      <c r="AG3" s="592"/>
      <c r="AH3" s="592"/>
      <c r="AI3" s="592"/>
      <c r="AJ3" s="600"/>
      <c r="AK3" s="592" t="s">
        <v>571</v>
      </c>
      <c r="AL3" s="592"/>
      <c r="AM3" s="592"/>
      <c r="AN3" s="592"/>
      <c r="AO3" s="592"/>
      <c r="AP3" s="592"/>
      <c r="AQ3" s="592"/>
      <c r="AR3" s="593" t="s">
        <v>574</v>
      </c>
      <c r="AS3" s="597" t="s">
        <v>572</v>
      </c>
      <c r="AT3" s="595" t="s">
        <v>573</v>
      </c>
    </row>
    <row r="4" spans="2:46" ht="19.2">
      <c r="B4" s="553"/>
      <c r="C4" s="553"/>
      <c r="D4" s="577"/>
      <c r="E4" s="577"/>
      <c r="F4" s="568"/>
      <c r="G4" s="568"/>
      <c r="H4" s="566"/>
      <c r="I4" s="566"/>
      <c r="J4" s="566"/>
      <c r="K4" s="566"/>
      <c r="L4" s="566"/>
      <c r="M4" s="566"/>
      <c r="N4" s="566"/>
      <c r="O4" s="305" t="s">
        <v>308</v>
      </c>
      <c r="P4" s="306" t="s">
        <v>309</v>
      </c>
      <c r="Q4" s="306" t="s">
        <v>310</v>
      </c>
      <c r="R4" s="306" t="s">
        <v>311</v>
      </c>
      <c r="S4" s="306" t="s">
        <v>312</v>
      </c>
      <c r="T4" s="306" t="s">
        <v>313</v>
      </c>
      <c r="U4" s="307" t="s">
        <v>314</v>
      </c>
      <c r="V4" s="306" t="s">
        <v>308</v>
      </c>
      <c r="W4" s="306" t="s">
        <v>309</v>
      </c>
      <c r="X4" s="306" t="s">
        <v>310</v>
      </c>
      <c r="Y4" s="306" t="s">
        <v>311</v>
      </c>
      <c r="Z4" s="306" t="s">
        <v>312</v>
      </c>
      <c r="AA4" s="306" t="s">
        <v>313</v>
      </c>
      <c r="AB4" s="306" t="s">
        <v>314</v>
      </c>
      <c r="AC4" s="598"/>
      <c r="AD4" s="305" t="s">
        <v>308</v>
      </c>
      <c r="AE4" s="306" t="s">
        <v>309</v>
      </c>
      <c r="AF4" s="306" t="s">
        <v>310</v>
      </c>
      <c r="AG4" s="306" t="s">
        <v>311</v>
      </c>
      <c r="AH4" s="306" t="s">
        <v>312</v>
      </c>
      <c r="AI4" s="306" t="s">
        <v>313</v>
      </c>
      <c r="AJ4" s="307" t="s">
        <v>314</v>
      </c>
      <c r="AK4" s="306" t="s">
        <v>308</v>
      </c>
      <c r="AL4" s="306" t="s">
        <v>309</v>
      </c>
      <c r="AM4" s="306" t="s">
        <v>310</v>
      </c>
      <c r="AN4" s="306" t="s">
        <v>311</v>
      </c>
      <c r="AO4" s="306" t="s">
        <v>312</v>
      </c>
      <c r="AP4" s="306" t="s">
        <v>313</v>
      </c>
      <c r="AQ4" s="306" t="s">
        <v>314</v>
      </c>
      <c r="AR4" s="594"/>
      <c r="AS4" s="598"/>
      <c r="AT4" s="596"/>
    </row>
    <row r="5" spans="2:46">
      <c r="B5" s="86" t="s">
        <v>315</v>
      </c>
      <c r="C5" s="86" t="s">
        <v>316</v>
      </c>
      <c r="D5" s="86"/>
      <c r="E5" s="86"/>
      <c r="F5" s="86"/>
      <c r="G5" s="86"/>
      <c r="H5" s="86"/>
      <c r="I5" s="87"/>
      <c r="J5" s="85"/>
      <c r="K5" s="84"/>
      <c r="L5" s="84"/>
      <c r="M5" s="84"/>
      <c r="N5" s="84"/>
      <c r="O5" s="308"/>
      <c r="P5" s="306"/>
      <c r="Q5" s="306"/>
      <c r="R5" s="309"/>
      <c r="S5" s="306"/>
      <c r="T5" s="306"/>
      <c r="U5" s="307"/>
      <c r="V5" s="310"/>
      <c r="W5" s="310"/>
      <c r="X5" s="310"/>
      <c r="Y5" s="310"/>
      <c r="Z5" s="310"/>
      <c r="AA5" s="310"/>
      <c r="AB5" s="310"/>
      <c r="AC5" s="310"/>
      <c r="AD5" s="311"/>
      <c r="AE5" s="312"/>
      <c r="AF5" s="312"/>
      <c r="AG5" s="312"/>
      <c r="AH5" s="312"/>
      <c r="AI5" s="312"/>
      <c r="AJ5" s="313"/>
      <c r="AK5" s="314"/>
      <c r="AL5" s="314"/>
      <c r="AM5" s="314"/>
      <c r="AN5" s="314"/>
      <c r="AO5" s="314"/>
      <c r="AP5" s="314"/>
      <c r="AQ5" s="315"/>
      <c r="AR5" s="316"/>
      <c r="AS5" s="315"/>
      <c r="AT5" s="317"/>
    </row>
    <row r="6" spans="2:46">
      <c r="B6" s="582">
        <v>1.1000000000000001</v>
      </c>
      <c r="C6" s="583" t="s">
        <v>317</v>
      </c>
      <c r="D6" s="584"/>
      <c r="E6" s="584"/>
      <c r="F6" s="585"/>
      <c r="G6" s="321" t="str">
        <f t="shared" ref="G6:G15" si="0">IF(K6&lt;&gt;"","固定燃燒","")</f>
        <v>固定燃燒</v>
      </c>
      <c r="H6" s="321">
        <f>IF(K6&lt;&gt;"",1,"")</f>
        <v>1</v>
      </c>
      <c r="I6" s="571" t="str">
        <f>IF(COUNTA(K6:K15)&gt;0,"有","無")</f>
        <v>有</v>
      </c>
      <c r="J6" s="354" t="s">
        <v>553</v>
      </c>
      <c r="K6" s="351" t="s">
        <v>2513</v>
      </c>
      <c r="L6" s="354">
        <v>12.917</v>
      </c>
      <c r="M6" s="351" t="s">
        <v>2687</v>
      </c>
      <c r="N6" s="419" t="s">
        <v>2666</v>
      </c>
      <c r="O6" s="318" t="str">
        <f>IF(V6&gt;0.0000000001,"V","")</f>
        <v>V</v>
      </c>
      <c r="P6" s="318" t="str">
        <f t="shared" ref="P6:U6" si="1">IF(W6&gt;0.0000000001,"V","")</f>
        <v>V</v>
      </c>
      <c r="Q6" s="318" t="str">
        <f t="shared" si="1"/>
        <v>V</v>
      </c>
      <c r="R6" s="318" t="str">
        <f t="shared" si="1"/>
        <v/>
      </c>
      <c r="S6" s="318" t="str">
        <f t="shared" si="1"/>
        <v/>
      </c>
      <c r="T6" s="318" t="str">
        <f t="shared" si="1"/>
        <v/>
      </c>
      <c r="U6" s="318" t="str">
        <f t="shared" si="1"/>
        <v/>
      </c>
      <c r="V6" s="318">
        <f>IFERROR(ROUND(VLOOKUP($K6,'Factor Table 1'!$D$3:$AD$60,11,FALSE),10),0)</f>
        <v>1.87903584</v>
      </c>
      <c r="W6" s="318">
        <f>IFERROR(ROUND(VLOOKUP($K6,'Factor Table 1'!$D$3:$AD$60,13,FALSE),10),0)</f>
        <v>3.3494400000000002E-5</v>
      </c>
      <c r="X6" s="318">
        <f>IFERROR(ROUND(VLOOKUP($K6,'Factor Table 1'!$D$3:$AD$60,15,FALSE),10),0)</f>
        <v>3.3494000000000001E-6</v>
      </c>
      <c r="Y6" s="318">
        <f>IFERROR(IF(OR(K6="CO2",K6="CH4",K6="N2O"),ROUND(VLOOKUP($K6,'Factor Table 1'!$D$3:$AD$69,17,FALSE),10),IFERROR(ROUND(VLOOKUP(J6,'Factor Table 1'!$C$3:$AD$69,18,FALSE),10),ROUND(VLOOKUP(K6,'Factor Table 1'!$D$3:$AD$69,17,FALSE),10))),0)</f>
        <v>0</v>
      </c>
      <c r="Z6" s="318">
        <v>0</v>
      </c>
      <c r="AA6" s="318">
        <f>IFERROR(IF(K6="SF6",1,0),0)</f>
        <v>0</v>
      </c>
      <c r="AB6" s="318">
        <f>IFERROR(IF(K6="NF3",1,0),0)</f>
        <v>0</v>
      </c>
      <c r="AC6" s="318" t="str">
        <f>IFERROR(IF(OR(K6="CO2",K6="CH4",K6="N2O"),VLOOKUP($K6,'Factor Table 1'!$D$3:$AD$69,19,FALSE),IFERROR(VLOOKUP(J6,'Factor Table 1'!$C$3:$AD$69,20,FALSE),VLOOKUP(K6,'Factor Table 1'!$D$3:$AD$69,19,FALSE))),"")</f>
        <v>環境部排放係管理表6.0.4</v>
      </c>
      <c r="AD6" s="319">
        <f>IF(H6=1,1,0)</f>
        <v>1</v>
      </c>
      <c r="AE6" s="319">
        <f>IF(H6=1,IF(盤查結果!$F$6="IPCC第二次評估報告（1995）",'Factor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6" s="319">
        <f>IF(H6=1,IF(盤查結果!$F$6="IPCC第二次評估報告（1995）",'Factor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6" s="319">
        <f>IFERROR(IF(H6=1,IF(盤查結果!$F$6="IPCC第二次評估報告（1995）",VLOOKUP(K6,'Factor Table 1'!$D$75:$P$169,9,FALSE),IF(盤查結果!$F$6="IPCC第三次評估報告(2001)",VLOOKUP(K6,'Factor Table 1'!$D$75:$P$169,10,FALSE),IF(盤查結果!$F$6="IPCC第四次評估報告(2007)",VLOOKUP(K6,'Factor Table 1'!$D$75:$P$169,11,FALSE),IF(盤查結果!$F$6="IPCC第五次評估報告(2013)",VLOOKUP(K6,'Factor Table 1'!$D$75:$P$169,12,FALSE),IF(盤查結果!$F$6="IPCC第六次評估報告(2021)",VLOOKUP(K6,'Factor Table 1'!$D$75:$P$169,13,FALSE),0))))),0),0)</f>
        <v>0</v>
      </c>
      <c r="AH6" s="319">
        <v>0</v>
      </c>
      <c r="AI6" s="319">
        <f>IFERROR(IF(H6=1,IF(盤查結果!$F$6="IPCC第二次評估報告（1995）",VLOOKUP(K6,'Factor Table 1'!$D$172:$P$172,9,FALSE),IF(盤查結果!$F$6="IPCC第三次評估報告(2001)",VLOOKUP(K6,'Factor Table 1'!$D$172:$P$172,10,FALSE),IF(盤查結果!$F$6="IPCC第四次評估報告(2007)",VLOOKUP(K6,'Factor Table 1'!$D$172:$P$172,11,FALSE),IF(盤查結果!$F$6="IPCC第五次評估報告(2013)",VLOOKUP(K6,'Factor Table 1'!$D$172:$P$172,12,FALSE),IF(盤查結果!$F$6="IPCC第六次評估報告(2021)",VLOOKUP(K6,'Factor Table 1'!$D$172:$P$172,13,FALSE),0))))),0),0)</f>
        <v>0</v>
      </c>
      <c r="AJ6" s="319">
        <f>IFERROR(IF(H6=1,IF(盤查結果!$F$6="IPCC第二次評估報告（1995）",VLOOKUP(K6,'Factor Table 1'!$D$171:$P$171,9,FALSE),IF(盤查結果!$F$6="IPCC第三次評估報告(2001)",VLOOKUP(K6,'Factor Table 1'!$D$171:$P$171,10,FALSE),IF(盤查結果!$F$6="IPCC第四次評估報告(2007)",VLOOKUP(K6,'Factor Table 1'!$D$171:$P$172,11,FALSE),IF(盤查結果!$F$6="IPCC第五次評估報告(2013)",VLOOKUP(K6,'Factor Table 1'!$D$171:$P$171,12,FALSE),IF(盤查結果!$F$6="IPCC第六次評估報告(2021)",VLOOKUP(K6,'Factor Table 1'!$D$171:$P$171,13,FALSE),0))))),0),0)</f>
        <v>0</v>
      </c>
      <c r="AK6" s="319">
        <f t="shared" ref="AK6:AQ6" si="2">$L6*V6*AD6</f>
        <v>24.271505945280001</v>
      </c>
      <c r="AL6" s="319">
        <f t="shared" si="2"/>
        <v>1.1681473449600001E-2</v>
      </c>
      <c r="AM6" s="319">
        <f t="shared" si="2"/>
        <v>1.1811126545400001E-2</v>
      </c>
      <c r="AN6" s="319">
        <f t="shared" si="2"/>
        <v>0</v>
      </c>
      <c r="AO6" s="319">
        <f t="shared" si="2"/>
        <v>0</v>
      </c>
      <c r="AP6" s="319">
        <f t="shared" si="2"/>
        <v>0</v>
      </c>
      <c r="AQ6" s="319">
        <f t="shared" si="2"/>
        <v>0</v>
      </c>
      <c r="AR6" s="319">
        <f>ROUND(SUM(AK6:AQ6),4)</f>
        <v>24.295000000000002</v>
      </c>
      <c r="AS6" s="320">
        <f t="shared" ref="AS6:AS53" si="3">AR6/($D$3+$Y$57+$Y$63)</f>
        <v>5.0883268190742195E-2</v>
      </c>
      <c r="AT6" s="320">
        <f ca="1">AS6/($D$3+$D$55)</f>
        <v>2.8933246162407318E-5</v>
      </c>
    </row>
    <row r="7" spans="2:46">
      <c r="B7" s="582"/>
      <c r="C7" s="586"/>
      <c r="D7" s="587"/>
      <c r="E7" s="587"/>
      <c r="F7" s="588"/>
      <c r="G7" s="321" t="str">
        <f t="shared" si="0"/>
        <v>固定燃燒</v>
      </c>
      <c r="H7" s="321">
        <f t="shared" ref="H7:H53" si="4">IF(K7&lt;&gt;"",1,"")</f>
        <v>1</v>
      </c>
      <c r="I7" s="571"/>
      <c r="J7" s="354" t="s">
        <v>2479</v>
      </c>
      <c r="K7" s="351" t="s">
        <v>500</v>
      </c>
      <c r="L7" s="354">
        <v>0</v>
      </c>
      <c r="M7" s="351" t="s">
        <v>596</v>
      </c>
      <c r="N7" s="419" t="s">
        <v>2667</v>
      </c>
      <c r="O7" s="318" t="str">
        <f t="shared" ref="O7:O20" si="5">IF(V7&gt;0.0000000001,"V","")</f>
        <v>V</v>
      </c>
      <c r="P7" s="318" t="str">
        <f t="shared" ref="P7:P21" si="6">IF(W7&gt;0.0000000001,"V","")</f>
        <v>V</v>
      </c>
      <c r="Q7" s="318" t="str">
        <f t="shared" ref="Q7:Q21" si="7">IF(X7&gt;0.0000000001,"V","")</f>
        <v>V</v>
      </c>
      <c r="R7" s="318" t="str">
        <f t="shared" ref="R7:R21" si="8">IF(Y7&gt;0.0000000001,"V","")</f>
        <v/>
      </c>
      <c r="S7" s="318" t="str">
        <f t="shared" ref="S7:S21" si="9">IF(Z7&gt;0.0000000001,"V","")</f>
        <v/>
      </c>
      <c r="T7" s="318" t="str">
        <f t="shared" ref="T7:T21" si="10">IF(AA7&gt;0.0000000001,"V","")</f>
        <v/>
      </c>
      <c r="U7" s="318" t="str">
        <f t="shared" ref="U7:U21" si="11">IF(AB7&gt;0.0000000001,"V","")</f>
        <v/>
      </c>
      <c r="V7" s="318">
        <f>IFERROR(ROUND(VLOOKUP($K7,'Factor Table 1'!$D$3:$AD$60,11,FALSE),10),0)</f>
        <v>2.606031792</v>
      </c>
      <c r="W7" s="318">
        <f>IFERROR(ROUND(VLOOKUP($K7,'Factor Table 1'!$D$3:$AD$60,13,FALSE),10),0)</f>
        <v>1.0550740000000001E-4</v>
      </c>
      <c r="X7" s="318">
        <f>IFERROR(ROUND(VLOOKUP($K7,'Factor Table 1'!$D$3:$AD$60,15,FALSE),10),0)</f>
        <v>2.1101500000000001E-5</v>
      </c>
      <c r="Y7" s="318">
        <f>IFERROR(IF(OR(K7="CO2",K7="CH4",K7="N2O"),ROUND(VLOOKUP($K7,'Factor Table 1'!$D$3:$AD$69,17,FALSE),10),IFERROR(ROUND(VLOOKUP(J7,'Factor Table 1'!$C$3:$AD$69,18,FALSE),10),ROUND(VLOOKUP(K7,'Factor Table 1'!$D$3:$AD$69,17,FALSE),10))),0)</f>
        <v>0</v>
      </c>
      <c r="Z7" s="318">
        <v>0</v>
      </c>
      <c r="AA7" s="318">
        <f t="shared" ref="AA7:AA52" si="12">IFERROR(IF(K7="SF6",1,0),0)</f>
        <v>0</v>
      </c>
      <c r="AB7" s="318">
        <f t="shared" ref="AB7:AB52" si="13">IFERROR(IF(K7="NF3",1,0),0)</f>
        <v>0</v>
      </c>
      <c r="AC7" s="318" t="str">
        <f>IFERROR(IF(OR(K7="CO2",K7="CH4",K7="N2O"),VLOOKUP($K7,'Factor Table 1'!$D$3:$AD$69,19,FALSE),IFERROR(VLOOKUP(J7,'Factor Table 1'!$C$3:$AD$69,20,FALSE),VLOOKUP(K7,'Factor Table 1'!$D$3:$AD$69,19,FALSE))),"")</f>
        <v>環境部排放係管理表6.0.4</v>
      </c>
      <c r="AD7" s="319">
        <f t="shared" ref="AD7:AD53" si="14">IF(H7=1,1,0)</f>
        <v>1</v>
      </c>
      <c r="AE7" s="319">
        <f>IF(H7=1,IF(盤查結果!$F$6="IPCC第二次評估報告（1995）",'Factor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7" s="319">
        <f>IF(H7=1,IF(盤查結果!$F$6="IPCC第二次評估報告（1995）",'Factor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7" s="319">
        <f>IFERROR(IF(H7=1,IF(盤查結果!$F$6="IPCC第二次評估報告（1995）",VLOOKUP(K7,'Factor Table 1'!$D$75:$P$169,9,FALSE),IF(盤查結果!$F$6="IPCC第三次評估報告(2001)",VLOOKUP(K7,'Factor Table 1'!$D$75:$P$169,10,FALSE),IF(盤查結果!$F$6="IPCC第四次評估報告(2007)",VLOOKUP(K7,'Factor Table 1'!$D$75:$P$169,11,FALSE),IF(盤查結果!$F$6="IPCC第五次評估報告(2013)",VLOOKUP(K7,'Factor Table 1'!$D$75:$P$169,12,FALSE),IF(盤查結果!$F$6="IPCC第六次評估報告(2021)",VLOOKUP(K7,'Factor Table 1'!$D$75:$P$169,13,FALSE),0))))),0),0)</f>
        <v>0</v>
      </c>
      <c r="AH7" s="319">
        <v>0</v>
      </c>
      <c r="AI7" s="319">
        <f>IFERROR(IF(H7=1,IF(盤查結果!$F$6="IPCC第二次評估報告（1995）",VLOOKUP(K7,'Factor Table 1'!$D$172:$P$172,9,FALSE),IF(盤查結果!$F$6="IPCC第三次評估報告(2001)",VLOOKUP(K7,'Factor Table 1'!$D$172:$P$172,10,FALSE),IF(盤查結果!$F$6="IPCC第四次評估報告(2007)",VLOOKUP(K7,'Factor Table 1'!$D$172:$P$172,11,FALSE),IF(盤查結果!$F$6="IPCC第五次評估報告(2013)",VLOOKUP(K7,'Factor Table 1'!$D$172:$P$172,12,FALSE),IF(盤查結果!$F$6="IPCC第六次評估報告(2021)",VLOOKUP(K7,'Factor Table 1'!$D$172:$P$172,13,FALSE),0))))),0),0)</f>
        <v>0</v>
      </c>
      <c r="AJ7" s="319">
        <f>IFERROR(IF(H7=1,IF(盤查結果!$F$6="IPCC第二次評估報告（1995）",VLOOKUP(K7,'Factor Table 1'!$D$171:$P$171,9,FALSE),IF(盤查結果!$F$6="IPCC第三次評估報告(2001)",VLOOKUP(K7,'Factor Table 1'!$D$171:$P$171,10,FALSE),IF(盤查結果!$F$6="IPCC第四次評估報告(2007)",VLOOKUP(K7,'Factor Table 1'!$D$171:$P$171,11,FALSE),IF(盤查結果!$F$6="IPCC第五次評估報告(2013)",VLOOKUP(K7,'Factor Table 1'!$D$171:$P$171,12,FALSE),IF(盤查結果!$F$6="IPCC第六次評估報告(2021)",VLOOKUP(K7,'Factor Table 1'!$D$171:$P$171,13,FALSE),0))))),0),0)</f>
        <v>0</v>
      </c>
      <c r="AK7" s="319">
        <f t="shared" ref="AK7:AK49" si="15">$L7*V7*AD7</f>
        <v>0</v>
      </c>
      <c r="AL7" s="319">
        <f t="shared" ref="AL7:AL50" si="16">$L7*W7*AE7</f>
        <v>0</v>
      </c>
      <c r="AM7" s="319">
        <f t="shared" ref="AM7:AM50" si="17">$L7*X7*AF7</f>
        <v>0</v>
      </c>
      <c r="AN7" s="319">
        <f t="shared" ref="AN7:AN50" si="18">$L7*Y7*AG7</f>
        <v>0</v>
      </c>
      <c r="AO7" s="319">
        <f t="shared" ref="AO7:AO50" si="19">$L7*Z7*AH7</f>
        <v>0</v>
      </c>
      <c r="AP7" s="319">
        <f t="shared" ref="AP7:AP50" si="20">$L7*AA7*AI7</f>
        <v>0</v>
      </c>
      <c r="AQ7" s="319">
        <f t="shared" ref="AQ7:AQ50" si="21">$L7*AB7*AJ7</f>
        <v>0</v>
      </c>
      <c r="AR7" s="319">
        <f t="shared" ref="AR7:AR53" si="22">ROUND(SUM(AK7:AQ7),4)</f>
        <v>0</v>
      </c>
      <c r="AS7" s="320">
        <f t="shared" si="3"/>
        <v>0</v>
      </c>
      <c r="AT7" s="320">
        <f t="shared" ref="AT7:AT53" ca="1" si="23">AS7/($D$3+$D$55)</f>
        <v>0</v>
      </c>
    </row>
    <row r="8" spans="2:46">
      <c r="B8" s="582"/>
      <c r="C8" s="586"/>
      <c r="D8" s="587"/>
      <c r="E8" s="587"/>
      <c r="F8" s="588"/>
      <c r="G8" s="321" t="str">
        <f t="shared" si="0"/>
        <v/>
      </c>
      <c r="H8" s="321" t="str">
        <f t="shared" si="4"/>
        <v/>
      </c>
      <c r="I8" s="571"/>
      <c r="J8" s="354"/>
      <c r="K8" s="351"/>
      <c r="L8" s="344"/>
      <c r="M8" s="351"/>
      <c r="N8" s="355"/>
      <c r="O8" s="318" t="str">
        <f t="shared" si="5"/>
        <v/>
      </c>
      <c r="P8" s="318" t="str">
        <f t="shared" si="6"/>
        <v/>
      </c>
      <c r="Q8" s="318" t="str">
        <f t="shared" si="7"/>
        <v/>
      </c>
      <c r="R8" s="318" t="str">
        <f t="shared" si="8"/>
        <v/>
      </c>
      <c r="S8" s="318" t="str">
        <f t="shared" si="9"/>
        <v/>
      </c>
      <c r="T8" s="318" t="str">
        <f t="shared" si="10"/>
        <v/>
      </c>
      <c r="U8" s="318" t="str">
        <f t="shared" si="11"/>
        <v/>
      </c>
      <c r="V8" s="318">
        <f>IFERROR(ROUND(VLOOKUP($K8,'Factor Table 1'!$D$3:$AD$60,11,FALSE),10),0)</f>
        <v>0</v>
      </c>
      <c r="W8" s="318">
        <f>IFERROR(ROUND(VLOOKUP($K8,'Factor Table 1'!$D$3:$AD$60,13,FALSE),10),0)</f>
        <v>0</v>
      </c>
      <c r="X8" s="318">
        <f>IFERROR(ROUND(VLOOKUP($K8,'Factor Table 1'!$D$3:$AD$60,15,FALSE),10),0)</f>
        <v>0</v>
      </c>
      <c r="Y8" s="318">
        <f>IFERROR(IF(OR(K8="CO2",K8="CH4",K8="N2O"),ROUND(VLOOKUP($K8,'Factor Table 1'!$D$3:$AD$69,17,FALSE),10),IFERROR(ROUND(VLOOKUP(J8,'Factor Table 1'!$C$3:$AD$69,18,FALSE),10),ROUND(VLOOKUP(K8,'Factor Table 1'!$D$3:$AD$69,17,FALSE),10))),0)</f>
        <v>0</v>
      </c>
      <c r="Z8" s="318">
        <v>0</v>
      </c>
      <c r="AA8" s="318">
        <f t="shared" si="12"/>
        <v>0</v>
      </c>
      <c r="AB8" s="318">
        <f t="shared" si="13"/>
        <v>0</v>
      </c>
      <c r="AC8" s="318" t="str">
        <f>IFERROR(IF(OR(K8="CO2",K8="CH4",K8="N2O"),VLOOKUP($K8,'Factor Table 1'!$D$3:$AD$69,19,FALSE),IFERROR(VLOOKUP(J8,'Factor Table 1'!$C$3:$AD$69,20,FALSE),VLOOKUP(K8,'Factor Table 1'!$D$3:$AD$69,19,FALSE))),"")</f>
        <v/>
      </c>
      <c r="AD8" s="319">
        <f t="shared" si="14"/>
        <v>0</v>
      </c>
      <c r="AE8" s="319">
        <f>IF(H8=1,IF(盤查結果!$F$6="IPCC第二次評估報告（1995）",'Factor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8" s="319">
        <f>IF(H8=1,IF(盤查結果!$F$6="IPCC第二次評估報告（1995）",'Factor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8" s="319">
        <f>IFERROR(IF(H8=1,IF(盤查結果!$F$6="IPCC第二次評估報告（1995）",VLOOKUP(K8,'Factor Table 1'!$D$75:$P$169,9,FALSE),IF(盤查結果!$F$6="IPCC第三次評估報告(2001)",VLOOKUP(K8,'Factor Table 1'!$D$75:$P$169,10,FALSE),IF(盤查結果!$F$6="IPCC第四次評估報告(2007)",VLOOKUP(K8,'Factor Table 1'!$D$75:$P$169,11,FALSE),IF(盤查結果!$F$6="IPCC第五次評估報告(2013)",VLOOKUP(K8,'Factor Table 1'!$D$75:$P$169,12,FALSE),IF(盤查結果!$F$6="IPCC第六次評估報告(2021)",VLOOKUP(K8,'Factor Table 1'!$D$75:$P$169,13,FALSE),0))))),0),0)</f>
        <v>0</v>
      </c>
      <c r="AH8" s="319">
        <v>0</v>
      </c>
      <c r="AI8" s="319">
        <f>IFERROR(IF(H8=1,IF(盤查結果!$F$6="IPCC第二次評估報告（1995）",VLOOKUP(K8,'Factor Table 1'!$D$172:$P$172,9,FALSE),IF(盤查結果!$F$6="IPCC第三次評估報告(2001)",VLOOKUP(K8,'Factor Table 1'!$D$172:$P$172,10,FALSE),IF(盤查結果!$F$6="IPCC第四次評估報告(2007)",VLOOKUP(K8,'Factor Table 1'!$D$172:$P$172,11,FALSE),IF(盤查結果!$F$6="IPCC第五次評估報告(2013)",VLOOKUP(K8,'Factor Table 1'!$D$172:$P$172,12,FALSE),IF(盤查結果!$F$6="IPCC第六次評估報告(2021)",VLOOKUP(K8,'Factor Table 1'!$D$172:$P$172,13,FALSE),0))))),0),0)</f>
        <v>0</v>
      </c>
      <c r="AJ8" s="319">
        <f>IFERROR(IF(H8=1,IF(盤查結果!$F$6="IPCC第二次評估報告（1995）",VLOOKUP(K8,'Factor Table 1'!$D$171:$P$171,9,FALSE),IF(盤查結果!$F$6="IPCC第三次評估報告(2001)",VLOOKUP(K8,'Factor Table 1'!$D$171:$P$171,10,FALSE),IF(盤查結果!$F$6="IPCC第四次評估報告(2007)",VLOOKUP(K8,'Factor Table 1'!$D$171:$P$171,11,FALSE),IF(盤查結果!$F$6="IPCC第五次評估報告(2013)",VLOOKUP(K8,'Factor Table 1'!$D$171:$P$171,12,FALSE),IF(盤查結果!$F$6="IPCC第六次評估報告(2021)",VLOOKUP(K8,'Factor Table 1'!$D$171:$P$171,13,FALSE),0))))),0),0)</f>
        <v>0</v>
      </c>
      <c r="AK8" s="319">
        <f t="shared" si="15"/>
        <v>0</v>
      </c>
      <c r="AL8" s="319">
        <f t="shared" si="16"/>
        <v>0</v>
      </c>
      <c r="AM8" s="319">
        <f t="shared" si="17"/>
        <v>0</v>
      </c>
      <c r="AN8" s="319">
        <f t="shared" si="18"/>
        <v>0</v>
      </c>
      <c r="AO8" s="319">
        <f t="shared" si="19"/>
        <v>0</v>
      </c>
      <c r="AP8" s="319">
        <f t="shared" si="20"/>
        <v>0</v>
      </c>
      <c r="AQ8" s="319">
        <f t="shared" si="21"/>
        <v>0</v>
      </c>
      <c r="AR8" s="319">
        <f t="shared" si="22"/>
        <v>0</v>
      </c>
      <c r="AS8" s="320">
        <f t="shared" si="3"/>
        <v>0</v>
      </c>
      <c r="AT8" s="320">
        <f t="shared" ca="1" si="23"/>
        <v>0</v>
      </c>
    </row>
    <row r="9" spans="2:46">
      <c r="B9" s="582"/>
      <c r="C9" s="586"/>
      <c r="D9" s="587"/>
      <c r="E9" s="587"/>
      <c r="F9" s="588"/>
      <c r="G9" s="321" t="str">
        <f t="shared" si="0"/>
        <v/>
      </c>
      <c r="H9" s="321" t="str">
        <f t="shared" si="4"/>
        <v/>
      </c>
      <c r="I9" s="571"/>
      <c r="J9" s="354"/>
      <c r="K9" s="351"/>
      <c r="L9" s="344"/>
      <c r="M9" s="351"/>
      <c r="N9" s="355"/>
      <c r="O9" s="318" t="str">
        <f t="shared" si="5"/>
        <v/>
      </c>
      <c r="P9" s="318" t="str">
        <f t="shared" si="6"/>
        <v/>
      </c>
      <c r="Q9" s="318" t="str">
        <f t="shared" si="7"/>
        <v/>
      </c>
      <c r="R9" s="318" t="str">
        <f t="shared" si="8"/>
        <v/>
      </c>
      <c r="S9" s="318" t="str">
        <f t="shared" si="9"/>
        <v/>
      </c>
      <c r="T9" s="318" t="str">
        <f t="shared" si="10"/>
        <v/>
      </c>
      <c r="U9" s="318" t="str">
        <f t="shared" si="11"/>
        <v/>
      </c>
      <c r="V9" s="318">
        <f>IFERROR(ROUND(VLOOKUP($K9,'Factor Table 1'!$D$3:$AD$60,11,FALSE),10),0)</f>
        <v>0</v>
      </c>
      <c r="W9" s="318">
        <f>IFERROR(ROUND(VLOOKUP($K9,'Factor Table 1'!$D$3:$AD$60,13,FALSE),10),0)</f>
        <v>0</v>
      </c>
      <c r="X9" s="318">
        <f>IFERROR(ROUND(VLOOKUP($K9,'Factor Table 1'!$D$3:$AD$60,15,FALSE),10),0)</f>
        <v>0</v>
      </c>
      <c r="Y9" s="318">
        <f>IFERROR(IF(OR(K9="CO2",K9="CH4",K9="N2O"),ROUND(VLOOKUP($K9,'Factor Table 1'!$D$3:$AD$69,17,FALSE),10),IFERROR(ROUND(VLOOKUP(J9,'Factor Table 1'!$C$3:$AD$69,18,FALSE),10),ROUND(VLOOKUP(K9,'Factor Table 1'!$D$3:$AD$69,17,FALSE),10))),0)</f>
        <v>0</v>
      </c>
      <c r="Z9" s="318">
        <v>0</v>
      </c>
      <c r="AA9" s="318">
        <f t="shared" si="12"/>
        <v>0</v>
      </c>
      <c r="AB9" s="318">
        <f t="shared" si="13"/>
        <v>0</v>
      </c>
      <c r="AC9" s="318" t="str">
        <f>IFERROR(IF(OR(K9="CO2",K9="CH4",K9="N2O"),VLOOKUP($K9,'Factor Table 1'!$D$3:$AD$69,19,FALSE),IFERROR(VLOOKUP(J9,'Factor Table 1'!$C$3:$AD$69,20,FALSE),VLOOKUP(K9,'Factor Table 1'!$D$3:$AD$69,19,FALSE))),"")</f>
        <v/>
      </c>
      <c r="AD9" s="319">
        <f t="shared" si="14"/>
        <v>0</v>
      </c>
      <c r="AE9" s="319">
        <f>IF(H9=1,IF(盤查結果!$F$6="IPCC第二次評估報告（1995）",'Factor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9" s="319">
        <f>IF(H9=1,IF(盤查結果!$F$6="IPCC第二次評估報告（1995）",'Factor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9" s="319">
        <f>IFERROR(IF(H9=1,IF(盤查結果!$F$6="IPCC第二次評估報告（1995）",VLOOKUP(K9,'Factor Table 1'!$D$75:$P$169,9,FALSE),IF(盤查結果!$F$6="IPCC第三次評估報告(2001)",VLOOKUP(K9,'Factor Table 1'!$D$75:$P$169,10,FALSE),IF(盤查結果!$F$6="IPCC第四次評估報告(2007)",VLOOKUP(K9,'Factor Table 1'!$D$75:$P$169,11,FALSE),IF(盤查結果!$F$6="IPCC第五次評估報告(2013)",VLOOKUP(K9,'Factor Table 1'!$D$75:$P$169,12,FALSE),IF(盤查結果!$F$6="IPCC第六次評估報告(2021)",VLOOKUP(K9,'Factor Table 1'!$D$75:$P$169,13,FALSE),0))))),0),0)</f>
        <v>0</v>
      </c>
      <c r="AH9" s="319">
        <v>0</v>
      </c>
      <c r="AI9" s="319">
        <f>IFERROR(IF(H9=1,IF(盤查結果!$F$6="IPCC第二次評估報告（1995）",VLOOKUP(K9,'Factor Table 1'!$D$172:$P$172,9,FALSE),IF(盤查結果!$F$6="IPCC第三次評估報告(2001)",VLOOKUP(K9,'Factor Table 1'!$D$172:$P$172,10,FALSE),IF(盤查結果!$F$6="IPCC第四次評估報告(2007)",VLOOKUP(K9,'Factor Table 1'!$D$172:$P$172,11,FALSE),IF(盤查結果!$F$6="IPCC第五次評估報告(2013)",VLOOKUP(K9,'Factor Table 1'!$D$172:$P$172,12,FALSE),IF(盤查結果!$F$6="IPCC第六次評估報告(2021)",VLOOKUP(K9,'Factor Table 1'!$D$172:$P$172,13,FALSE),0))))),0),0)</f>
        <v>0</v>
      </c>
      <c r="AJ9" s="319">
        <f>IFERROR(IF(H9=1,IF(盤查結果!$F$6="IPCC第二次評估報告（1995）",VLOOKUP(K9,'Factor Table 1'!$D$171:$P$171,9,FALSE),IF(盤查結果!$F$6="IPCC第三次評估報告(2001)",VLOOKUP(K9,'Factor Table 1'!$D$171:$P$171,10,FALSE),IF(盤查結果!$F$6="IPCC第四次評估報告(2007)",VLOOKUP(K9,'Factor Table 1'!$D$171:$P$171,11,FALSE),IF(盤查結果!$F$6="IPCC第五次評估報告(2013)",VLOOKUP(K9,'Factor Table 1'!$D$171:$P$171,12,FALSE),IF(盤查結果!$F$6="IPCC第六次評估報告(2021)",VLOOKUP(K9,'Factor Table 1'!$D$171:$P$171,13,FALSE),0))))),0),0)</f>
        <v>0</v>
      </c>
      <c r="AK9" s="319">
        <f t="shared" si="15"/>
        <v>0</v>
      </c>
      <c r="AL9" s="319">
        <f t="shared" si="16"/>
        <v>0</v>
      </c>
      <c r="AM9" s="319">
        <f t="shared" si="17"/>
        <v>0</v>
      </c>
      <c r="AN9" s="319">
        <f t="shared" si="18"/>
        <v>0</v>
      </c>
      <c r="AO9" s="319">
        <f t="shared" si="19"/>
        <v>0</v>
      </c>
      <c r="AP9" s="319">
        <f t="shared" si="20"/>
        <v>0</v>
      </c>
      <c r="AQ9" s="319">
        <f t="shared" si="21"/>
        <v>0</v>
      </c>
      <c r="AR9" s="319">
        <f t="shared" si="22"/>
        <v>0</v>
      </c>
      <c r="AS9" s="320">
        <f t="shared" si="3"/>
        <v>0</v>
      </c>
      <c r="AT9" s="320">
        <f t="shared" ca="1" si="23"/>
        <v>0</v>
      </c>
    </row>
    <row r="10" spans="2:46">
      <c r="B10" s="582"/>
      <c r="C10" s="586"/>
      <c r="D10" s="587"/>
      <c r="E10" s="587"/>
      <c r="F10" s="588"/>
      <c r="G10" s="321" t="str">
        <f t="shared" si="0"/>
        <v/>
      </c>
      <c r="H10" s="321" t="str">
        <f t="shared" si="4"/>
        <v/>
      </c>
      <c r="I10" s="571"/>
      <c r="J10" s="354"/>
      <c r="K10" s="351"/>
      <c r="L10" s="344"/>
      <c r="M10" s="351"/>
      <c r="N10" s="355"/>
      <c r="O10" s="318" t="str">
        <f t="shared" si="5"/>
        <v/>
      </c>
      <c r="P10" s="318" t="str">
        <f t="shared" si="6"/>
        <v/>
      </c>
      <c r="Q10" s="318" t="str">
        <f t="shared" si="7"/>
        <v/>
      </c>
      <c r="R10" s="318" t="str">
        <f t="shared" si="8"/>
        <v/>
      </c>
      <c r="S10" s="318" t="str">
        <f t="shared" si="9"/>
        <v/>
      </c>
      <c r="T10" s="318" t="str">
        <f t="shared" si="10"/>
        <v/>
      </c>
      <c r="U10" s="318" t="str">
        <f t="shared" si="11"/>
        <v/>
      </c>
      <c r="V10" s="318">
        <f>IFERROR(ROUND(VLOOKUP($K10,'Factor Table 1'!$D$3:$AD$60,11,FALSE),10),0)</f>
        <v>0</v>
      </c>
      <c r="W10" s="318">
        <f>IFERROR(ROUND(VLOOKUP($K10,'Factor Table 1'!$D$3:$AD$60,13,FALSE),10),0)</f>
        <v>0</v>
      </c>
      <c r="X10" s="318">
        <f>IFERROR(ROUND(VLOOKUP($K10,'Factor Table 1'!$D$3:$AD$60,15,FALSE),10),0)</f>
        <v>0</v>
      </c>
      <c r="Y10" s="318">
        <f>IFERROR(IF(OR(K10="CO2",K10="CH4",K10="N2O"),ROUND(VLOOKUP($K10,'Factor Table 1'!$D$3:$AD$69,17,FALSE),10),IFERROR(ROUND(VLOOKUP(J10,'Factor Table 1'!$C$3:$AD$69,18,FALSE),10),ROUND(VLOOKUP(K10,'Factor Table 1'!$D$3:$AD$69,17,FALSE),10))),0)</f>
        <v>0</v>
      </c>
      <c r="Z10" s="318">
        <v>0</v>
      </c>
      <c r="AA10" s="318">
        <f t="shared" si="12"/>
        <v>0</v>
      </c>
      <c r="AB10" s="318">
        <f t="shared" si="13"/>
        <v>0</v>
      </c>
      <c r="AC10" s="318" t="str">
        <f>IFERROR(IF(OR(K10="CO2",K10="CH4",K10="N2O"),VLOOKUP($K10,'Factor Table 1'!$D$3:$AD$69,19,FALSE),IFERROR(VLOOKUP(J10,'Factor Table 1'!$C$3:$AD$69,20,FALSE),VLOOKUP(K10,'Factor Table 1'!$D$3:$AD$69,19,FALSE))),"")</f>
        <v/>
      </c>
      <c r="AD10" s="319">
        <f t="shared" si="14"/>
        <v>0</v>
      </c>
      <c r="AE10" s="319">
        <f>IF(H10=1,IF(盤查結果!$F$6="IPCC第二次評估報告（1995）",'Factor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0" s="319">
        <f>IF(H10=1,IF(盤查結果!$F$6="IPCC第二次評估報告（1995）",'Factor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0" s="319">
        <f>IFERROR(IF(H10=1,IF(盤查結果!$F$6="IPCC第二次評估報告（1995）",VLOOKUP(K10,'Factor Table 1'!$D$75:$P$169,9,FALSE),IF(盤查結果!$F$6="IPCC第三次評估報告(2001)",VLOOKUP(K10,'Factor Table 1'!$D$75:$P$169,10,FALSE),IF(盤查結果!$F$6="IPCC第四次評估報告(2007)",VLOOKUP(K10,'Factor Table 1'!$D$75:$P$169,11,FALSE),IF(盤查結果!$F$6="IPCC第五次評估報告(2013)",VLOOKUP(K10,'Factor Table 1'!$D$75:$P$169,12,FALSE),IF(盤查結果!$F$6="IPCC第六次評估報告(2021)",VLOOKUP(K10,'Factor Table 1'!$D$75:$P$169,13,FALSE),0))))),0),0)</f>
        <v>0</v>
      </c>
      <c r="AH10" s="319">
        <v>0</v>
      </c>
      <c r="AI10" s="319">
        <f>IFERROR(IF(H10=1,IF(盤查結果!$F$6="IPCC第二次評估報告（1995）",VLOOKUP(K10,'Factor Table 1'!$D$172:$P$172,9,FALSE),IF(盤查結果!$F$6="IPCC第三次評估報告(2001)",VLOOKUP(K10,'Factor Table 1'!$D$172:$P$172,10,FALSE),IF(盤查結果!$F$6="IPCC第四次評估報告(2007)",VLOOKUP(K10,'Factor Table 1'!$D$172:$P$172,11,FALSE),IF(盤查結果!$F$6="IPCC第五次評估報告(2013)",VLOOKUP(K10,'Factor Table 1'!$D$172:$P$172,12,FALSE),IF(盤查結果!$F$6="IPCC第六次評估報告(2021)",VLOOKUP(K10,'Factor Table 1'!$D$172:$P$172,13,FALSE),0))))),0),0)</f>
        <v>0</v>
      </c>
      <c r="AJ10" s="319">
        <f>IFERROR(IF(H10=1,IF(盤查結果!$F$6="IPCC第二次評估報告（1995）",VLOOKUP(K10,'Factor Table 1'!$D$171:$P$171,9,FALSE),IF(盤查結果!$F$6="IPCC第三次評估報告(2001)",VLOOKUP(K10,'Factor Table 1'!$D$171:$P$171,10,FALSE),IF(盤查結果!$F$6="IPCC第四次評估報告(2007)",VLOOKUP(K10,'Factor Table 1'!$D$171:$P$171,11,FALSE),IF(盤查結果!$F$6="IPCC第五次評估報告(2013)",VLOOKUP(K10,'Factor Table 1'!$D$171:$P$171,12,FALSE),IF(盤查結果!$F$6="IPCC第六次評估報告(2021)",VLOOKUP(K10,'Factor Table 1'!$D$171:$P$171,13,FALSE),0))))),0),0)</f>
        <v>0</v>
      </c>
      <c r="AK10" s="319">
        <f t="shared" si="15"/>
        <v>0</v>
      </c>
      <c r="AL10" s="319">
        <f t="shared" si="16"/>
        <v>0</v>
      </c>
      <c r="AM10" s="319">
        <f t="shared" si="17"/>
        <v>0</v>
      </c>
      <c r="AN10" s="319">
        <f t="shared" si="18"/>
        <v>0</v>
      </c>
      <c r="AO10" s="319">
        <f t="shared" si="19"/>
        <v>0</v>
      </c>
      <c r="AP10" s="319">
        <f t="shared" si="20"/>
        <v>0</v>
      </c>
      <c r="AQ10" s="319">
        <f t="shared" si="21"/>
        <v>0</v>
      </c>
      <c r="AR10" s="319">
        <f t="shared" si="22"/>
        <v>0</v>
      </c>
      <c r="AS10" s="320">
        <f t="shared" si="3"/>
        <v>0</v>
      </c>
      <c r="AT10" s="320">
        <f t="shared" ca="1" si="23"/>
        <v>0</v>
      </c>
    </row>
    <row r="11" spans="2:46">
      <c r="B11" s="582"/>
      <c r="C11" s="586"/>
      <c r="D11" s="587"/>
      <c r="E11" s="587"/>
      <c r="F11" s="588"/>
      <c r="G11" s="321" t="str">
        <f t="shared" si="0"/>
        <v/>
      </c>
      <c r="H11" s="321" t="str">
        <f t="shared" si="4"/>
        <v/>
      </c>
      <c r="I11" s="571"/>
      <c r="J11" s="354"/>
      <c r="K11" s="351"/>
      <c r="L11" s="344"/>
      <c r="M11" s="351"/>
      <c r="N11" s="355"/>
      <c r="O11" s="318" t="str">
        <f t="shared" si="5"/>
        <v/>
      </c>
      <c r="P11" s="318" t="str">
        <f t="shared" si="6"/>
        <v/>
      </c>
      <c r="Q11" s="318" t="str">
        <f t="shared" si="7"/>
        <v/>
      </c>
      <c r="R11" s="318" t="str">
        <f t="shared" si="8"/>
        <v/>
      </c>
      <c r="S11" s="318" t="str">
        <f t="shared" si="9"/>
        <v/>
      </c>
      <c r="T11" s="318" t="str">
        <f t="shared" si="10"/>
        <v/>
      </c>
      <c r="U11" s="318" t="str">
        <f t="shared" si="11"/>
        <v/>
      </c>
      <c r="V11" s="318">
        <f>IFERROR(ROUND(VLOOKUP($K11,'Factor Table 1'!$D$3:$AD$60,11,FALSE),10),0)</f>
        <v>0</v>
      </c>
      <c r="W11" s="318">
        <f>IFERROR(ROUND(VLOOKUP($K11,'Factor Table 1'!$D$3:$AD$60,13,FALSE),10),0)</f>
        <v>0</v>
      </c>
      <c r="X11" s="318">
        <f>IFERROR(ROUND(VLOOKUP($K11,'Factor Table 1'!$D$3:$AD$60,15,FALSE),10),0)</f>
        <v>0</v>
      </c>
      <c r="Y11" s="318">
        <f>IFERROR(IF(OR(K11="CO2",K11="CH4",K11="N2O"),ROUND(VLOOKUP($K11,'Factor Table 1'!$D$3:$AD$69,17,FALSE),10),IFERROR(ROUND(VLOOKUP(J11,'Factor Table 1'!$C$3:$AD$69,18,FALSE),10),ROUND(VLOOKUP(K11,'Factor Table 1'!$D$3:$AD$69,17,FALSE),10))),0)</f>
        <v>0</v>
      </c>
      <c r="Z11" s="318">
        <v>0</v>
      </c>
      <c r="AA11" s="318">
        <f t="shared" si="12"/>
        <v>0</v>
      </c>
      <c r="AB11" s="318">
        <f t="shared" si="13"/>
        <v>0</v>
      </c>
      <c r="AC11" s="318" t="str">
        <f>IFERROR(IF(OR(K11="CO2",K11="CH4",K11="N2O"),VLOOKUP($K11,'Factor Table 1'!$D$3:$AD$69,19,FALSE),IFERROR(VLOOKUP(J11,'Factor Table 1'!$C$3:$AD$69,20,FALSE),VLOOKUP(K11,'Factor Table 1'!$D$3:$AD$69,19,FALSE))),"")</f>
        <v/>
      </c>
      <c r="AD11" s="319">
        <f t="shared" si="14"/>
        <v>0</v>
      </c>
      <c r="AE11" s="319">
        <f>IF(H11=1,IF(盤查結果!$F$6="IPCC第二次評估報告（1995）",'Factor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1" s="319">
        <f>IF(H11=1,IF(盤查結果!$F$6="IPCC第二次評估報告（1995）",'Factor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1" s="319">
        <f>IFERROR(IF(H11=1,IF(盤查結果!$F$6="IPCC第二次評估報告（1995）",VLOOKUP(K11,'Factor Table 1'!$D$75:$P$169,9,FALSE),IF(盤查結果!$F$6="IPCC第三次評估報告(2001)",VLOOKUP(K11,'Factor Table 1'!$D$75:$P$169,10,FALSE),IF(盤查結果!$F$6="IPCC第四次評估報告(2007)",VLOOKUP(K11,'Factor Table 1'!$D$75:$P$169,11,FALSE),IF(盤查結果!$F$6="IPCC第五次評估報告(2013)",VLOOKUP(K11,'Factor Table 1'!$D$75:$P$169,12,FALSE),IF(盤查結果!$F$6="IPCC第六次評估報告(2021)",VLOOKUP(K11,'Factor Table 1'!$D$75:$P$169,13,FALSE),0))))),0),0)</f>
        <v>0</v>
      </c>
      <c r="AH11" s="319">
        <v>0</v>
      </c>
      <c r="AI11" s="319">
        <f>IFERROR(IF(H11=1,IF(盤查結果!$F$6="IPCC第二次評估報告（1995）",VLOOKUP(K11,'Factor Table 1'!$D$172:$P$172,9,FALSE),IF(盤查結果!$F$6="IPCC第三次評估報告(2001)",VLOOKUP(K11,'Factor Table 1'!$D$172:$P$172,10,FALSE),IF(盤查結果!$F$6="IPCC第四次評估報告(2007)",VLOOKUP(K11,'Factor Table 1'!$D$172:$P$172,11,FALSE),IF(盤查結果!$F$6="IPCC第五次評估報告(2013)",VLOOKUP(K11,'Factor Table 1'!$D$172:$P$172,12,FALSE),IF(盤查結果!$F$6="IPCC第六次評估報告(2021)",VLOOKUP(K11,'Factor Table 1'!$D$172:$P$172,13,FALSE),0))))),0),0)</f>
        <v>0</v>
      </c>
      <c r="AJ11" s="319">
        <f>IFERROR(IF(H11=1,IF(盤查結果!$F$6="IPCC第二次評估報告（1995）",VLOOKUP(K11,'Factor Table 1'!$D$171:$P$171,9,FALSE),IF(盤查結果!$F$6="IPCC第三次評估報告(2001)",VLOOKUP(K11,'Factor Table 1'!$D$171:$P$171,10,FALSE),IF(盤查結果!$F$6="IPCC第四次評估報告(2007)",VLOOKUP(K11,'Factor Table 1'!$D$171:$P$171,11,FALSE),IF(盤查結果!$F$6="IPCC第五次評估報告(2013)",VLOOKUP(K11,'Factor Table 1'!$D$171:$P$171,12,FALSE),IF(盤查結果!$F$6="IPCC第六次評估報告(2021)",VLOOKUP(K11,'Factor Table 1'!$D$171:$P$171,13,FALSE),0))))),0),0)</f>
        <v>0</v>
      </c>
      <c r="AK11" s="319">
        <f t="shared" si="15"/>
        <v>0</v>
      </c>
      <c r="AL11" s="319">
        <f t="shared" si="16"/>
        <v>0</v>
      </c>
      <c r="AM11" s="319">
        <f t="shared" si="17"/>
        <v>0</v>
      </c>
      <c r="AN11" s="319">
        <f t="shared" si="18"/>
        <v>0</v>
      </c>
      <c r="AO11" s="319">
        <f t="shared" si="19"/>
        <v>0</v>
      </c>
      <c r="AP11" s="319">
        <f t="shared" si="20"/>
        <v>0</v>
      </c>
      <c r="AQ11" s="319">
        <f t="shared" si="21"/>
        <v>0</v>
      </c>
      <c r="AR11" s="319">
        <f t="shared" si="22"/>
        <v>0</v>
      </c>
      <c r="AS11" s="320">
        <f t="shared" si="3"/>
        <v>0</v>
      </c>
      <c r="AT11" s="320">
        <f t="shared" ca="1" si="23"/>
        <v>0</v>
      </c>
    </row>
    <row r="12" spans="2:46">
      <c r="B12" s="582"/>
      <c r="C12" s="586"/>
      <c r="D12" s="587"/>
      <c r="E12" s="587"/>
      <c r="F12" s="588"/>
      <c r="G12" s="321" t="str">
        <f t="shared" si="0"/>
        <v/>
      </c>
      <c r="H12" s="321" t="str">
        <f t="shared" si="4"/>
        <v/>
      </c>
      <c r="I12" s="571"/>
      <c r="J12" s="354"/>
      <c r="K12" s="351"/>
      <c r="L12" s="344"/>
      <c r="M12" s="351"/>
      <c r="N12" s="355"/>
      <c r="O12" s="318" t="str">
        <f t="shared" si="5"/>
        <v/>
      </c>
      <c r="P12" s="318" t="str">
        <f t="shared" si="6"/>
        <v/>
      </c>
      <c r="Q12" s="318" t="str">
        <f t="shared" si="7"/>
        <v/>
      </c>
      <c r="R12" s="318" t="str">
        <f t="shared" si="8"/>
        <v/>
      </c>
      <c r="S12" s="318" t="str">
        <f t="shared" si="9"/>
        <v/>
      </c>
      <c r="T12" s="318" t="str">
        <f t="shared" si="10"/>
        <v/>
      </c>
      <c r="U12" s="318" t="str">
        <f t="shared" si="11"/>
        <v/>
      </c>
      <c r="V12" s="318">
        <f>IFERROR(ROUND(VLOOKUP($K12,'Factor Table 1'!$D$3:$AD$60,11,FALSE),10),0)</f>
        <v>0</v>
      </c>
      <c r="W12" s="318">
        <f>IFERROR(ROUND(VLOOKUP($K12,'Factor Table 1'!$D$3:$AD$60,13,FALSE),10),0)</f>
        <v>0</v>
      </c>
      <c r="X12" s="318">
        <f>IFERROR(ROUND(VLOOKUP($K12,'Factor Table 1'!$D$3:$AD$60,15,FALSE),10),0)</f>
        <v>0</v>
      </c>
      <c r="Y12" s="318">
        <f>IFERROR(IF(OR(K12="CO2",K12="CH4",K12="N2O"),ROUND(VLOOKUP($K12,'Factor Table 1'!$D$3:$AD$69,17,FALSE),10),IFERROR(ROUND(VLOOKUP(J12,'Factor Table 1'!$C$3:$AD$69,18,FALSE),10),ROUND(VLOOKUP(K12,'Factor Table 1'!$D$3:$AD$69,17,FALSE),10))),0)</f>
        <v>0</v>
      </c>
      <c r="Z12" s="318">
        <v>0</v>
      </c>
      <c r="AA12" s="318">
        <f t="shared" si="12"/>
        <v>0</v>
      </c>
      <c r="AB12" s="318">
        <f t="shared" si="13"/>
        <v>0</v>
      </c>
      <c r="AC12" s="318" t="str">
        <f>IFERROR(IF(OR(K12="CO2",K12="CH4",K12="N2O"),VLOOKUP($K12,'Factor Table 1'!$D$3:$AD$69,19,FALSE),IFERROR(VLOOKUP(J12,'Factor Table 1'!$C$3:$AD$69,20,FALSE),VLOOKUP(K12,'Factor Table 1'!$D$3:$AD$69,19,FALSE))),"")</f>
        <v/>
      </c>
      <c r="AD12" s="319">
        <f t="shared" si="14"/>
        <v>0</v>
      </c>
      <c r="AE12" s="319">
        <f>IF(H12=1,IF(盤查結果!$F$6="IPCC第二次評估報告（1995）",'Factor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2" s="319">
        <f>IF(H12=1,IF(盤查結果!$F$6="IPCC第二次評估報告（1995）",'Factor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2" s="319">
        <f>IFERROR(IF(H12=1,IF(盤查結果!$F$6="IPCC第二次評估報告（1995）",VLOOKUP(K12,'Factor Table 1'!$D$75:$P$169,9,FALSE),IF(盤查結果!$F$6="IPCC第三次評估報告(2001)",VLOOKUP(K12,'Factor Table 1'!$D$75:$P$169,10,FALSE),IF(盤查結果!$F$6="IPCC第四次評估報告(2007)",VLOOKUP(K12,'Factor Table 1'!$D$75:$P$169,11,FALSE),IF(盤查結果!$F$6="IPCC第五次評估報告(2013)",VLOOKUP(K12,'Factor Table 1'!$D$75:$P$169,12,FALSE),IF(盤查結果!$F$6="IPCC第六次評估報告(2021)",VLOOKUP(K12,'Factor Table 1'!$D$75:$P$169,13,FALSE),0))))),0),0)</f>
        <v>0</v>
      </c>
      <c r="AH12" s="319">
        <v>0</v>
      </c>
      <c r="AI12" s="319">
        <f>IFERROR(IF(H12=1,IF(盤查結果!$F$6="IPCC第二次評估報告（1995）",VLOOKUP(K12,'Factor Table 1'!$D$172:$P$172,9,FALSE),IF(盤查結果!$F$6="IPCC第三次評估報告(2001)",VLOOKUP(K12,'Factor Table 1'!$D$172:$P$172,10,FALSE),IF(盤查結果!$F$6="IPCC第四次評估報告(2007)",VLOOKUP(K12,'Factor Table 1'!$D$172:$P$172,11,FALSE),IF(盤查結果!$F$6="IPCC第五次評估報告(2013)",VLOOKUP(K12,'Factor Table 1'!$D$172:$P$172,12,FALSE),IF(盤查結果!$F$6="IPCC第六次評估報告(2021)",VLOOKUP(K12,'Factor Table 1'!$D$172:$P$172,13,FALSE),0))))),0),0)</f>
        <v>0</v>
      </c>
      <c r="AJ12" s="319">
        <f>IFERROR(IF(H12=1,IF(盤查結果!$F$6="IPCC第二次評估報告（1995）",VLOOKUP(K12,'Factor Table 1'!$D$171:$P$171,9,FALSE),IF(盤查結果!$F$6="IPCC第三次評估報告(2001)",VLOOKUP(K12,'Factor Table 1'!$D$171:$P$171,10,FALSE),IF(盤查結果!$F$6="IPCC第四次評估報告(2007)",VLOOKUP(K12,'Factor Table 1'!$D$171:$P$171,11,FALSE),IF(盤查結果!$F$6="IPCC第五次評估報告(2013)",VLOOKUP(K12,'Factor Table 1'!$D$171:$P$171,12,FALSE),IF(盤查結果!$F$6="IPCC第六次評估報告(2021)",VLOOKUP(K12,'Factor Table 1'!$D$171:$P$171,13,FALSE),0))))),0),0)</f>
        <v>0</v>
      </c>
      <c r="AK12" s="319">
        <f t="shared" si="15"/>
        <v>0</v>
      </c>
      <c r="AL12" s="319">
        <f t="shared" si="16"/>
        <v>0</v>
      </c>
      <c r="AM12" s="319">
        <f t="shared" si="17"/>
        <v>0</v>
      </c>
      <c r="AN12" s="319">
        <f t="shared" si="18"/>
        <v>0</v>
      </c>
      <c r="AO12" s="319">
        <f t="shared" si="19"/>
        <v>0</v>
      </c>
      <c r="AP12" s="319">
        <f t="shared" si="20"/>
        <v>0</v>
      </c>
      <c r="AQ12" s="319">
        <f t="shared" si="21"/>
        <v>0</v>
      </c>
      <c r="AR12" s="319">
        <f t="shared" si="22"/>
        <v>0</v>
      </c>
      <c r="AS12" s="320">
        <f t="shared" si="3"/>
        <v>0</v>
      </c>
      <c r="AT12" s="320">
        <f t="shared" ca="1" si="23"/>
        <v>0</v>
      </c>
    </row>
    <row r="13" spans="2:46">
      <c r="B13" s="582"/>
      <c r="C13" s="586"/>
      <c r="D13" s="587"/>
      <c r="E13" s="587"/>
      <c r="F13" s="588"/>
      <c r="G13" s="321" t="str">
        <f t="shared" si="0"/>
        <v/>
      </c>
      <c r="H13" s="321" t="str">
        <f t="shared" si="4"/>
        <v/>
      </c>
      <c r="I13" s="571"/>
      <c r="J13" s="354"/>
      <c r="K13" s="351"/>
      <c r="L13" s="344"/>
      <c r="M13" s="351"/>
      <c r="N13" s="355"/>
      <c r="O13" s="318" t="str">
        <f t="shared" si="5"/>
        <v/>
      </c>
      <c r="P13" s="318" t="str">
        <f t="shared" si="6"/>
        <v/>
      </c>
      <c r="Q13" s="318" t="str">
        <f t="shared" si="7"/>
        <v/>
      </c>
      <c r="R13" s="318" t="str">
        <f t="shared" si="8"/>
        <v/>
      </c>
      <c r="S13" s="318" t="str">
        <f t="shared" si="9"/>
        <v/>
      </c>
      <c r="T13" s="318" t="str">
        <f t="shared" si="10"/>
        <v/>
      </c>
      <c r="U13" s="318" t="str">
        <f t="shared" si="11"/>
        <v/>
      </c>
      <c r="V13" s="318">
        <f>IFERROR(ROUND(VLOOKUP($K13,'Factor Table 1'!$D$3:$AD$60,11,FALSE),10),0)</f>
        <v>0</v>
      </c>
      <c r="W13" s="318">
        <f>IFERROR(ROUND(VLOOKUP($K13,'Factor Table 1'!$D$3:$AD$60,13,FALSE),10),0)</f>
        <v>0</v>
      </c>
      <c r="X13" s="318">
        <f>IFERROR(ROUND(VLOOKUP($K13,'Factor Table 1'!$D$3:$AD$60,15,FALSE),10),0)</f>
        <v>0</v>
      </c>
      <c r="Y13" s="318">
        <f>IFERROR(IF(OR(K13="CO2",K13="CH4",K13="N2O"),ROUND(VLOOKUP($K13,'Factor Table 1'!$D$3:$AD$69,17,FALSE),10),IFERROR(ROUND(VLOOKUP(J13,'Factor Table 1'!$C$3:$AD$69,18,FALSE),10),ROUND(VLOOKUP(K13,'Factor Table 1'!$D$3:$AD$69,17,FALSE),10))),0)</f>
        <v>0</v>
      </c>
      <c r="Z13" s="318">
        <v>0</v>
      </c>
      <c r="AA13" s="318">
        <f t="shared" si="12"/>
        <v>0</v>
      </c>
      <c r="AB13" s="318">
        <f t="shared" si="13"/>
        <v>0</v>
      </c>
      <c r="AC13" s="318" t="str">
        <f>IFERROR(IF(OR(K13="CO2",K13="CH4",K13="N2O"),VLOOKUP($K13,'Factor Table 1'!$D$3:$AD$69,19,FALSE),IFERROR(VLOOKUP(J13,'Factor Table 1'!$C$3:$AD$69,20,FALSE),VLOOKUP(K13,'Factor Table 1'!$D$3:$AD$69,19,FALSE))),"")</f>
        <v/>
      </c>
      <c r="AD13" s="319">
        <f t="shared" si="14"/>
        <v>0</v>
      </c>
      <c r="AE13" s="319">
        <f>IF(H13=1,IF(盤查結果!$F$6="IPCC第二次評估報告（1995）",'Factor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3" s="319">
        <f>IF(H13=1,IF(盤查結果!$F$6="IPCC第二次評估報告（1995）",'Factor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3" s="319">
        <f>IFERROR(IF(H13=1,IF(盤查結果!$F$6="IPCC第二次評估報告（1995）",VLOOKUP(K13,'Factor Table 1'!$D$75:$P$169,9,FALSE),IF(盤查結果!$F$6="IPCC第三次評估報告(2001)",VLOOKUP(K13,'Factor Table 1'!$D$75:$P$169,10,FALSE),IF(盤查結果!$F$6="IPCC第四次評估報告(2007)",VLOOKUP(K13,'Factor Table 1'!$D$75:$P$169,11,FALSE),IF(盤查結果!$F$6="IPCC第五次評估報告(2013)",VLOOKUP(K13,'Factor Table 1'!$D$75:$P$169,12,FALSE),IF(盤查結果!$F$6="IPCC第六次評估報告(2021)",VLOOKUP(K13,'Factor Table 1'!$D$75:$P$169,13,FALSE),0))))),0),0)</f>
        <v>0</v>
      </c>
      <c r="AH13" s="319">
        <v>0</v>
      </c>
      <c r="AI13" s="319">
        <f>IFERROR(IF(H13=1,IF(盤查結果!$F$6="IPCC第二次評估報告（1995）",VLOOKUP(K13,'Factor Table 1'!$D$172:$P$172,9,FALSE),IF(盤查結果!$F$6="IPCC第三次評估報告(2001)",VLOOKUP(K13,'Factor Table 1'!$D$172:$P$172,10,FALSE),IF(盤查結果!$F$6="IPCC第四次評估報告(2007)",VLOOKUP(K13,'Factor Table 1'!$D$172:$P$172,11,FALSE),IF(盤查結果!$F$6="IPCC第五次評估報告(2013)",VLOOKUP(K13,'Factor Table 1'!$D$172:$P$172,12,FALSE),IF(盤查結果!$F$6="IPCC第六次評估報告(2021)",VLOOKUP(K13,'Factor Table 1'!$D$172:$P$172,13,FALSE),0))))),0),0)</f>
        <v>0</v>
      </c>
      <c r="AJ13" s="319">
        <f>IFERROR(IF(H13=1,IF(盤查結果!$F$6="IPCC第二次評估報告（1995）",VLOOKUP(K13,'Factor Table 1'!$D$171:$P$171,9,FALSE),IF(盤查結果!$F$6="IPCC第三次評估報告(2001)",VLOOKUP(K13,'Factor Table 1'!$D$171:$P$171,10,FALSE),IF(盤查結果!$F$6="IPCC第四次評估報告(2007)",VLOOKUP(K13,'Factor Table 1'!$D$171:$P$171,11,FALSE),IF(盤查結果!$F$6="IPCC第五次評估報告(2013)",VLOOKUP(K13,'Factor Table 1'!$D$171:$P$171,12,FALSE),IF(盤查結果!$F$6="IPCC第六次評估報告(2021)",VLOOKUP(K13,'Factor Table 1'!$D$171:$P$171,13,FALSE),0))))),0),0)</f>
        <v>0</v>
      </c>
      <c r="AK13" s="319">
        <f t="shared" si="15"/>
        <v>0</v>
      </c>
      <c r="AL13" s="319">
        <f t="shared" si="16"/>
        <v>0</v>
      </c>
      <c r="AM13" s="319">
        <f t="shared" si="17"/>
        <v>0</v>
      </c>
      <c r="AN13" s="319">
        <f t="shared" si="18"/>
        <v>0</v>
      </c>
      <c r="AO13" s="319">
        <f t="shared" si="19"/>
        <v>0</v>
      </c>
      <c r="AP13" s="319">
        <f t="shared" si="20"/>
        <v>0</v>
      </c>
      <c r="AQ13" s="319">
        <f t="shared" si="21"/>
        <v>0</v>
      </c>
      <c r="AR13" s="319">
        <f t="shared" si="22"/>
        <v>0</v>
      </c>
      <c r="AS13" s="320">
        <f t="shared" si="3"/>
        <v>0</v>
      </c>
      <c r="AT13" s="320">
        <f t="shared" ca="1" si="23"/>
        <v>0</v>
      </c>
    </row>
    <row r="14" spans="2:46">
      <c r="B14" s="582"/>
      <c r="C14" s="586"/>
      <c r="D14" s="587"/>
      <c r="E14" s="587"/>
      <c r="F14" s="588"/>
      <c r="G14" s="321" t="str">
        <f t="shared" si="0"/>
        <v/>
      </c>
      <c r="H14" s="321" t="str">
        <f t="shared" si="4"/>
        <v/>
      </c>
      <c r="I14" s="571"/>
      <c r="J14" s="354"/>
      <c r="K14" s="351"/>
      <c r="L14" s="344"/>
      <c r="M14" s="351"/>
      <c r="N14" s="355"/>
      <c r="O14" s="318" t="str">
        <f t="shared" si="5"/>
        <v/>
      </c>
      <c r="P14" s="318" t="str">
        <f t="shared" si="6"/>
        <v/>
      </c>
      <c r="Q14" s="318" t="str">
        <f t="shared" si="7"/>
        <v/>
      </c>
      <c r="R14" s="318" t="str">
        <f t="shared" si="8"/>
        <v/>
      </c>
      <c r="S14" s="318" t="str">
        <f t="shared" si="9"/>
        <v/>
      </c>
      <c r="T14" s="318" t="str">
        <f t="shared" si="10"/>
        <v/>
      </c>
      <c r="U14" s="318" t="str">
        <f t="shared" si="11"/>
        <v/>
      </c>
      <c r="V14" s="318">
        <f>IFERROR(ROUND(VLOOKUP($K14,'Factor Table 1'!$D$3:$AD$60,11,FALSE),10),0)</f>
        <v>0</v>
      </c>
      <c r="W14" s="318">
        <f>IFERROR(ROUND(VLOOKUP($K14,'Factor Table 1'!$D$3:$AD$60,13,FALSE),10),0)</f>
        <v>0</v>
      </c>
      <c r="X14" s="318">
        <f>IFERROR(ROUND(VLOOKUP($K14,'Factor Table 1'!$D$3:$AD$60,15,FALSE),10),0)</f>
        <v>0</v>
      </c>
      <c r="Y14" s="318">
        <f>IFERROR(IF(OR(K14="CO2",K14="CH4",K14="N2O"),ROUND(VLOOKUP($K14,'Factor Table 1'!$D$3:$AD$69,17,FALSE),10),IFERROR(ROUND(VLOOKUP(J14,'Factor Table 1'!$C$3:$AD$69,18,FALSE),10),ROUND(VLOOKUP(K14,'Factor Table 1'!$D$3:$AD$69,17,FALSE),10))),0)</f>
        <v>0</v>
      </c>
      <c r="Z14" s="318">
        <v>0</v>
      </c>
      <c r="AA14" s="318">
        <f t="shared" si="12"/>
        <v>0</v>
      </c>
      <c r="AB14" s="318">
        <f t="shared" si="13"/>
        <v>0</v>
      </c>
      <c r="AC14" s="318" t="str">
        <f>IFERROR(IF(OR(K14="CO2",K14="CH4",K14="N2O"),VLOOKUP($K14,'Factor Table 1'!$D$3:$AD$69,19,FALSE),IFERROR(VLOOKUP(J14,'Factor Table 1'!$C$3:$AD$69,20,FALSE),VLOOKUP(K14,'Factor Table 1'!$D$3:$AD$69,19,FALSE))),"")</f>
        <v/>
      </c>
      <c r="AD14" s="319">
        <f t="shared" si="14"/>
        <v>0</v>
      </c>
      <c r="AE14" s="319">
        <f>IF(H14=1,IF(盤查結果!$F$6="IPCC第二次評估報告（1995）",'Factor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4" s="319">
        <f>IF(H14=1,IF(盤查結果!$F$6="IPCC第二次評估報告（1995）",'Factor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4" s="319">
        <f>IFERROR(IF(H14=1,IF(盤查結果!$F$6="IPCC第二次評估報告（1995）",VLOOKUP(K14,'Factor Table 1'!$D$75:$P$169,9,FALSE),IF(盤查結果!$F$6="IPCC第三次評估報告(2001)",VLOOKUP(K14,'Factor Table 1'!$D$75:$P$169,10,FALSE),IF(盤查結果!$F$6="IPCC第四次評估報告(2007)",VLOOKUP(K14,'Factor Table 1'!$D$75:$P$169,11,FALSE),IF(盤查結果!$F$6="IPCC第五次評估報告(2013)",VLOOKUP(K14,'Factor Table 1'!$D$75:$P$169,12,FALSE),IF(盤查結果!$F$6="IPCC第六次評估報告(2021)",VLOOKUP(K14,'Factor Table 1'!$D$75:$P$169,13,FALSE),0))))),0),0)</f>
        <v>0</v>
      </c>
      <c r="AH14" s="319">
        <v>0</v>
      </c>
      <c r="AI14" s="319">
        <f>IFERROR(IF(H14=1,IF(盤查結果!$F$6="IPCC第二次評估報告（1995）",VLOOKUP(K14,'Factor Table 1'!$D$172:$P$172,9,FALSE),IF(盤查結果!$F$6="IPCC第三次評估報告(2001)",VLOOKUP(K14,'Factor Table 1'!$D$172:$P$172,10,FALSE),IF(盤查結果!$F$6="IPCC第四次評估報告(2007)",VLOOKUP(K14,'Factor Table 1'!$D$172:$P$172,11,FALSE),IF(盤查結果!$F$6="IPCC第五次評估報告(2013)",VLOOKUP(K14,'Factor Table 1'!$D$172:$P$172,12,FALSE),IF(盤查結果!$F$6="IPCC第六次評估報告(2021)",VLOOKUP(K14,'Factor Table 1'!$D$172:$P$172,13,FALSE),0))))),0),0)</f>
        <v>0</v>
      </c>
      <c r="AJ14" s="319">
        <f>IFERROR(IF(H14=1,IF(盤查結果!$F$6="IPCC第二次評估報告（1995）",VLOOKUP(K14,'Factor Table 1'!$D$171:$P$171,9,FALSE),IF(盤查結果!$F$6="IPCC第三次評估報告(2001)",VLOOKUP(K14,'Factor Table 1'!$D$171:$P$171,10,FALSE),IF(盤查結果!$F$6="IPCC第四次評估報告(2007)",VLOOKUP(K14,'Factor Table 1'!$D$171:$P$171,11,FALSE),IF(盤查結果!$F$6="IPCC第五次評估報告(2013)",VLOOKUP(K14,'Factor Table 1'!$D$171:$P$171,12,FALSE),IF(盤查結果!$F$6="IPCC第六次評估報告(2021)",VLOOKUP(K14,'Factor Table 1'!$D$171:$P$171,13,FALSE),0))))),0),0)</f>
        <v>0</v>
      </c>
      <c r="AK14" s="319">
        <f t="shared" si="15"/>
        <v>0</v>
      </c>
      <c r="AL14" s="319">
        <f t="shared" si="16"/>
        <v>0</v>
      </c>
      <c r="AM14" s="319">
        <f t="shared" si="17"/>
        <v>0</v>
      </c>
      <c r="AN14" s="319">
        <f t="shared" si="18"/>
        <v>0</v>
      </c>
      <c r="AO14" s="319">
        <f t="shared" si="19"/>
        <v>0</v>
      </c>
      <c r="AP14" s="319">
        <f t="shared" si="20"/>
        <v>0</v>
      </c>
      <c r="AQ14" s="319">
        <f t="shared" si="21"/>
        <v>0</v>
      </c>
      <c r="AR14" s="319">
        <f t="shared" si="22"/>
        <v>0</v>
      </c>
      <c r="AS14" s="320">
        <f t="shared" si="3"/>
        <v>0</v>
      </c>
      <c r="AT14" s="320">
        <f t="shared" ca="1" si="23"/>
        <v>0</v>
      </c>
    </row>
    <row r="15" spans="2:46">
      <c r="B15" s="582"/>
      <c r="C15" s="589"/>
      <c r="D15" s="590"/>
      <c r="E15" s="590"/>
      <c r="F15" s="591"/>
      <c r="G15" s="321" t="str">
        <f t="shared" si="0"/>
        <v/>
      </c>
      <c r="H15" s="321" t="str">
        <f t="shared" si="4"/>
        <v/>
      </c>
      <c r="I15" s="571"/>
      <c r="J15" s="354"/>
      <c r="K15" s="351"/>
      <c r="L15" s="344"/>
      <c r="M15" s="351"/>
      <c r="N15" s="355"/>
      <c r="O15" s="318" t="str">
        <f t="shared" si="5"/>
        <v/>
      </c>
      <c r="P15" s="318" t="str">
        <f t="shared" si="6"/>
        <v/>
      </c>
      <c r="Q15" s="318" t="str">
        <f t="shared" si="7"/>
        <v/>
      </c>
      <c r="R15" s="318" t="str">
        <f t="shared" si="8"/>
        <v/>
      </c>
      <c r="S15" s="318" t="str">
        <f t="shared" si="9"/>
        <v/>
      </c>
      <c r="T15" s="318" t="str">
        <f t="shared" si="10"/>
        <v/>
      </c>
      <c r="U15" s="318" t="str">
        <f t="shared" si="11"/>
        <v/>
      </c>
      <c r="V15" s="318">
        <f>IFERROR(ROUND(VLOOKUP($K15,'Factor Table 1'!$D$3:$AD$60,11,FALSE),10),0)</f>
        <v>0</v>
      </c>
      <c r="W15" s="318">
        <f>IFERROR(ROUND(VLOOKUP($K15,'Factor Table 1'!$D$3:$AD$60,13,FALSE),10),0)</f>
        <v>0</v>
      </c>
      <c r="X15" s="318">
        <f>IFERROR(ROUND(VLOOKUP($K15,'Factor Table 1'!$D$3:$AD$60,15,FALSE),10),0)</f>
        <v>0</v>
      </c>
      <c r="Y15" s="318">
        <f>IFERROR(IF(OR(K15="CO2",K15="CH4",K15="N2O"),ROUND(VLOOKUP($K15,'Factor Table 1'!$D$3:$AD$69,17,FALSE),10),IFERROR(ROUND(VLOOKUP(J15,'Factor Table 1'!$C$3:$AD$69,18,FALSE),10),ROUND(VLOOKUP(K15,'Factor Table 1'!$D$3:$AD$69,17,FALSE),10))),0)</f>
        <v>0</v>
      </c>
      <c r="Z15" s="318">
        <v>0</v>
      </c>
      <c r="AA15" s="318">
        <f t="shared" si="12"/>
        <v>0</v>
      </c>
      <c r="AB15" s="318">
        <f t="shared" si="13"/>
        <v>0</v>
      </c>
      <c r="AC15" s="318" t="str">
        <f>IFERROR(IF(OR(K15="CO2",K15="CH4",K15="N2O"),VLOOKUP($K15,'Factor Table 1'!$D$3:$AD$69,19,FALSE),IFERROR(VLOOKUP(J15,'Factor Table 1'!$C$3:$AD$69,20,FALSE),VLOOKUP(K15,'Factor Table 1'!$D$3:$AD$69,19,FALSE))),"")</f>
        <v/>
      </c>
      <c r="AD15" s="319">
        <f t="shared" si="14"/>
        <v>0</v>
      </c>
      <c r="AE15" s="319">
        <f>IF(H15=1,IF(盤查結果!$F$6="IPCC第二次評估報告（1995）",'Factor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5" s="319">
        <f>IF(H15=1,IF(盤查結果!$F$6="IPCC第二次評估報告（1995）",'Factor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5" s="319">
        <f>IFERROR(IF(H15=1,IF(盤查結果!$F$6="IPCC第二次評估報告（1995）",VLOOKUP(K15,'Factor Table 1'!$D$75:$P$169,9,FALSE),IF(盤查結果!$F$6="IPCC第三次評估報告(2001)",VLOOKUP(K15,'Factor Table 1'!$D$75:$P$169,10,FALSE),IF(盤查結果!$F$6="IPCC第四次評估報告(2007)",VLOOKUP(K15,'Factor Table 1'!$D$75:$P$169,11,FALSE),IF(盤查結果!$F$6="IPCC第五次評估報告(2013)",VLOOKUP(K15,'Factor Table 1'!$D$75:$P$169,12,FALSE),IF(盤查結果!$F$6="IPCC第六次評估報告(2021)",VLOOKUP(K15,'Factor Table 1'!$D$75:$P$169,13,FALSE),0))))),0),0)</f>
        <v>0</v>
      </c>
      <c r="AH15" s="319">
        <v>0</v>
      </c>
      <c r="AI15" s="319">
        <f>IFERROR(IF(H15=1,IF(盤查結果!$F$6="IPCC第二次評估報告（1995）",VLOOKUP(K15,'Factor Table 1'!$D$172:$P$172,9,FALSE),IF(盤查結果!$F$6="IPCC第三次評估報告(2001)",VLOOKUP(K15,'Factor Table 1'!$D$172:$P$172,10,FALSE),IF(盤查結果!$F$6="IPCC第四次評估報告(2007)",VLOOKUP(K15,'Factor Table 1'!$D$172:$P$172,11,FALSE),IF(盤查結果!$F$6="IPCC第五次評估報告(2013)",VLOOKUP(K15,'Factor Table 1'!$D$172:$P$172,12,FALSE),IF(盤查結果!$F$6="IPCC第六次評估報告(2021)",VLOOKUP(K15,'Factor Table 1'!$D$172:$P$172,13,FALSE),0))))),0),0)</f>
        <v>0</v>
      </c>
      <c r="AJ15" s="319">
        <f>IFERROR(IF(H15=1,IF(盤查結果!$F$6="IPCC第二次評估報告（1995）",VLOOKUP(K15,'Factor Table 1'!$D$171:$P$171,9,FALSE),IF(盤查結果!$F$6="IPCC第三次評估報告(2001)",VLOOKUP(K15,'Factor Table 1'!$D$171:$P$171,10,FALSE),IF(盤查結果!$F$6="IPCC第四次評估報告(2007)",VLOOKUP(K15,'Factor Table 1'!$D$171:$P$171,11,FALSE),IF(盤查結果!$F$6="IPCC第五次評估報告(2013)",VLOOKUP(K15,'Factor Table 1'!$D$171:$P$171,12,FALSE),IF(盤查結果!$F$6="IPCC第六次評估報告(2021)",VLOOKUP(K15,'Factor Table 1'!$D$171:$P$171,13,FALSE),0))))),0),0)</f>
        <v>0</v>
      </c>
      <c r="AK15" s="319">
        <f t="shared" si="15"/>
        <v>0</v>
      </c>
      <c r="AL15" s="319">
        <f t="shared" si="16"/>
        <v>0</v>
      </c>
      <c r="AM15" s="319">
        <f t="shared" si="17"/>
        <v>0</v>
      </c>
      <c r="AN15" s="319">
        <f t="shared" si="18"/>
        <v>0</v>
      </c>
      <c r="AO15" s="319">
        <f t="shared" si="19"/>
        <v>0</v>
      </c>
      <c r="AP15" s="319">
        <f t="shared" si="20"/>
        <v>0</v>
      </c>
      <c r="AQ15" s="319">
        <f t="shared" si="21"/>
        <v>0</v>
      </c>
      <c r="AR15" s="319">
        <f t="shared" si="22"/>
        <v>0</v>
      </c>
      <c r="AS15" s="320">
        <f t="shared" si="3"/>
        <v>0</v>
      </c>
      <c r="AT15" s="320">
        <f t="shared" ca="1" si="23"/>
        <v>0</v>
      </c>
    </row>
    <row r="16" spans="2:46">
      <c r="B16" s="582">
        <v>1.2</v>
      </c>
      <c r="C16" s="583" t="s">
        <v>318</v>
      </c>
      <c r="D16" s="584"/>
      <c r="E16" s="584"/>
      <c r="F16" s="585"/>
      <c r="G16" s="321" t="str">
        <f t="shared" ref="G16:G22" si="24">IF(K16&lt;&gt;"","移動燃燒","")</f>
        <v/>
      </c>
      <c r="H16" s="321" t="str">
        <f t="shared" si="4"/>
        <v/>
      </c>
      <c r="I16" s="569" t="str">
        <f>IF(COUNTA(K16:K22)&gt;0,"有","無")</f>
        <v>無</v>
      </c>
      <c r="J16" s="354"/>
      <c r="K16" s="351"/>
      <c r="L16" s="344"/>
      <c r="M16" s="351"/>
      <c r="N16" s="355"/>
      <c r="O16" s="318" t="str">
        <f t="shared" si="5"/>
        <v/>
      </c>
      <c r="P16" s="318" t="str">
        <f t="shared" si="6"/>
        <v/>
      </c>
      <c r="Q16" s="318" t="str">
        <f t="shared" si="7"/>
        <v/>
      </c>
      <c r="R16" s="318" t="str">
        <f t="shared" si="8"/>
        <v/>
      </c>
      <c r="S16" s="318" t="str">
        <f t="shared" si="9"/>
        <v/>
      </c>
      <c r="T16" s="318" t="str">
        <f t="shared" si="10"/>
        <v/>
      </c>
      <c r="U16" s="318" t="str">
        <f t="shared" si="11"/>
        <v/>
      </c>
      <c r="V16" s="318">
        <f>IFERROR(ROUND(VLOOKUP($K16,'Factor Table 1'!$D$3:$AD$60,11,FALSE),10),0)</f>
        <v>0</v>
      </c>
      <c r="W16" s="318">
        <f>IFERROR(ROUND(VLOOKUP($K16,'Factor Table 1'!$D$3:$AD$60,13,FALSE),10),0)</f>
        <v>0</v>
      </c>
      <c r="X16" s="318">
        <f>IFERROR(ROUND(VLOOKUP($K16,'Factor Table 1'!$D$3:$AD$60,15,FALSE),10),0)</f>
        <v>0</v>
      </c>
      <c r="Y16" s="318">
        <f>IFERROR(IF(OR(K16="CO2",K16="CH4",K16="N2O"),ROUND(VLOOKUP($K16,'Factor Table 1'!$D$3:$AD$69,17,FALSE),10),IFERROR(ROUND(VLOOKUP(J16,'Factor Table 1'!$C$3:$AD$69,18,FALSE),10),ROUND(VLOOKUP(K16,'Factor Table 1'!$D$3:$AD$69,17,FALSE),10))),0)</f>
        <v>0</v>
      </c>
      <c r="Z16" s="318">
        <v>0</v>
      </c>
      <c r="AA16" s="318">
        <f t="shared" si="12"/>
        <v>0</v>
      </c>
      <c r="AB16" s="318">
        <f t="shared" si="13"/>
        <v>0</v>
      </c>
      <c r="AC16" s="318" t="str">
        <f>IFERROR(IF(OR(K16="CO2",K16="CH4",K16="N2O"),VLOOKUP($K16,'Factor Table 1'!$D$3:$AD$69,19,FALSE),IFERROR(VLOOKUP(J16,'Factor Table 1'!$C$3:$AD$69,20,FALSE),VLOOKUP(K16,'Factor Table 1'!$D$3:$AD$69,19,FALSE))),"")</f>
        <v/>
      </c>
      <c r="AD16" s="319">
        <f t="shared" si="14"/>
        <v>0</v>
      </c>
      <c r="AE16" s="319">
        <f>IF(H16=1,IF(盤查結果!$F$6="IPCC第二次評估報告（1995）",'Factor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6" s="319">
        <f>IF(H16=1,IF(盤查結果!$F$6="IPCC第二次評估報告（1995）",'Factor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6" s="319">
        <f>IFERROR(IF(H16=1,IF(盤查結果!$F$6="IPCC第二次評估報告（1995）",VLOOKUP(K16,'Factor Table 1'!$D$75:$P$169,9,FALSE),IF(盤查結果!$F$6="IPCC第三次評估報告(2001)",VLOOKUP(K16,'Factor Table 1'!$D$75:$P$169,10,FALSE),IF(盤查結果!$F$6="IPCC第四次評估報告(2007)",VLOOKUP(K16,'Factor Table 1'!$D$75:$P$169,11,FALSE),IF(盤查結果!$F$6="IPCC第五次評估報告(2013)",VLOOKUP(K16,'Factor Table 1'!$D$75:$P$169,12,FALSE),IF(盤查結果!$F$6="IPCC第六次評估報告(2021)",VLOOKUP(K16,'Factor Table 1'!$D$75:$P$169,13,FALSE),0))))),0),0)</f>
        <v>0</v>
      </c>
      <c r="AH16" s="319">
        <v>0</v>
      </c>
      <c r="AI16" s="319">
        <f>IFERROR(IF(H16=1,IF(盤查結果!$F$6="IPCC第二次評估報告（1995）",VLOOKUP(K16,'Factor Table 1'!$D$172:$P$172,9,FALSE),IF(盤查結果!$F$6="IPCC第三次評估報告(2001)",VLOOKUP(K16,'Factor Table 1'!$D$172:$P$172,10,FALSE),IF(盤查結果!$F$6="IPCC第四次評估報告(2007)",VLOOKUP(K16,'Factor Table 1'!$D$172:$P$172,11,FALSE),IF(盤查結果!$F$6="IPCC第五次評估報告(2013)",VLOOKUP(K16,'Factor Table 1'!$D$172:$P$172,12,FALSE),IF(盤查結果!$F$6="IPCC第六次評估報告(2021)",VLOOKUP(K16,'Factor Table 1'!$D$172:$P$172,13,FALSE),0))))),0),0)</f>
        <v>0</v>
      </c>
      <c r="AJ16" s="319">
        <f>IFERROR(IF(H16=1,IF(盤查結果!$F$6="IPCC第二次評估報告（1995）",VLOOKUP(K16,'Factor Table 1'!$D$171:$P$171,9,FALSE),IF(盤查結果!$F$6="IPCC第三次評估報告(2001)",VLOOKUP(K16,'Factor Table 1'!$D$171:$P$171,10,FALSE),IF(盤查結果!$F$6="IPCC第四次評估報告(2007)",VLOOKUP(K16,'Factor Table 1'!$D$171:$P$171,11,FALSE),IF(盤查結果!$F$6="IPCC第五次評估報告(2013)",VLOOKUP(K16,'Factor Table 1'!$D$171:$P$171,12,FALSE),IF(盤查結果!$F$6="IPCC第六次評估報告(2021)",VLOOKUP(K16,'Factor Table 1'!$D$171:$P$171,13,FALSE),0))))),0),0)</f>
        <v>0</v>
      </c>
      <c r="AK16" s="319">
        <f t="shared" si="15"/>
        <v>0</v>
      </c>
      <c r="AL16" s="319">
        <f t="shared" si="16"/>
        <v>0</v>
      </c>
      <c r="AM16" s="319">
        <f t="shared" si="17"/>
        <v>0</v>
      </c>
      <c r="AN16" s="319">
        <f t="shared" si="18"/>
        <v>0</v>
      </c>
      <c r="AO16" s="319">
        <f t="shared" si="19"/>
        <v>0</v>
      </c>
      <c r="AP16" s="319">
        <f t="shared" si="20"/>
        <v>0</v>
      </c>
      <c r="AQ16" s="319">
        <f t="shared" si="21"/>
        <v>0</v>
      </c>
      <c r="AR16" s="319">
        <f t="shared" si="22"/>
        <v>0</v>
      </c>
      <c r="AS16" s="320">
        <f t="shared" si="3"/>
        <v>0</v>
      </c>
      <c r="AT16" s="320">
        <f t="shared" ca="1" si="23"/>
        <v>0</v>
      </c>
    </row>
    <row r="17" spans="2:46">
      <c r="B17" s="582"/>
      <c r="C17" s="586"/>
      <c r="D17" s="587"/>
      <c r="E17" s="587"/>
      <c r="F17" s="588"/>
      <c r="G17" s="321" t="str">
        <f t="shared" si="24"/>
        <v/>
      </c>
      <c r="H17" s="321" t="str">
        <f t="shared" si="4"/>
        <v/>
      </c>
      <c r="I17" s="569"/>
      <c r="J17" s="354"/>
      <c r="K17" s="351"/>
      <c r="L17" s="344"/>
      <c r="M17" s="351"/>
      <c r="N17" s="355"/>
      <c r="O17" s="318" t="str">
        <f t="shared" si="5"/>
        <v/>
      </c>
      <c r="P17" s="318" t="str">
        <f t="shared" si="6"/>
        <v/>
      </c>
      <c r="Q17" s="318" t="str">
        <f t="shared" si="7"/>
        <v/>
      </c>
      <c r="R17" s="318" t="str">
        <f t="shared" si="8"/>
        <v/>
      </c>
      <c r="S17" s="318" t="str">
        <f t="shared" si="9"/>
        <v/>
      </c>
      <c r="T17" s="318" t="str">
        <f t="shared" si="10"/>
        <v/>
      </c>
      <c r="U17" s="318" t="str">
        <f t="shared" si="11"/>
        <v/>
      </c>
      <c r="V17" s="318">
        <f>IFERROR(ROUND(VLOOKUP($K17,'Factor Table 1'!$D$3:$AD$60,11,FALSE),10),0)</f>
        <v>0</v>
      </c>
      <c r="W17" s="318">
        <f>IFERROR(ROUND(VLOOKUP($K17,'Factor Table 1'!$D$3:$AD$60,13,FALSE),10),0)</f>
        <v>0</v>
      </c>
      <c r="X17" s="318">
        <f>IFERROR(ROUND(VLOOKUP($K17,'Factor Table 1'!$D$3:$AD$60,15,FALSE),10),0)</f>
        <v>0</v>
      </c>
      <c r="Y17" s="318">
        <f>IFERROR(IF(OR(K17="CO2",K17="CH4",K17="N2O"),ROUND(VLOOKUP($K17,'Factor Table 1'!$D$3:$AD$69,17,FALSE),10),IFERROR(ROUND(VLOOKUP(J17,'Factor Table 1'!$C$3:$AD$69,18,FALSE),10),ROUND(VLOOKUP(K17,'Factor Table 1'!$D$3:$AD$69,17,FALSE),10))),0)</f>
        <v>0</v>
      </c>
      <c r="Z17" s="318">
        <v>0</v>
      </c>
      <c r="AA17" s="318">
        <f t="shared" si="12"/>
        <v>0</v>
      </c>
      <c r="AB17" s="318">
        <f t="shared" si="13"/>
        <v>0</v>
      </c>
      <c r="AC17" s="318" t="str">
        <f>IFERROR(IF(OR(K17="CO2",K17="CH4",K17="N2O"),VLOOKUP($K17,'Factor Table 1'!$D$3:$AD$69,19,FALSE),IFERROR(VLOOKUP(J17,'Factor Table 1'!$C$3:$AD$69,20,FALSE),VLOOKUP(K17,'Factor Table 1'!$D$3:$AD$69,19,FALSE))),"")</f>
        <v/>
      </c>
      <c r="AD17" s="319">
        <f t="shared" si="14"/>
        <v>0</v>
      </c>
      <c r="AE17" s="319">
        <f>IF(H17=1,IF(盤查結果!$F$6="IPCC第二次評估報告（1995）",'Factor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7" s="319">
        <f>IF(H17=1,IF(盤查結果!$F$6="IPCC第二次評估報告（1995）",'Factor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7" s="319">
        <f>IFERROR(IF(H17=1,IF(盤查結果!$F$6="IPCC第二次評估報告（1995）",VLOOKUP(K17,'Factor Table 1'!$D$75:$P$169,9,FALSE),IF(盤查結果!$F$6="IPCC第三次評估報告(2001)",VLOOKUP(K17,'Factor Table 1'!$D$75:$P$169,10,FALSE),IF(盤查結果!$F$6="IPCC第四次評估報告(2007)",VLOOKUP(K17,'Factor Table 1'!$D$75:$P$169,11,FALSE),IF(盤查結果!$F$6="IPCC第五次評估報告(2013)",VLOOKUP(K17,'Factor Table 1'!$D$75:$P$169,12,FALSE),IF(盤查結果!$F$6="IPCC第六次評估報告(2021)",VLOOKUP(K17,'Factor Table 1'!$D$75:$P$169,13,FALSE),0))))),0),0)</f>
        <v>0</v>
      </c>
      <c r="AH17" s="319">
        <v>0</v>
      </c>
      <c r="AI17" s="319">
        <f>IFERROR(IF(H17=1,IF(盤查結果!$F$6="IPCC第二次評估報告（1995）",VLOOKUP(K17,'Factor Table 1'!$D$172:$P$172,9,FALSE),IF(盤查結果!$F$6="IPCC第三次評估報告(2001)",VLOOKUP(K17,'Factor Table 1'!$D$172:$P$172,10,FALSE),IF(盤查結果!$F$6="IPCC第四次評估報告(2007)",VLOOKUP(K17,'Factor Table 1'!$D$172:$P$172,11,FALSE),IF(盤查結果!$F$6="IPCC第五次評估報告(2013)",VLOOKUP(K17,'Factor Table 1'!$D$172:$P$172,12,FALSE),IF(盤查結果!$F$6="IPCC第六次評估報告(2021)",VLOOKUP(K17,'Factor Table 1'!$D$172:$P$172,13,FALSE),0))))),0),0)</f>
        <v>0</v>
      </c>
      <c r="AJ17" s="319">
        <f>IFERROR(IF(H17=1,IF(盤查結果!$F$6="IPCC第二次評估報告（1995）",VLOOKUP(K17,'Factor Table 1'!$D$171:$P$171,9,FALSE),IF(盤查結果!$F$6="IPCC第三次評估報告(2001)",VLOOKUP(K17,'Factor Table 1'!$D$171:$P$171,10,FALSE),IF(盤查結果!$F$6="IPCC第四次評估報告(2007)",VLOOKUP(K17,'Factor Table 1'!$D$171:$P$171,11,FALSE),IF(盤查結果!$F$6="IPCC第五次評估報告(2013)",VLOOKUP(K17,'Factor Table 1'!$D$171:$P$171,12,FALSE),IF(盤查結果!$F$6="IPCC第六次評估報告(2021)",VLOOKUP(K17,'Factor Table 1'!$D$171:$P$171,13,FALSE),0))))),0),0)</f>
        <v>0</v>
      </c>
      <c r="AK17" s="319">
        <f t="shared" si="15"/>
        <v>0</v>
      </c>
      <c r="AL17" s="319">
        <f t="shared" si="16"/>
        <v>0</v>
      </c>
      <c r="AM17" s="319">
        <f t="shared" si="17"/>
        <v>0</v>
      </c>
      <c r="AN17" s="319">
        <f t="shared" si="18"/>
        <v>0</v>
      </c>
      <c r="AO17" s="319">
        <f t="shared" si="19"/>
        <v>0</v>
      </c>
      <c r="AP17" s="319">
        <f t="shared" si="20"/>
        <v>0</v>
      </c>
      <c r="AQ17" s="319">
        <f t="shared" si="21"/>
        <v>0</v>
      </c>
      <c r="AR17" s="319">
        <f t="shared" si="22"/>
        <v>0</v>
      </c>
      <c r="AS17" s="320">
        <f t="shared" si="3"/>
        <v>0</v>
      </c>
      <c r="AT17" s="320">
        <f t="shared" ca="1" si="23"/>
        <v>0</v>
      </c>
    </row>
    <row r="18" spans="2:46">
      <c r="B18" s="582"/>
      <c r="C18" s="586"/>
      <c r="D18" s="587"/>
      <c r="E18" s="587"/>
      <c r="F18" s="588"/>
      <c r="G18" s="321" t="str">
        <f t="shared" si="24"/>
        <v/>
      </c>
      <c r="H18" s="321" t="str">
        <f t="shared" si="4"/>
        <v/>
      </c>
      <c r="I18" s="569"/>
      <c r="J18" s="354"/>
      <c r="K18" s="351"/>
      <c r="L18" s="344"/>
      <c r="M18" s="351"/>
      <c r="N18" s="355"/>
      <c r="O18" s="318" t="str">
        <f t="shared" si="5"/>
        <v/>
      </c>
      <c r="P18" s="318" t="str">
        <f t="shared" si="6"/>
        <v/>
      </c>
      <c r="Q18" s="318" t="str">
        <f t="shared" si="7"/>
        <v/>
      </c>
      <c r="R18" s="318" t="str">
        <f t="shared" si="8"/>
        <v/>
      </c>
      <c r="S18" s="318" t="str">
        <f t="shared" si="9"/>
        <v/>
      </c>
      <c r="T18" s="318" t="str">
        <f t="shared" si="10"/>
        <v/>
      </c>
      <c r="U18" s="318" t="str">
        <f t="shared" si="11"/>
        <v/>
      </c>
      <c r="V18" s="318">
        <f>IFERROR(ROUND(VLOOKUP($K18,'Factor Table 1'!$D$3:$AD$60,11,FALSE),10),0)</f>
        <v>0</v>
      </c>
      <c r="W18" s="318">
        <f>IFERROR(ROUND(VLOOKUP($K18,'Factor Table 1'!$D$3:$AD$60,13,FALSE),10),0)</f>
        <v>0</v>
      </c>
      <c r="X18" s="318">
        <f>IFERROR(ROUND(VLOOKUP($K18,'Factor Table 1'!$D$3:$AD$60,15,FALSE),10),0)</f>
        <v>0</v>
      </c>
      <c r="Y18" s="318">
        <f>IFERROR(IF(OR(K18="CO2",K18="CH4",K18="N2O"),ROUND(VLOOKUP($K18,'Factor Table 1'!$D$3:$AD$69,17,FALSE),10),IFERROR(ROUND(VLOOKUP(J18,'Factor Table 1'!$C$3:$AD$69,18,FALSE),10),ROUND(VLOOKUP(K18,'Factor Table 1'!$D$3:$AD$69,17,FALSE),10))),0)</f>
        <v>0</v>
      </c>
      <c r="Z18" s="318">
        <v>0</v>
      </c>
      <c r="AA18" s="318">
        <f t="shared" si="12"/>
        <v>0</v>
      </c>
      <c r="AB18" s="318">
        <f t="shared" si="13"/>
        <v>0</v>
      </c>
      <c r="AC18" s="318" t="str">
        <f>IFERROR(IF(OR(K18="CO2",K18="CH4",K18="N2O"),VLOOKUP($K18,'Factor Table 1'!$D$3:$AD$69,19,FALSE),IFERROR(VLOOKUP(J18,'Factor Table 1'!$C$3:$AD$69,20,FALSE),VLOOKUP(K18,'Factor Table 1'!$D$3:$AD$69,19,FALSE))),"")</f>
        <v/>
      </c>
      <c r="AD18" s="319">
        <f t="shared" si="14"/>
        <v>0</v>
      </c>
      <c r="AE18" s="319">
        <f>IF(H18=1,IF(盤查結果!$F$6="IPCC第二次評估報告（1995）",'Factor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8" s="319">
        <f>IF(H18=1,IF(盤查結果!$F$6="IPCC第二次評估報告（1995）",'Factor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8" s="319">
        <f>IFERROR(IF(H18=1,IF(盤查結果!$F$6="IPCC第二次評估報告（1995）",VLOOKUP(K18,'Factor Table 1'!$D$75:$P$169,9,FALSE),IF(盤查結果!$F$6="IPCC第三次評估報告(2001)",VLOOKUP(K18,'Factor Table 1'!$D$75:$P$169,10,FALSE),IF(盤查結果!$F$6="IPCC第四次評估報告(2007)",VLOOKUP(K18,'Factor Table 1'!$D$75:$P$169,11,FALSE),IF(盤查結果!$F$6="IPCC第五次評估報告(2013)",VLOOKUP(K18,'Factor Table 1'!$D$75:$P$169,12,FALSE),IF(盤查結果!$F$6="IPCC第六次評估報告(2021)",VLOOKUP(K18,'Factor Table 1'!$D$75:$P$169,13,FALSE),0))))),0),0)</f>
        <v>0</v>
      </c>
      <c r="AH18" s="319">
        <v>0</v>
      </c>
      <c r="AI18" s="319">
        <f>IFERROR(IF(H18=1,IF(盤查結果!$F$6="IPCC第二次評估報告（1995）",VLOOKUP(K18,'Factor Table 1'!$D$172:$P$172,9,FALSE),IF(盤查結果!$F$6="IPCC第三次評估報告(2001)",VLOOKUP(K18,'Factor Table 1'!$D$172:$P$172,10,FALSE),IF(盤查結果!$F$6="IPCC第四次評估報告(2007)",VLOOKUP(K18,'Factor Table 1'!$D$172:$P$172,11,FALSE),IF(盤查結果!$F$6="IPCC第五次評估報告(2013)",VLOOKUP(K18,'Factor Table 1'!$D$172:$P$172,12,FALSE),IF(盤查結果!$F$6="IPCC第六次評估報告(2021)",VLOOKUP(K18,'Factor Table 1'!$D$172:$P$172,13,FALSE),0))))),0),0)</f>
        <v>0</v>
      </c>
      <c r="AJ18" s="319">
        <f>IFERROR(IF(H18=1,IF(盤查結果!$F$6="IPCC第二次評估報告（1995）",VLOOKUP(K18,'Factor Table 1'!$D$171:$P$171,9,FALSE),IF(盤查結果!$F$6="IPCC第三次評估報告(2001)",VLOOKUP(K18,'Factor Table 1'!$D$171:$P$171,10,FALSE),IF(盤查結果!$F$6="IPCC第四次評估報告(2007)",VLOOKUP(K18,'Factor Table 1'!$D$171:$P$171,11,FALSE),IF(盤查結果!$F$6="IPCC第五次評估報告(2013)",VLOOKUP(K18,'Factor Table 1'!$D$171:$P$171,12,FALSE),IF(盤查結果!$F$6="IPCC第六次評估報告(2021)",VLOOKUP(K18,'Factor Table 1'!$D$171:$P$171,13,FALSE),0))))),0),0)</f>
        <v>0</v>
      </c>
      <c r="AK18" s="319">
        <f t="shared" si="15"/>
        <v>0</v>
      </c>
      <c r="AL18" s="319">
        <f t="shared" si="16"/>
        <v>0</v>
      </c>
      <c r="AM18" s="319">
        <f t="shared" si="17"/>
        <v>0</v>
      </c>
      <c r="AN18" s="319">
        <f t="shared" si="18"/>
        <v>0</v>
      </c>
      <c r="AO18" s="319">
        <f t="shared" si="19"/>
        <v>0</v>
      </c>
      <c r="AP18" s="319">
        <f t="shared" si="20"/>
        <v>0</v>
      </c>
      <c r="AQ18" s="319">
        <f t="shared" si="21"/>
        <v>0</v>
      </c>
      <c r="AR18" s="319">
        <f t="shared" si="22"/>
        <v>0</v>
      </c>
      <c r="AS18" s="320">
        <f t="shared" si="3"/>
        <v>0</v>
      </c>
      <c r="AT18" s="320">
        <f t="shared" ca="1" si="23"/>
        <v>0</v>
      </c>
    </row>
    <row r="19" spans="2:46">
      <c r="B19" s="582"/>
      <c r="C19" s="586"/>
      <c r="D19" s="587"/>
      <c r="E19" s="587"/>
      <c r="F19" s="588"/>
      <c r="G19" s="321" t="str">
        <f t="shared" si="24"/>
        <v/>
      </c>
      <c r="H19" s="321" t="str">
        <f t="shared" si="4"/>
        <v/>
      </c>
      <c r="I19" s="569"/>
      <c r="J19" s="354"/>
      <c r="K19" s="351"/>
      <c r="L19" s="344"/>
      <c r="M19" s="351"/>
      <c r="N19" s="355"/>
      <c r="O19" s="318" t="str">
        <f t="shared" si="5"/>
        <v/>
      </c>
      <c r="P19" s="318" t="str">
        <f t="shared" si="6"/>
        <v/>
      </c>
      <c r="Q19" s="318" t="str">
        <f t="shared" si="7"/>
        <v/>
      </c>
      <c r="R19" s="318" t="str">
        <f t="shared" si="8"/>
        <v/>
      </c>
      <c r="S19" s="318" t="str">
        <f t="shared" si="9"/>
        <v/>
      </c>
      <c r="T19" s="318" t="str">
        <f t="shared" si="10"/>
        <v/>
      </c>
      <c r="U19" s="318" t="str">
        <f t="shared" si="11"/>
        <v/>
      </c>
      <c r="V19" s="318">
        <f>IFERROR(ROUND(VLOOKUP($K19,'Factor Table 1'!$D$3:$AD$60,11,FALSE),10),0)</f>
        <v>0</v>
      </c>
      <c r="W19" s="318">
        <f>IFERROR(ROUND(VLOOKUP($K19,'Factor Table 1'!$D$3:$AD$60,13,FALSE),10),0)</f>
        <v>0</v>
      </c>
      <c r="X19" s="318">
        <f>IFERROR(ROUND(VLOOKUP($K19,'Factor Table 1'!$D$3:$AD$60,15,FALSE),10),0)</f>
        <v>0</v>
      </c>
      <c r="Y19" s="318">
        <f>IFERROR(IF(OR(K19="CO2",K19="CH4",K19="N2O"),ROUND(VLOOKUP($K19,'Factor Table 1'!$D$3:$AD$69,17,FALSE),10),IFERROR(ROUND(VLOOKUP(J19,'Factor Table 1'!$C$3:$AD$69,18,FALSE),10),ROUND(VLOOKUP(K19,'Factor Table 1'!$D$3:$AD$69,17,FALSE),10))),0)</f>
        <v>0</v>
      </c>
      <c r="Z19" s="318">
        <v>0</v>
      </c>
      <c r="AA19" s="318">
        <f t="shared" si="12"/>
        <v>0</v>
      </c>
      <c r="AB19" s="318">
        <f t="shared" si="13"/>
        <v>0</v>
      </c>
      <c r="AC19" s="318" t="str">
        <f>IFERROR(IF(OR(K19="CO2",K19="CH4",K19="N2O"),VLOOKUP($K19,'Factor Table 1'!$D$3:$AD$69,19,FALSE),IFERROR(VLOOKUP(J19,'Factor Table 1'!$C$3:$AD$69,20,FALSE),VLOOKUP(K19,'Factor Table 1'!$D$3:$AD$69,19,FALSE))),"")</f>
        <v/>
      </c>
      <c r="AD19" s="319">
        <f t="shared" si="14"/>
        <v>0</v>
      </c>
      <c r="AE19" s="319">
        <f>IF(H19=1,IF(盤查結果!$F$6="IPCC第二次評估報告（1995）",'Factor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19" s="319">
        <f>IF(H19=1,IF(盤查結果!$F$6="IPCC第二次評估報告（1995）",'Factor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19" s="319">
        <f>IFERROR(IF(H19=1,IF(盤查結果!$F$6="IPCC第二次評估報告（1995）",VLOOKUP(K19,'Factor Table 1'!$D$75:$P$169,9,FALSE),IF(盤查結果!$F$6="IPCC第三次評估報告(2001)",VLOOKUP(K19,'Factor Table 1'!$D$75:$P$169,10,FALSE),IF(盤查結果!$F$6="IPCC第四次評估報告(2007)",VLOOKUP(K19,'Factor Table 1'!$D$75:$P$169,11,FALSE),IF(盤查結果!$F$6="IPCC第五次評估報告(2013)",VLOOKUP(K19,'Factor Table 1'!$D$75:$P$169,12,FALSE),IF(盤查結果!$F$6="IPCC第六次評估報告(2021)",VLOOKUP(K19,'Factor Table 1'!$D$75:$P$169,13,FALSE),0))))),0),0)</f>
        <v>0</v>
      </c>
      <c r="AH19" s="319">
        <v>0</v>
      </c>
      <c r="AI19" s="319">
        <f>IFERROR(IF(H19=1,IF(盤查結果!$F$6="IPCC第二次評估報告（1995）",VLOOKUP(K19,'Factor Table 1'!$D$172:$P$172,9,FALSE),IF(盤查結果!$F$6="IPCC第三次評估報告(2001)",VLOOKUP(K19,'Factor Table 1'!$D$172:$P$172,10,FALSE),IF(盤查結果!$F$6="IPCC第四次評估報告(2007)",VLOOKUP(K19,'Factor Table 1'!$D$172:$P$172,11,FALSE),IF(盤查結果!$F$6="IPCC第五次評估報告(2013)",VLOOKUP(K19,'Factor Table 1'!$D$172:$P$172,12,FALSE),IF(盤查結果!$F$6="IPCC第六次評估報告(2021)",VLOOKUP(K19,'Factor Table 1'!$D$172:$P$172,13,FALSE),0))))),0),0)</f>
        <v>0</v>
      </c>
      <c r="AJ19" s="319">
        <f>IFERROR(IF(H19=1,IF(盤查結果!$F$6="IPCC第二次評估報告（1995）",VLOOKUP(K19,'Factor Table 1'!$D$171:$P$171,9,FALSE),IF(盤查結果!$F$6="IPCC第三次評估報告(2001)",VLOOKUP(K19,'Factor Table 1'!$D$171:$P$171,10,FALSE),IF(盤查結果!$F$6="IPCC第四次評估報告(2007)",VLOOKUP(K19,'Factor Table 1'!$D$171:$P$171,11,FALSE),IF(盤查結果!$F$6="IPCC第五次評估報告(2013)",VLOOKUP(K19,'Factor Table 1'!$D$171:$P$171,12,FALSE),IF(盤查結果!$F$6="IPCC第六次評估報告(2021)",VLOOKUP(K19,'Factor Table 1'!$D$171:$P$171,13,FALSE),0))))),0),0)</f>
        <v>0</v>
      </c>
      <c r="AK19" s="319">
        <f t="shared" si="15"/>
        <v>0</v>
      </c>
      <c r="AL19" s="319">
        <f t="shared" si="16"/>
        <v>0</v>
      </c>
      <c r="AM19" s="319">
        <f t="shared" si="17"/>
        <v>0</v>
      </c>
      <c r="AN19" s="319">
        <f t="shared" si="18"/>
        <v>0</v>
      </c>
      <c r="AO19" s="319">
        <f t="shared" si="19"/>
        <v>0</v>
      </c>
      <c r="AP19" s="319">
        <f t="shared" si="20"/>
        <v>0</v>
      </c>
      <c r="AQ19" s="319">
        <f t="shared" si="21"/>
        <v>0</v>
      </c>
      <c r="AR19" s="319">
        <f t="shared" si="22"/>
        <v>0</v>
      </c>
      <c r="AS19" s="320">
        <f t="shared" si="3"/>
        <v>0</v>
      </c>
      <c r="AT19" s="320">
        <f t="shared" ca="1" si="23"/>
        <v>0</v>
      </c>
    </row>
    <row r="20" spans="2:46">
      <c r="B20" s="582"/>
      <c r="C20" s="586"/>
      <c r="D20" s="587"/>
      <c r="E20" s="587"/>
      <c r="F20" s="588"/>
      <c r="G20" s="321" t="str">
        <f t="shared" si="24"/>
        <v/>
      </c>
      <c r="H20" s="321" t="str">
        <f t="shared" si="4"/>
        <v/>
      </c>
      <c r="I20" s="569"/>
      <c r="J20" s="354"/>
      <c r="K20" s="351"/>
      <c r="L20" s="344"/>
      <c r="M20" s="351"/>
      <c r="N20" s="355"/>
      <c r="O20" s="318" t="str">
        <f t="shared" si="5"/>
        <v/>
      </c>
      <c r="P20" s="318" t="str">
        <f t="shared" si="6"/>
        <v/>
      </c>
      <c r="Q20" s="318" t="str">
        <f t="shared" si="7"/>
        <v/>
      </c>
      <c r="R20" s="318" t="str">
        <f t="shared" si="8"/>
        <v/>
      </c>
      <c r="S20" s="318" t="str">
        <f t="shared" si="9"/>
        <v/>
      </c>
      <c r="T20" s="318" t="str">
        <f t="shared" si="10"/>
        <v/>
      </c>
      <c r="U20" s="318" t="str">
        <f t="shared" si="11"/>
        <v/>
      </c>
      <c r="V20" s="318">
        <f>IFERROR(ROUND(VLOOKUP($K20,'Factor Table 1'!$D$3:$AD$60,11,FALSE),10),0)</f>
        <v>0</v>
      </c>
      <c r="W20" s="318">
        <f>IFERROR(ROUND(VLOOKUP($K20,'Factor Table 1'!$D$3:$AD$60,13,FALSE),10),0)</f>
        <v>0</v>
      </c>
      <c r="X20" s="318">
        <f>IFERROR(ROUND(VLOOKUP($K20,'Factor Table 1'!$D$3:$AD$60,15,FALSE),10),0)</f>
        <v>0</v>
      </c>
      <c r="Y20" s="318">
        <f>IFERROR(IF(OR(K20="CO2",K20="CH4",K20="N2O"),ROUND(VLOOKUP($K20,'Factor Table 1'!$D$3:$AD$69,17,FALSE),10),IFERROR(ROUND(VLOOKUP(J20,'Factor Table 1'!$C$3:$AD$69,18,FALSE),10),ROUND(VLOOKUP(K20,'Factor Table 1'!$D$3:$AD$69,17,FALSE),10))),0)</f>
        <v>0</v>
      </c>
      <c r="Z20" s="318">
        <v>0</v>
      </c>
      <c r="AA20" s="318">
        <f t="shared" si="12"/>
        <v>0</v>
      </c>
      <c r="AB20" s="318">
        <f t="shared" si="13"/>
        <v>0</v>
      </c>
      <c r="AC20" s="318" t="str">
        <f>IFERROR(IF(OR(K20="CO2",K20="CH4",K20="N2O"),VLOOKUP($K20,'Factor Table 1'!$D$3:$AD$69,19,FALSE),IFERROR(VLOOKUP(J20,'Factor Table 1'!$C$3:$AD$69,20,FALSE),VLOOKUP(K20,'Factor Table 1'!$D$3:$AD$69,19,FALSE))),"")</f>
        <v/>
      </c>
      <c r="AD20" s="319">
        <f t="shared" si="14"/>
        <v>0</v>
      </c>
      <c r="AE20" s="319">
        <f>IF(H20=1,IF(盤查結果!$F$6="IPCC第二次評估報告（1995）",'Factor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0" s="319">
        <f>IF(H20=1,IF(盤查結果!$F$6="IPCC第二次評估報告（1995）",'Factor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0" s="319">
        <f>IFERROR(IF(H20=1,IF(盤查結果!$F$6="IPCC第二次評估報告（1995）",VLOOKUP(K20,'Factor Table 1'!$D$75:$P$169,9,FALSE),IF(盤查結果!$F$6="IPCC第三次評估報告(2001)",VLOOKUP(K20,'Factor Table 1'!$D$75:$P$169,10,FALSE),IF(盤查結果!$F$6="IPCC第四次評估報告(2007)",VLOOKUP(K20,'Factor Table 1'!$D$75:$P$169,11,FALSE),IF(盤查結果!$F$6="IPCC第五次評估報告(2013)",VLOOKUP(K20,'Factor Table 1'!$D$75:$P$169,12,FALSE),IF(盤查結果!$F$6="IPCC第六次評估報告(2021)",VLOOKUP(K20,'Factor Table 1'!$D$75:$P$169,13,FALSE),0))))),0),0)</f>
        <v>0</v>
      </c>
      <c r="AH20" s="319">
        <v>0</v>
      </c>
      <c r="AI20" s="319">
        <f>IFERROR(IF(H20=1,IF(盤查結果!$F$6="IPCC第二次評估報告（1995）",VLOOKUP(K20,'Factor Table 1'!$D$172:$P$172,9,FALSE),IF(盤查結果!$F$6="IPCC第三次評估報告(2001)",VLOOKUP(K20,'Factor Table 1'!$D$172:$P$172,10,FALSE),IF(盤查結果!$F$6="IPCC第四次評估報告(2007)",VLOOKUP(K20,'Factor Table 1'!$D$172:$P$172,11,FALSE),IF(盤查結果!$F$6="IPCC第五次評估報告(2013)",VLOOKUP(K20,'Factor Table 1'!$D$172:$P$172,12,FALSE),IF(盤查結果!$F$6="IPCC第六次評估報告(2021)",VLOOKUP(K20,'Factor Table 1'!$D$172:$P$172,13,FALSE),0))))),0),0)</f>
        <v>0</v>
      </c>
      <c r="AJ20" s="319">
        <f>IFERROR(IF(H20=1,IF(盤查結果!$F$6="IPCC第二次評估報告（1995）",VLOOKUP(K20,'Factor Table 1'!$D$171:$P$171,9,FALSE),IF(盤查結果!$F$6="IPCC第三次評估報告(2001)",VLOOKUP(K20,'Factor Table 1'!$D$171:$P$171,10,FALSE),IF(盤查結果!$F$6="IPCC第四次評估報告(2007)",VLOOKUP(K20,'Factor Table 1'!$D$171:$P$171,11,FALSE),IF(盤查結果!$F$6="IPCC第五次評估報告(2013)",VLOOKUP(K20,'Factor Table 1'!$D$171:$P$171,12,FALSE),IF(盤查結果!$F$6="IPCC第六次評估報告(2021)",VLOOKUP(K20,'Factor Table 1'!$D$171:$P$171,13,FALSE),0))))),0),0)</f>
        <v>0</v>
      </c>
      <c r="AK20" s="319">
        <f t="shared" si="15"/>
        <v>0</v>
      </c>
      <c r="AL20" s="319">
        <f t="shared" si="16"/>
        <v>0</v>
      </c>
      <c r="AM20" s="319">
        <f t="shared" si="17"/>
        <v>0</v>
      </c>
      <c r="AN20" s="319">
        <f t="shared" si="18"/>
        <v>0</v>
      </c>
      <c r="AO20" s="319">
        <f t="shared" si="19"/>
        <v>0</v>
      </c>
      <c r="AP20" s="319">
        <f t="shared" si="20"/>
        <v>0</v>
      </c>
      <c r="AQ20" s="319">
        <f t="shared" si="21"/>
        <v>0</v>
      </c>
      <c r="AR20" s="319">
        <f t="shared" si="22"/>
        <v>0</v>
      </c>
      <c r="AS20" s="320">
        <f t="shared" si="3"/>
        <v>0</v>
      </c>
      <c r="AT20" s="320">
        <f t="shared" ca="1" si="23"/>
        <v>0</v>
      </c>
    </row>
    <row r="21" spans="2:46">
      <c r="B21" s="582"/>
      <c r="C21" s="586"/>
      <c r="D21" s="587"/>
      <c r="E21" s="587"/>
      <c r="F21" s="588"/>
      <c r="G21" s="321" t="str">
        <f t="shared" si="24"/>
        <v/>
      </c>
      <c r="H21" s="321" t="str">
        <f t="shared" si="4"/>
        <v/>
      </c>
      <c r="I21" s="569"/>
      <c r="J21" s="354"/>
      <c r="K21" s="351"/>
      <c r="L21" s="344"/>
      <c r="M21" s="351"/>
      <c r="N21" s="355"/>
      <c r="O21" s="318" t="str">
        <f>IF(V21&gt;0.0000000001,"V","")</f>
        <v/>
      </c>
      <c r="P21" s="318" t="str">
        <f t="shared" si="6"/>
        <v/>
      </c>
      <c r="Q21" s="318" t="str">
        <f t="shared" si="7"/>
        <v/>
      </c>
      <c r="R21" s="318" t="str">
        <f t="shared" si="8"/>
        <v/>
      </c>
      <c r="S21" s="318" t="str">
        <f t="shared" si="9"/>
        <v/>
      </c>
      <c r="T21" s="318" t="str">
        <f t="shared" si="10"/>
        <v/>
      </c>
      <c r="U21" s="318" t="str">
        <f t="shared" si="11"/>
        <v/>
      </c>
      <c r="V21" s="318">
        <f>IFERROR(ROUND(VLOOKUP($K21,'Factor Table 1'!$D$3:$AD$60,11,FALSE),10),0)</f>
        <v>0</v>
      </c>
      <c r="W21" s="318">
        <f>IFERROR(ROUND(VLOOKUP($K21,'Factor Table 1'!$D$3:$AD$60,13,FALSE),10),0)</f>
        <v>0</v>
      </c>
      <c r="X21" s="318">
        <f>IFERROR(ROUND(VLOOKUP($K21,'Factor Table 1'!$D$3:$AD$60,15,FALSE),10),0)</f>
        <v>0</v>
      </c>
      <c r="Y21" s="318">
        <f>IFERROR(IF(OR(K21="CO2",K21="CH4",K21="N2O"),ROUND(VLOOKUP($K21,'Factor Table 1'!$D$3:$AD$69,17,FALSE),10),IFERROR(ROUND(VLOOKUP(J21,'Factor Table 1'!$C$3:$AD$69,18,FALSE),10),ROUND(VLOOKUP(K21,'Factor Table 1'!$D$3:$AD$69,17,FALSE),10))),0)</f>
        <v>0</v>
      </c>
      <c r="Z21" s="318">
        <v>0</v>
      </c>
      <c r="AA21" s="318">
        <f t="shared" si="12"/>
        <v>0</v>
      </c>
      <c r="AB21" s="318">
        <f t="shared" si="13"/>
        <v>0</v>
      </c>
      <c r="AC21" s="318" t="str">
        <f>IFERROR(IF(OR(K21="CO2",K21="CH4",K21="N2O"),VLOOKUP($K21,'Factor Table 1'!$D$3:$AD$69,19,FALSE),IFERROR(VLOOKUP(J21,'Factor Table 1'!$C$3:$AD$69,20,FALSE),VLOOKUP(K21,'Factor Table 1'!$D$3:$AD$69,19,FALSE))),"")</f>
        <v/>
      </c>
      <c r="AD21" s="319">
        <f t="shared" si="14"/>
        <v>0</v>
      </c>
      <c r="AE21" s="319">
        <f>IF(H21=1,IF(盤查結果!$F$6="IPCC第二次評估報告（1995）",'Factor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1" s="319">
        <f>IF(H21=1,IF(盤查結果!$F$6="IPCC第二次評估報告（1995）",'Factor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1" s="319">
        <f>IFERROR(IF(H21=1,IF(盤查結果!$F$6="IPCC第二次評估報告（1995）",VLOOKUP(K21,'Factor Table 1'!$D$75:$P$169,9,FALSE),IF(盤查結果!$F$6="IPCC第三次評估報告(2001)",VLOOKUP(K21,'Factor Table 1'!$D$75:$P$169,10,FALSE),IF(盤查結果!$F$6="IPCC第四次評估報告(2007)",VLOOKUP(K21,'Factor Table 1'!$D$75:$P$169,11,FALSE),IF(盤查結果!$F$6="IPCC第五次評估報告(2013)",VLOOKUP(K21,'Factor Table 1'!$D$75:$P$169,12,FALSE),IF(盤查結果!$F$6="IPCC第六次評估報告(2021)",VLOOKUP(K21,'Factor Table 1'!$D$75:$P$169,13,FALSE),0))))),0),0)</f>
        <v>0</v>
      </c>
      <c r="AH21" s="319">
        <v>0</v>
      </c>
      <c r="AI21" s="319">
        <f>IFERROR(IF(H21=1,IF(盤查結果!$F$6="IPCC第二次評估報告（1995）",VLOOKUP(K21,'Factor Table 1'!$D$172:$P$172,9,FALSE),IF(盤查結果!$F$6="IPCC第三次評估報告(2001)",VLOOKUP(K21,'Factor Table 1'!$D$172:$P$172,10,FALSE),IF(盤查結果!$F$6="IPCC第四次評估報告(2007)",VLOOKUP(K21,'Factor Table 1'!$D$172:$P$172,11,FALSE),IF(盤查結果!$F$6="IPCC第五次評估報告(2013)",VLOOKUP(K21,'Factor Table 1'!$D$172:$P$172,12,FALSE),IF(盤查結果!$F$6="IPCC第六次評估報告(2021)",VLOOKUP(K21,'Factor Table 1'!$D$172:$P$172,13,FALSE),0))))),0),0)</f>
        <v>0</v>
      </c>
      <c r="AJ21" s="319">
        <f>IFERROR(IF(H21=1,IF(盤查結果!$F$6="IPCC第二次評估報告（1995）",VLOOKUP(K21,'Factor Table 1'!$D$171:$P$171,9,FALSE),IF(盤查結果!$F$6="IPCC第三次評估報告(2001)",VLOOKUP(K21,'Factor Table 1'!$D$171:$P$171,10,FALSE),IF(盤查結果!$F$6="IPCC第四次評估報告(2007)",VLOOKUP(K21,'Factor Table 1'!$D$171:$P$171,11,FALSE),IF(盤查結果!$F$6="IPCC第五次評估報告(2013)",VLOOKUP(K21,'Factor Table 1'!$D$171:$P$171,12,FALSE),IF(盤查結果!$F$6="IPCC第六次評估報告(2021)",VLOOKUP(K21,'Factor Table 1'!$D$171:$P$171,13,FALSE),0))))),0),0)</f>
        <v>0</v>
      </c>
      <c r="AK21" s="319">
        <f t="shared" si="15"/>
        <v>0</v>
      </c>
      <c r="AL21" s="319">
        <f t="shared" si="16"/>
        <v>0</v>
      </c>
      <c r="AM21" s="319">
        <f t="shared" si="17"/>
        <v>0</v>
      </c>
      <c r="AN21" s="319">
        <f t="shared" si="18"/>
        <v>0</v>
      </c>
      <c r="AO21" s="319">
        <f t="shared" si="19"/>
        <v>0</v>
      </c>
      <c r="AP21" s="319">
        <f t="shared" si="20"/>
        <v>0</v>
      </c>
      <c r="AQ21" s="319">
        <f t="shared" si="21"/>
        <v>0</v>
      </c>
      <c r="AR21" s="319">
        <f t="shared" si="22"/>
        <v>0</v>
      </c>
      <c r="AS21" s="320">
        <f t="shared" si="3"/>
        <v>0</v>
      </c>
      <c r="AT21" s="320">
        <f t="shared" ca="1" si="23"/>
        <v>0</v>
      </c>
    </row>
    <row r="22" spans="2:46">
      <c r="B22" s="582"/>
      <c r="C22" s="589"/>
      <c r="D22" s="590"/>
      <c r="E22" s="590"/>
      <c r="F22" s="591"/>
      <c r="G22" s="321" t="str">
        <f t="shared" si="24"/>
        <v/>
      </c>
      <c r="H22" s="321" t="str">
        <f t="shared" si="4"/>
        <v/>
      </c>
      <c r="I22" s="569"/>
      <c r="J22" s="354"/>
      <c r="K22" s="351"/>
      <c r="L22" s="344"/>
      <c r="M22" s="351"/>
      <c r="N22" s="355"/>
      <c r="O22" s="318" t="str">
        <f t="shared" ref="O22:O30" si="25">IF(V22&gt;0.0000000001,"V","")</f>
        <v/>
      </c>
      <c r="P22" s="318" t="str">
        <f t="shared" ref="P22:P53" si="26">IF(W22&gt;0.0000000001,"V","")</f>
        <v/>
      </c>
      <c r="Q22" s="318" t="str">
        <f t="shared" ref="Q22:Q53" si="27">IF(X22&gt;0.0000000001,"V","")</f>
        <v/>
      </c>
      <c r="R22" s="318" t="str">
        <f t="shared" ref="R22:R53" si="28">IF(Y22&gt;0.0000000001,"V","")</f>
        <v/>
      </c>
      <c r="S22" s="318" t="str">
        <f t="shared" ref="S22:S53" si="29">IF(Z22&gt;0.0000000001,"V","")</f>
        <v/>
      </c>
      <c r="T22" s="318" t="str">
        <f t="shared" ref="T22:T53" si="30">IF(AA22&gt;0.0000000001,"V","")</f>
        <v/>
      </c>
      <c r="U22" s="318" t="str">
        <f t="shared" ref="U22:U53" si="31">IF(AB22&gt;0.0000000001,"V","")</f>
        <v/>
      </c>
      <c r="V22" s="318">
        <f>IFERROR(ROUND(VLOOKUP($K22,'Factor Table 1'!$D$3:$AD$60,11,FALSE),10),0)</f>
        <v>0</v>
      </c>
      <c r="W22" s="318">
        <f>IFERROR(ROUND(VLOOKUP($K22,'Factor Table 1'!$D$3:$AD$60,13,FALSE),10),0)</f>
        <v>0</v>
      </c>
      <c r="X22" s="318">
        <f>IFERROR(ROUND(VLOOKUP($K22,'Factor Table 1'!$D$3:$AD$60,15,FALSE),10),0)</f>
        <v>0</v>
      </c>
      <c r="Y22" s="318">
        <f>IFERROR(IF(OR(K22="CO2",K22="CH4",K22="N2O"),ROUND(VLOOKUP($K22,'Factor Table 1'!$D$3:$AD$69,17,FALSE),10),IFERROR(ROUND(VLOOKUP(J22,'Factor Table 1'!$C$3:$AD$69,18,FALSE),10),ROUND(VLOOKUP(K22,'Factor Table 1'!$D$3:$AD$69,17,FALSE),10))),0)</f>
        <v>0</v>
      </c>
      <c r="Z22" s="318">
        <v>0</v>
      </c>
      <c r="AA22" s="318">
        <f t="shared" si="12"/>
        <v>0</v>
      </c>
      <c r="AB22" s="318">
        <f t="shared" si="13"/>
        <v>0</v>
      </c>
      <c r="AC22" s="318" t="str">
        <f>IFERROR(IF(OR(K22="CO2",K22="CH4",K22="N2O"),VLOOKUP($K22,'Factor Table 1'!$D$3:$AD$69,19,FALSE),IFERROR(VLOOKUP(J22,'Factor Table 1'!$C$3:$AD$69,20,FALSE),VLOOKUP(K22,'Factor Table 1'!$D$3:$AD$69,19,FALSE))),"")</f>
        <v/>
      </c>
      <c r="AD22" s="319">
        <f t="shared" si="14"/>
        <v>0</v>
      </c>
      <c r="AE22" s="319">
        <f>IF(H22=1,IF(盤查結果!$F$6="IPCC第二次評估報告（1995）",'Factor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2" s="319">
        <f>IF(H22=1,IF(盤查結果!$F$6="IPCC第二次評估報告（1995）",'Factor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2" s="319">
        <f>IFERROR(IF(H22=1,IF(盤查結果!$F$6="IPCC第二次評估報告（1995）",VLOOKUP(K22,'Factor Table 1'!$D$75:$P$169,9,FALSE),IF(盤查結果!$F$6="IPCC第三次評估報告(2001)",VLOOKUP(K22,'Factor Table 1'!$D$75:$P$169,10,FALSE),IF(盤查結果!$F$6="IPCC第四次評估報告(2007)",VLOOKUP(K22,'Factor Table 1'!$D$75:$P$169,11,FALSE),IF(盤查結果!$F$6="IPCC第五次評估報告(2013)",VLOOKUP(K22,'Factor Table 1'!$D$75:$P$169,12,FALSE),IF(盤查結果!$F$6="IPCC第六次評估報告(2021)",VLOOKUP(K22,'Factor Table 1'!$D$75:$P$169,13,FALSE),0))))),0),0)</f>
        <v>0</v>
      </c>
      <c r="AH22" s="319">
        <v>0</v>
      </c>
      <c r="AI22" s="319">
        <f>IFERROR(IF(H22=1,IF(盤查結果!$F$6="IPCC第二次評估報告（1995）",VLOOKUP(K22,'Factor Table 1'!$D$172:$P$172,9,FALSE),IF(盤查結果!$F$6="IPCC第三次評估報告(2001)",VLOOKUP(K22,'Factor Table 1'!$D$172:$P$172,10,FALSE),IF(盤查結果!$F$6="IPCC第四次評估報告(2007)",VLOOKUP(K22,'Factor Table 1'!$D$172:$P$172,11,FALSE),IF(盤查結果!$F$6="IPCC第五次評估報告(2013)",VLOOKUP(K22,'Factor Table 1'!$D$172:$P$172,12,FALSE),IF(盤查結果!$F$6="IPCC第六次評估報告(2021)",VLOOKUP(K22,'Factor Table 1'!$D$172:$P$172,13,FALSE),0))))),0),0)</f>
        <v>0</v>
      </c>
      <c r="AJ22" s="319">
        <f>IFERROR(IF(H22=1,IF(盤查結果!$F$6="IPCC第二次評估報告（1995）",VLOOKUP(K22,'Factor Table 1'!$D$171:$P$171,9,FALSE),IF(盤查結果!$F$6="IPCC第三次評估報告(2001)",VLOOKUP(K22,'Factor Table 1'!$D$171:$P$171,10,FALSE),IF(盤查結果!$F$6="IPCC第四次評估報告(2007)",VLOOKUP(K22,'Factor Table 1'!$D$171:$P$171,11,FALSE),IF(盤查結果!$F$6="IPCC第五次評估報告(2013)",VLOOKUP(K22,'Factor Table 1'!$D$171:$P$171,12,FALSE),IF(盤查結果!$F$6="IPCC第六次評估報告(2021)",VLOOKUP(K22,'Factor Table 1'!$D$171:$P$171,13,FALSE),0))))),0),0)</f>
        <v>0</v>
      </c>
      <c r="AK22" s="319">
        <f t="shared" si="15"/>
        <v>0</v>
      </c>
      <c r="AL22" s="319">
        <f t="shared" si="16"/>
        <v>0</v>
      </c>
      <c r="AM22" s="319">
        <f t="shared" si="17"/>
        <v>0</v>
      </c>
      <c r="AN22" s="319">
        <f t="shared" si="18"/>
        <v>0</v>
      </c>
      <c r="AO22" s="319">
        <f t="shared" si="19"/>
        <v>0</v>
      </c>
      <c r="AP22" s="319">
        <f t="shared" si="20"/>
        <v>0</v>
      </c>
      <c r="AQ22" s="319">
        <f t="shared" si="21"/>
        <v>0</v>
      </c>
      <c r="AR22" s="319">
        <f t="shared" si="22"/>
        <v>0</v>
      </c>
      <c r="AS22" s="320">
        <f t="shared" si="3"/>
        <v>0</v>
      </c>
      <c r="AT22" s="320">
        <f t="shared" ca="1" si="23"/>
        <v>0</v>
      </c>
    </row>
    <row r="23" spans="2:46">
      <c r="B23" s="582">
        <v>1.3</v>
      </c>
      <c r="C23" s="583" t="s">
        <v>319</v>
      </c>
      <c r="D23" s="584"/>
      <c r="E23" s="584"/>
      <c r="F23" s="585"/>
      <c r="G23" s="321" t="str">
        <f t="shared" ref="G23:G28" si="32">IF(K23&lt;&gt;"","製程排放","")</f>
        <v>製程排放</v>
      </c>
      <c r="H23" s="321">
        <f t="shared" si="4"/>
        <v>1</v>
      </c>
      <c r="I23" s="569" t="str">
        <f>IF(COUNTA(K23:K28)&gt;0,"有","無")</f>
        <v>有</v>
      </c>
      <c r="J23" s="354" t="s">
        <v>2692</v>
      </c>
      <c r="K23" s="354" t="s">
        <v>2691</v>
      </c>
      <c r="L23" s="344">
        <f>25*178/1000</f>
        <v>4.45</v>
      </c>
      <c r="M23" s="351" t="s">
        <v>597</v>
      </c>
      <c r="N23" s="419" t="s">
        <v>2670</v>
      </c>
      <c r="O23" s="318" t="str">
        <f t="shared" si="25"/>
        <v>V</v>
      </c>
      <c r="P23" s="318" t="str">
        <f t="shared" si="26"/>
        <v/>
      </c>
      <c r="Q23" s="318" t="str">
        <f t="shared" si="27"/>
        <v/>
      </c>
      <c r="R23" s="318" t="str">
        <f t="shared" si="28"/>
        <v/>
      </c>
      <c r="S23" s="318" t="str">
        <f t="shared" si="29"/>
        <v/>
      </c>
      <c r="T23" s="318" t="str">
        <f t="shared" si="30"/>
        <v/>
      </c>
      <c r="U23" s="318" t="str">
        <f t="shared" si="31"/>
        <v/>
      </c>
      <c r="V23" s="361">
        <v>1</v>
      </c>
      <c r="W23" s="361">
        <v>0</v>
      </c>
      <c r="X23" s="361">
        <v>0</v>
      </c>
      <c r="Y23" s="361">
        <v>0</v>
      </c>
      <c r="Z23" s="361">
        <v>0</v>
      </c>
      <c r="AA23" s="361">
        <v>0</v>
      </c>
      <c r="AB23" s="361">
        <v>0</v>
      </c>
      <c r="AC23" s="551" t="s">
        <v>2693</v>
      </c>
      <c r="AD23" s="319">
        <f t="shared" ref="AD23:AD28" si="33">IF(H23=1,1,0)</f>
        <v>1</v>
      </c>
      <c r="AE23" s="319">
        <f>IF(H23=1,IF(盤查結果!$F$6="IPCC第二次評估報告（1995）",'Factor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23" s="319">
        <f>IF(H23=1,IF(盤查結果!$F$6="IPCC第二次評估報告（1995）",'Factor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23" s="343">
        <v>0</v>
      </c>
      <c r="AH23" s="343">
        <v>0</v>
      </c>
      <c r="AI23" s="343">
        <v>0</v>
      </c>
      <c r="AJ23" s="343">
        <v>0</v>
      </c>
      <c r="AK23" s="319">
        <f t="shared" si="15"/>
        <v>4.45</v>
      </c>
      <c r="AL23" s="319">
        <f t="shared" si="16"/>
        <v>0</v>
      </c>
      <c r="AM23" s="319">
        <f t="shared" si="17"/>
        <v>0</v>
      </c>
      <c r="AN23" s="319">
        <f t="shared" si="18"/>
        <v>0</v>
      </c>
      <c r="AO23" s="319">
        <f t="shared" si="19"/>
        <v>0</v>
      </c>
      <c r="AP23" s="319">
        <f t="shared" si="20"/>
        <v>0</v>
      </c>
      <c r="AQ23" s="319">
        <f t="shared" si="21"/>
        <v>0</v>
      </c>
      <c r="AR23" s="319">
        <f t="shared" si="22"/>
        <v>4.45</v>
      </c>
      <c r="AS23" s="320">
        <f t="shared" si="3"/>
        <v>9.3200470651904829E-3</v>
      </c>
      <c r="AT23" s="320">
        <f t="shared" ca="1" si="23"/>
        <v>5.2995655658659222E-6</v>
      </c>
    </row>
    <row r="24" spans="2:46">
      <c r="B24" s="582"/>
      <c r="C24" s="586"/>
      <c r="D24" s="587"/>
      <c r="E24" s="587"/>
      <c r="F24" s="588"/>
      <c r="G24" s="321" t="str">
        <f t="shared" si="32"/>
        <v/>
      </c>
      <c r="H24" s="321" t="str">
        <f t="shared" si="4"/>
        <v/>
      </c>
      <c r="I24" s="569"/>
      <c r="J24" s="354"/>
      <c r="K24" s="354"/>
      <c r="L24" s="344"/>
      <c r="M24" s="351"/>
      <c r="N24" s="355"/>
      <c r="O24" s="318" t="str">
        <f t="shared" si="25"/>
        <v/>
      </c>
      <c r="P24" s="318" t="str">
        <f t="shared" si="26"/>
        <v/>
      </c>
      <c r="Q24" s="318" t="str">
        <f t="shared" si="27"/>
        <v/>
      </c>
      <c r="R24" s="318" t="str">
        <f t="shared" si="28"/>
        <v/>
      </c>
      <c r="S24" s="318" t="str">
        <f t="shared" si="29"/>
        <v/>
      </c>
      <c r="T24" s="318" t="str">
        <f t="shared" si="30"/>
        <v/>
      </c>
      <c r="U24" s="318" t="str">
        <f t="shared" si="31"/>
        <v/>
      </c>
      <c r="V24" s="361"/>
      <c r="W24" s="361"/>
      <c r="X24" s="361"/>
      <c r="Y24" s="361"/>
      <c r="Z24" s="361"/>
      <c r="AA24" s="361"/>
      <c r="AB24" s="361"/>
      <c r="AC24" s="361"/>
      <c r="AD24" s="319">
        <f t="shared" si="33"/>
        <v>0</v>
      </c>
      <c r="AE24" s="319">
        <f>IF(H24=1,IF(盤查結果!$F$6="IPCC第二次評估報告（1995）",'Factor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4" s="319">
        <f>IF(H24=1,IF(盤查結果!$F$6="IPCC第二次評估報告（1995）",'Factor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4" s="343"/>
      <c r="AH24" s="343"/>
      <c r="AI24" s="343"/>
      <c r="AJ24" s="343"/>
      <c r="AK24" s="319">
        <f t="shared" si="15"/>
        <v>0</v>
      </c>
      <c r="AL24" s="319">
        <f t="shared" si="16"/>
        <v>0</v>
      </c>
      <c r="AM24" s="319">
        <f t="shared" si="17"/>
        <v>0</v>
      </c>
      <c r="AN24" s="319">
        <f t="shared" si="18"/>
        <v>0</v>
      </c>
      <c r="AO24" s="319">
        <f t="shared" si="19"/>
        <v>0</v>
      </c>
      <c r="AP24" s="319">
        <f t="shared" si="20"/>
        <v>0</v>
      </c>
      <c r="AQ24" s="319">
        <f t="shared" si="21"/>
        <v>0</v>
      </c>
      <c r="AR24" s="319">
        <f t="shared" si="22"/>
        <v>0</v>
      </c>
      <c r="AS24" s="320">
        <f t="shared" si="3"/>
        <v>0</v>
      </c>
      <c r="AT24" s="320">
        <f t="shared" ca="1" si="23"/>
        <v>0</v>
      </c>
    </row>
    <row r="25" spans="2:46">
      <c r="B25" s="582"/>
      <c r="C25" s="586"/>
      <c r="D25" s="587"/>
      <c r="E25" s="587"/>
      <c r="F25" s="588"/>
      <c r="G25" s="321" t="str">
        <f t="shared" si="32"/>
        <v/>
      </c>
      <c r="H25" s="321" t="str">
        <f t="shared" si="4"/>
        <v/>
      </c>
      <c r="I25" s="569"/>
      <c r="J25" s="354"/>
      <c r="K25" s="354"/>
      <c r="L25" s="344"/>
      <c r="M25" s="351"/>
      <c r="N25" s="355"/>
      <c r="O25" s="318" t="str">
        <f t="shared" si="25"/>
        <v/>
      </c>
      <c r="P25" s="318" t="str">
        <f t="shared" si="26"/>
        <v/>
      </c>
      <c r="Q25" s="318" t="str">
        <f t="shared" si="27"/>
        <v/>
      </c>
      <c r="R25" s="318" t="str">
        <f t="shared" si="28"/>
        <v/>
      </c>
      <c r="S25" s="318" t="str">
        <f t="shared" si="29"/>
        <v/>
      </c>
      <c r="T25" s="318" t="str">
        <f t="shared" si="30"/>
        <v/>
      </c>
      <c r="U25" s="318" t="str">
        <f t="shared" si="31"/>
        <v/>
      </c>
      <c r="V25" s="361"/>
      <c r="W25" s="361"/>
      <c r="X25" s="361"/>
      <c r="Y25" s="361"/>
      <c r="Z25" s="361"/>
      <c r="AA25" s="361"/>
      <c r="AB25" s="361"/>
      <c r="AC25" s="361"/>
      <c r="AD25" s="319">
        <f t="shared" si="33"/>
        <v>0</v>
      </c>
      <c r="AE25" s="319">
        <f>IF(H25=1,IF(盤查結果!$F$6="IPCC第二次評估報告（1995）",'Factor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5" s="319">
        <f>IF(H25=1,IF(盤查結果!$F$6="IPCC第二次評估報告（1995）",'Factor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5" s="343"/>
      <c r="AH25" s="343"/>
      <c r="AI25" s="343"/>
      <c r="AJ25" s="343"/>
      <c r="AK25" s="319">
        <f t="shared" si="15"/>
        <v>0</v>
      </c>
      <c r="AL25" s="319">
        <f t="shared" si="16"/>
        <v>0</v>
      </c>
      <c r="AM25" s="319">
        <f t="shared" si="17"/>
        <v>0</v>
      </c>
      <c r="AN25" s="319">
        <f t="shared" si="18"/>
        <v>0</v>
      </c>
      <c r="AO25" s="319">
        <f t="shared" si="19"/>
        <v>0</v>
      </c>
      <c r="AP25" s="319">
        <f t="shared" si="20"/>
        <v>0</v>
      </c>
      <c r="AQ25" s="319">
        <f t="shared" si="21"/>
        <v>0</v>
      </c>
      <c r="AR25" s="319">
        <f t="shared" si="22"/>
        <v>0</v>
      </c>
      <c r="AS25" s="320">
        <f t="shared" si="3"/>
        <v>0</v>
      </c>
      <c r="AT25" s="320">
        <f t="shared" ca="1" si="23"/>
        <v>0</v>
      </c>
    </row>
    <row r="26" spans="2:46">
      <c r="B26" s="582"/>
      <c r="C26" s="586"/>
      <c r="D26" s="587"/>
      <c r="E26" s="587"/>
      <c r="F26" s="588"/>
      <c r="G26" s="321" t="str">
        <f t="shared" si="32"/>
        <v/>
      </c>
      <c r="H26" s="321" t="str">
        <f t="shared" si="4"/>
        <v/>
      </c>
      <c r="I26" s="569"/>
      <c r="J26" s="354"/>
      <c r="K26" s="354"/>
      <c r="L26" s="344"/>
      <c r="M26" s="351"/>
      <c r="N26" s="355"/>
      <c r="O26" s="318" t="str">
        <f t="shared" si="25"/>
        <v/>
      </c>
      <c r="P26" s="318" t="str">
        <f t="shared" si="26"/>
        <v/>
      </c>
      <c r="Q26" s="318" t="str">
        <f t="shared" si="27"/>
        <v/>
      </c>
      <c r="R26" s="318" t="str">
        <f t="shared" si="28"/>
        <v/>
      </c>
      <c r="S26" s="318" t="str">
        <f t="shared" si="29"/>
        <v/>
      </c>
      <c r="T26" s="318" t="str">
        <f t="shared" si="30"/>
        <v/>
      </c>
      <c r="U26" s="318" t="str">
        <f t="shared" si="31"/>
        <v/>
      </c>
      <c r="V26" s="361"/>
      <c r="W26" s="361"/>
      <c r="X26" s="361"/>
      <c r="Y26" s="361"/>
      <c r="Z26" s="361"/>
      <c r="AA26" s="361"/>
      <c r="AB26" s="361"/>
      <c r="AC26" s="361"/>
      <c r="AD26" s="319">
        <f t="shared" si="33"/>
        <v>0</v>
      </c>
      <c r="AE26" s="319">
        <f>IF(H26=1,IF(盤查結果!$F$6="IPCC第二次評估報告（1995）",'Factor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6" s="319">
        <f>IF(H26=1,IF(盤查結果!$F$6="IPCC第二次評估報告（1995）",'Factor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6" s="343"/>
      <c r="AH26" s="343"/>
      <c r="AI26" s="343"/>
      <c r="AJ26" s="343"/>
      <c r="AK26" s="319">
        <f t="shared" si="15"/>
        <v>0</v>
      </c>
      <c r="AL26" s="319">
        <f t="shared" si="16"/>
        <v>0</v>
      </c>
      <c r="AM26" s="319">
        <f t="shared" si="17"/>
        <v>0</v>
      </c>
      <c r="AN26" s="319">
        <f t="shared" si="18"/>
        <v>0</v>
      </c>
      <c r="AO26" s="319">
        <f t="shared" si="19"/>
        <v>0</v>
      </c>
      <c r="AP26" s="319">
        <f t="shared" si="20"/>
        <v>0</v>
      </c>
      <c r="AQ26" s="319">
        <f t="shared" si="21"/>
        <v>0</v>
      </c>
      <c r="AR26" s="319">
        <f t="shared" si="22"/>
        <v>0</v>
      </c>
      <c r="AS26" s="320">
        <f t="shared" si="3"/>
        <v>0</v>
      </c>
      <c r="AT26" s="320">
        <f t="shared" ca="1" si="23"/>
        <v>0</v>
      </c>
    </row>
    <row r="27" spans="2:46">
      <c r="B27" s="582"/>
      <c r="C27" s="586"/>
      <c r="D27" s="587"/>
      <c r="E27" s="587"/>
      <c r="F27" s="588"/>
      <c r="G27" s="321" t="str">
        <f t="shared" si="32"/>
        <v/>
      </c>
      <c r="H27" s="321" t="str">
        <f t="shared" si="4"/>
        <v/>
      </c>
      <c r="I27" s="569"/>
      <c r="J27" s="354"/>
      <c r="K27" s="354"/>
      <c r="L27" s="344"/>
      <c r="M27" s="351"/>
      <c r="N27" s="355"/>
      <c r="O27" s="318" t="str">
        <f t="shared" si="25"/>
        <v/>
      </c>
      <c r="P27" s="318" t="str">
        <f t="shared" si="26"/>
        <v/>
      </c>
      <c r="Q27" s="318" t="str">
        <f t="shared" si="27"/>
        <v/>
      </c>
      <c r="R27" s="318" t="str">
        <f t="shared" si="28"/>
        <v/>
      </c>
      <c r="S27" s="318" t="str">
        <f t="shared" si="29"/>
        <v/>
      </c>
      <c r="T27" s="318" t="str">
        <f t="shared" si="30"/>
        <v/>
      </c>
      <c r="U27" s="318" t="str">
        <f t="shared" si="31"/>
        <v/>
      </c>
      <c r="V27" s="361"/>
      <c r="W27" s="361"/>
      <c r="X27" s="361"/>
      <c r="Y27" s="361"/>
      <c r="Z27" s="361"/>
      <c r="AA27" s="361"/>
      <c r="AB27" s="361"/>
      <c r="AC27" s="361"/>
      <c r="AD27" s="319">
        <f t="shared" si="33"/>
        <v>0</v>
      </c>
      <c r="AE27" s="319">
        <f>IF(H27=1,IF(盤查結果!$F$6="IPCC第二次評估報告（1995）",'Factor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7" s="319">
        <f>IF(H27=1,IF(盤查結果!$F$6="IPCC第二次評估報告（1995）",'Factor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7" s="343"/>
      <c r="AH27" s="343"/>
      <c r="AI27" s="343"/>
      <c r="AJ27" s="343"/>
      <c r="AK27" s="319">
        <f t="shared" si="15"/>
        <v>0</v>
      </c>
      <c r="AL27" s="319">
        <f t="shared" si="16"/>
        <v>0</v>
      </c>
      <c r="AM27" s="319">
        <f t="shared" si="17"/>
        <v>0</v>
      </c>
      <c r="AN27" s="319">
        <f t="shared" si="18"/>
        <v>0</v>
      </c>
      <c r="AO27" s="319">
        <f t="shared" si="19"/>
        <v>0</v>
      </c>
      <c r="AP27" s="319">
        <f t="shared" si="20"/>
        <v>0</v>
      </c>
      <c r="AQ27" s="319">
        <f t="shared" si="21"/>
        <v>0</v>
      </c>
      <c r="AR27" s="319">
        <f t="shared" si="22"/>
        <v>0</v>
      </c>
      <c r="AS27" s="320">
        <f t="shared" si="3"/>
        <v>0</v>
      </c>
      <c r="AT27" s="320">
        <f t="shared" ca="1" si="23"/>
        <v>0</v>
      </c>
    </row>
    <row r="28" spans="2:46">
      <c r="B28" s="582"/>
      <c r="C28" s="589"/>
      <c r="D28" s="590"/>
      <c r="E28" s="590"/>
      <c r="F28" s="591"/>
      <c r="G28" s="321" t="str">
        <f t="shared" si="32"/>
        <v/>
      </c>
      <c r="H28" s="321" t="str">
        <f t="shared" si="4"/>
        <v/>
      </c>
      <c r="I28" s="570"/>
      <c r="J28" s="356"/>
      <c r="K28" s="356"/>
      <c r="L28" s="357"/>
      <c r="M28" s="358"/>
      <c r="N28" s="359"/>
      <c r="O28" s="318" t="str">
        <f t="shared" si="25"/>
        <v/>
      </c>
      <c r="P28" s="318" t="str">
        <f t="shared" si="26"/>
        <v/>
      </c>
      <c r="Q28" s="318" t="str">
        <f t="shared" si="27"/>
        <v/>
      </c>
      <c r="R28" s="318" t="str">
        <f t="shared" si="28"/>
        <v/>
      </c>
      <c r="S28" s="318" t="str">
        <f t="shared" si="29"/>
        <v/>
      </c>
      <c r="T28" s="318" t="str">
        <f t="shared" si="30"/>
        <v/>
      </c>
      <c r="U28" s="318" t="str">
        <f t="shared" si="31"/>
        <v/>
      </c>
      <c r="V28" s="361"/>
      <c r="W28" s="361"/>
      <c r="X28" s="361"/>
      <c r="Y28" s="361"/>
      <c r="Z28" s="361"/>
      <c r="AA28" s="361"/>
      <c r="AB28" s="361"/>
      <c r="AC28" s="361"/>
      <c r="AD28" s="319">
        <f t="shared" si="33"/>
        <v>0</v>
      </c>
      <c r="AE28" s="319">
        <f>IF(H28=1,IF(盤查結果!$F$6="IPCC第二次評估報告（1995）",'Factor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28" s="319">
        <f>IF(H28=1,IF(盤查結果!$F$6="IPCC第二次評估報告（1995）",'Factor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28" s="343"/>
      <c r="AH28" s="343"/>
      <c r="AI28" s="343"/>
      <c r="AJ28" s="343"/>
      <c r="AK28" s="319">
        <f t="shared" si="15"/>
        <v>0</v>
      </c>
      <c r="AL28" s="319">
        <f t="shared" si="16"/>
        <v>0</v>
      </c>
      <c r="AM28" s="319">
        <f t="shared" si="17"/>
        <v>0</v>
      </c>
      <c r="AN28" s="319">
        <f t="shared" si="18"/>
        <v>0</v>
      </c>
      <c r="AO28" s="319">
        <f t="shared" si="19"/>
        <v>0</v>
      </c>
      <c r="AP28" s="319">
        <f t="shared" si="20"/>
        <v>0</v>
      </c>
      <c r="AQ28" s="319">
        <f t="shared" si="21"/>
        <v>0</v>
      </c>
      <c r="AR28" s="319">
        <f t="shared" si="22"/>
        <v>0</v>
      </c>
      <c r="AS28" s="320">
        <f t="shared" si="3"/>
        <v>0</v>
      </c>
      <c r="AT28" s="320">
        <f t="shared" ca="1" si="23"/>
        <v>0</v>
      </c>
    </row>
    <row r="29" spans="2:46">
      <c r="B29" s="582">
        <v>1.4</v>
      </c>
      <c r="C29" s="583" t="s">
        <v>320</v>
      </c>
      <c r="D29" s="584"/>
      <c r="E29" s="584"/>
      <c r="F29" s="585"/>
      <c r="G29" s="321" t="str">
        <f t="shared" ref="G29:G52" si="34">IF(K29&lt;&gt;"","逸散排放","")</f>
        <v>逸散排放</v>
      </c>
      <c r="H29" s="321">
        <f t="shared" si="4"/>
        <v>1</v>
      </c>
      <c r="I29" s="571" t="str">
        <f>IF(COUNTA(K29:K52)&gt;0,"有","無")</f>
        <v>有</v>
      </c>
      <c r="J29" s="351" t="s">
        <v>554</v>
      </c>
      <c r="K29" s="351" t="s">
        <v>184</v>
      </c>
      <c r="L29" s="360">
        <v>1803286.8444444446</v>
      </c>
      <c r="M29" s="351"/>
      <c r="N29" s="419" t="s">
        <v>2668</v>
      </c>
      <c r="O29" s="318" t="str">
        <f t="shared" si="25"/>
        <v/>
      </c>
      <c r="P29" s="318" t="str">
        <f t="shared" si="26"/>
        <v>V</v>
      </c>
      <c r="Q29" s="318" t="str">
        <f t="shared" si="27"/>
        <v/>
      </c>
      <c r="R29" s="318" t="str">
        <f t="shared" si="28"/>
        <v/>
      </c>
      <c r="S29" s="318" t="str">
        <f t="shared" si="29"/>
        <v/>
      </c>
      <c r="T29" s="318" t="str">
        <f t="shared" si="30"/>
        <v/>
      </c>
      <c r="U29" s="318" t="str">
        <f t="shared" si="31"/>
        <v/>
      </c>
      <c r="V29" s="318">
        <f>IFERROR(ROUND(VLOOKUP($K29,'Factor Table 1'!$D$3:$AD$60,11,FALSE),10),0)</f>
        <v>0</v>
      </c>
      <c r="W29" s="318">
        <f>IFERROR(ROUND(VLOOKUP($K29,'Factor Table 1'!$D$3:$AD$60,13,FALSE),10),0)</f>
        <v>1.5938000000000001E-6</v>
      </c>
      <c r="X29" s="318">
        <f>IFERROR(ROUND(VLOOKUP($K29,'Factor Table 1'!$D$3:$AD$60,15,FALSE),10),0)</f>
        <v>0</v>
      </c>
      <c r="Y29" s="318">
        <f>IFERROR(IF(OR(K29="CO2",K29="CH4",K29="N2O"),ROUND(VLOOKUP($K29,'Factor Table 1'!$D$3:$AD$69,17,FALSE),10),IFERROR(ROUND(VLOOKUP(J29,'Factor Table 1'!$C$3:$AD$69,18,FALSE),10),ROUND(VLOOKUP(K29,'Factor Table 1'!$D$3:$AD$69,17,FALSE),10))),0)</f>
        <v>0</v>
      </c>
      <c r="Z29" s="318">
        <v>0</v>
      </c>
      <c r="AA29" s="318">
        <f t="shared" si="12"/>
        <v>0</v>
      </c>
      <c r="AB29" s="318">
        <f t="shared" si="13"/>
        <v>0</v>
      </c>
      <c r="AC29" s="318" t="str">
        <f>IFERROR(IF(OR(K29="CO2",K29="CH4",K29="N2O"),VLOOKUP($K29,'Factor Table 1'!$D$3:$AD$69,19,FALSE),IFERROR(VLOOKUP(J29,'Factor Table 1'!$C$3:$AD$69,20,FALSE),VLOOKUP(K29,'Factor Table 1'!$D$3:$AD$69,19,FALSE))),"")</f>
        <v>環境部排放係管理表6.0.4</v>
      </c>
      <c r="AD29" s="319">
        <f t="shared" si="14"/>
        <v>1</v>
      </c>
      <c r="AE29" s="319">
        <f>IF(H29=1,IF(盤查結果!$F$6="IPCC第二次評估報告（1995）",'Factor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29" s="319">
        <f>IF(H29=1,IF(盤查結果!$F$6="IPCC第二次評估報告（1995）",'Factor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29" s="319">
        <f>IFERROR(IF(H29=1,IF(盤查結果!$F$6="IPCC第二次評估報告（1995）",VLOOKUP(K29,'Factor Table 1'!$D$75:$P$169,9,FALSE),IF(盤查結果!$F$6="IPCC第三次評估報告(2001)",VLOOKUP(K29,'Factor Table 1'!$D$75:$P$169,10,FALSE),IF(盤查結果!$F$6="IPCC第四次評估報告(2007)",VLOOKUP(K29,'Factor Table 1'!$D$75:$P$169,11,FALSE),IF(盤查結果!$F$6="IPCC第五次評估報告(2013)",VLOOKUP(K29,'Factor Table 1'!$D$75:$P$169,12,FALSE),IF(盤查結果!$F$6="IPCC第六次評估報告(2021)",VLOOKUP(K29,'Factor Table 1'!$D$75:$P$169,13,FALSE),0))))),0),0)</f>
        <v>27</v>
      </c>
      <c r="AH29" s="319">
        <v>0</v>
      </c>
      <c r="AI29" s="319">
        <f>IFERROR(IF(H29=1,IF(盤查結果!$F$6="IPCC第二次評估報告（1995）",VLOOKUP(K29,'Factor Table 1'!$D$172:$P$172,9,FALSE),IF(盤查結果!$F$6="IPCC第三次評估報告(2001)",VLOOKUP(K29,'Factor Table 1'!$D$172:$P$172,10,FALSE),IF(盤查結果!$F$6="IPCC第四次評估報告(2007)",VLOOKUP(K29,'Factor Table 1'!$D$172:$P$172,11,FALSE),IF(盤查結果!$F$6="IPCC第五次評估報告(2013)",VLOOKUP(K29,'Factor Table 1'!$D$172:$P$172,12,FALSE),IF(盤查結果!$F$6="IPCC第六次評估報告(2021)",VLOOKUP(K29,'Factor Table 1'!$D$172:$P$172,13,FALSE),0))))),0),0)</f>
        <v>0</v>
      </c>
      <c r="AJ29" s="319">
        <f>IFERROR(IF(H29=1,IF(盤查結果!$F$6="IPCC第二次評估報告（1995）",VLOOKUP(K29,'Factor Table 1'!$D$171:$P$171,9,FALSE),IF(盤查結果!$F$6="IPCC第三次評估報告(2001)",VLOOKUP(K29,'Factor Table 1'!$D$171:$P$171,10,FALSE),IF(盤查結果!$F$6="IPCC第四次評估報告(2007)",VLOOKUP(K29,'Factor Table 1'!$D$171:$P$171,11,FALSE),IF(盤查結果!$F$6="IPCC第五次評估報告(2013)",VLOOKUP(K29,'Factor Table 1'!$D$171:$P$171,12,FALSE),IF(盤查結果!$F$6="IPCC第六次評估報告(2021)",VLOOKUP(K29,'Factor Table 1'!$D$171:$P$171,13,FALSE),0))))),0),0)</f>
        <v>0</v>
      </c>
      <c r="AK29" s="319">
        <f t="shared" si="15"/>
        <v>0</v>
      </c>
      <c r="AL29" s="319">
        <f t="shared" si="16"/>
        <v>77.600121462240011</v>
      </c>
      <c r="AM29" s="319">
        <f t="shared" si="17"/>
        <v>0</v>
      </c>
      <c r="AN29" s="319">
        <f t="shared" si="18"/>
        <v>0</v>
      </c>
      <c r="AO29" s="319">
        <f t="shared" si="19"/>
        <v>0</v>
      </c>
      <c r="AP29" s="319">
        <f t="shared" si="20"/>
        <v>0</v>
      </c>
      <c r="AQ29" s="319">
        <f t="shared" si="21"/>
        <v>0</v>
      </c>
      <c r="AR29" s="319">
        <f t="shared" si="22"/>
        <v>77.600099999999998</v>
      </c>
      <c r="AS29" s="320">
        <f t="shared" si="3"/>
        <v>0.16252507511539055</v>
      </c>
      <c r="AT29" s="320">
        <f t="shared" ca="1" si="23"/>
        <v>9.2415015251180244E-5</v>
      </c>
    </row>
    <row r="30" spans="2:46">
      <c r="B30" s="582"/>
      <c r="C30" s="586"/>
      <c r="D30" s="587"/>
      <c r="E30" s="587"/>
      <c r="F30" s="588"/>
      <c r="G30" s="321" t="str">
        <f t="shared" si="34"/>
        <v>逸散排放</v>
      </c>
      <c r="H30" s="321">
        <f t="shared" si="4"/>
        <v>1</v>
      </c>
      <c r="I30" s="571"/>
      <c r="J30" s="351" t="s">
        <v>556</v>
      </c>
      <c r="K30" s="351" t="s">
        <v>321</v>
      </c>
      <c r="L30" s="544">
        <v>0.2468174107102358</v>
      </c>
      <c r="M30" s="351" t="s">
        <v>597</v>
      </c>
      <c r="N30" s="545" t="s">
        <v>2694</v>
      </c>
      <c r="O30" s="318" t="str">
        <f t="shared" si="25"/>
        <v/>
      </c>
      <c r="P30" s="318" t="str">
        <f t="shared" si="26"/>
        <v/>
      </c>
      <c r="Q30" s="318" t="str">
        <f t="shared" si="27"/>
        <v/>
      </c>
      <c r="R30" s="318" t="str">
        <f t="shared" si="28"/>
        <v>V</v>
      </c>
      <c r="S30" s="318" t="str">
        <f t="shared" si="29"/>
        <v/>
      </c>
      <c r="T30" s="318" t="str">
        <f t="shared" si="30"/>
        <v/>
      </c>
      <c r="U30" s="318" t="str">
        <f t="shared" si="31"/>
        <v/>
      </c>
      <c r="V30" s="318">
        <f>IFERROR(ROUND(VLOOKUP($K30,'Factor Table 1'!$D$3:$AD$60,11,FALSE),10),0)</f>
        <v>0</v>
      </c>
      <c r="W30" s="318">
        <f>IFERROR(ROUND(VLOOKUP($K30,'Factor Table 1'!$D$3:$AD$60,13,FALSE),10),0)</f>
        <v>0</v>
      </c>
      <c r="X30" s="318">
        <f>IFERROR(ROUND(VLOOKUP($K30,'Factor Table 1'!$D$3:$AD$60,15,FALSE),10),0)</f>
        <v>0</v>
      </c>
      <c r="Y30" s="318">
        <f>IFERROR(IF(OR(K30="CO2",K30="CH4",K30="N2O"),ROUND(VLOOKUP($K30,'Factor Table 1'!$D$3:$AD$69,17,FALSE),10),IFERROR(ROUND(VLOOKUP(J30,'Factor Table 1'!$C$3:$AD$69,18,FALSE),10),ROUND(VLOOKUP(K30,'Factor Table 1'!$D$3:$AD$69,17,FALSE),10))),0)</f>
        <v>8.5000000000000006E-2</v>
      </c>
      <c r="Z30" s="318">
        <v>0</v>
      </c>
      <c r="AA30" s="318">
        <f t="shared" si="12"/>
        <v>0</v>
      </c>
      <c r="AB30" s="318">
        <f t="shared" si="13"/>
        <v>0</v>
      </c>
      <c r="AC30" s="318" t="str">
        <f>IFERROR(IF(OR(K30="CO2",K30="CH4",K30="N2O"),VLOOKUP($K30,'Factor Table 1'!$D$3:$AD$69,19,FALSE),IFERROR(VLOOKUP(J30,'Factor Table 1'!$C$3:$AD$69,20,FALSE),VLOOKUP(K30,'Factor Table 1'!$D$3:$AD$69,19,FALSE))),"")</f>
        <v>環境部排放係管理表6.0.4</v>
      </c>
      <c r="AD30" s="319">
        <f t="shared" si="14"/>
        <v>1</v>
      </c>
      <c r="AE30" s="319">
        <f>IF(H30=1,IF(盤查結果!$F$6="IPCC第二次評估報告（1995）",'Factor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0" s="319">
        <f>IF(H30=1,IF(盤查結果!$F$6="IPCC第二次評估報告（1995）",'Factor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0" s="319">
        <f>IFERROR(IF(H30=1,IF(盤查結果!$F$6="IPCC第二次評估報告（1995）",VLOOKUP(K30,'Factor Table 1'!$D$75:$P$169,9,FALSE),IF(盤查結果!$F$6="IPCC第三次評估報告(2001)",VLOOKUP(K30,'Factor Table 1'!$D$75:$P$169,10,FALSE),IF(盤查結果!$F$6="IPCC第四次評估報告(2007)",VLOOKUP(K30,'Factor Table 1'!$D$75:$P$169,11,FALSE),IF(盤查結果!$F$6="IPCC第五次評估報告(2013)",VLOOKUP(K30,'Factor Table 1'!$D$75:$P$169,12,FALSE),IF(盤查結果!$F$6="IPCC第六次評估報告(2021)",VLOOKUP(K30,'Factor Table 1'!$D$75:$P$169,13,FALSE),0))))),0),0)</f>
        <v>1530</v>
      </c>
      <c r="AH30" s="319">
        <v>0</v>
      </c>
      <c r="AI30" s="319">
        <f>IFERROR(IF(H30=1,IF(盤查結果!$F$6="IPCC第二次評估報告（1995）",VLOOKUP(K30,'Factor Table 1'!$D$172:$P$172,9,FALSE),IF(盤查結果!$F$6="IPCC第三次評估報告(2001)",VLOOKUP(K30,'Factor Table 1'!$D$172:$P$172,10,FALSE),IF(盤查結果!$F$6="IPCC第四次評估報告(2007)",VLOOKUP(K30,'Factor Table 1'!$D$172:$P$172,11,FALSE),IF(盤查結果!$F$6="IPCC第五次評估報告(2013)",VLOOKUP(K30,'Factor Table 1'!$D$172:$P$172,12,FALSE),IF(盤查結果!$F$6="IPCC第六次評估報告(2021)",VLOOKUP(K30,'Factor Table 1'!$D$172:$P$172,13,FALSE),0))))),0),0)</f>
        <v>0</v>
      </c>
      <c r="AJ30" s="319">
        <f>IFERROR(IF(H30=1,IF(盤查結果!$F$6="IPCC第二次評估報告（1995）",VLOOKUP(K30,'Factor Table 1'!$D$171:$P$171,9,FALSE),IF(盤查結果!$F$6="IPCC第三次評估報告(2001)",VLOOKUP(K30,'Factor Table 1'!$D$171:$P$171,10,FALSE),IF(盤查結果!$F$6="IPCC第四次評估報告(2007)",VLOOKUP(K30,'Factor Table 1'!$D$171:$P$171,11,FALSE),IF(盤查結果!$F$6="IPCC第五次評估報告(2013)",VLOOKUP(K30,'Factor Table 1'!$D$171:$P$171,12,FALSE),IF(盤查結果!$F$6="IPCC第六次評估報告(2021)",VLOOKUP(K30,'Factor Table 1'!$D$171:$P$171,13,FALSE),0))))),0),0)</f>
        <v>0</v>
      </c>
      <c r="AK30" s="319">
        <f t="shared" si="15"/>
        <v>0</v>
      </c>
      <c r="AL30" s="319">
        <f t="shared" si="16"/>
        <v>0</v>
      </c>
      <c r="AM30" s="319">
        <f t="shared" si="17"/>
        <v>0</v>
      </c>
      <c r="AN30" s="319">
        <f t="shared" si="18"/>
        <v>32.098604262866168</v>
      </c>
      <c r="AO30" s="319">
        <f t="shared" si="19"/>
        <v>0</v>
      </c>
      <c r="AP30" s="319">
        <f t="shared" si="20"/>
        <v>0</v>
      </c>
      <c r="AQ30" s="319">
        <f t="shared" si="21"/>
        <v>0</v>
      </c>
      <c r="AR30" s="319">
        <f t="shared" si="22"/>
        <v>32.098599999999998</v>
      </c>
      <c r="AS30" s="320">
        <f t="shared" si="3"/>
        <v>6.7227070275668127E-2</v>
      </c>
      <c r="AT30" s="320">
        <f t="shared" ca="1" si="23"/>
        <v>3.8226659611798615E-5</v>
      </c>
    </row>
    <row r="31" spans="2:46">
      <c r="B31" s="582"/>
      <c r="C31" s="586"/>
      <c r="D31" s="587"/>
      <c r="E31" s="587"/>
      <c r="F31" s="588"/>
      <c r="G31" s="321" t="str">
        <f t="shared" si="34"/>
        <v>逸散排放</v>
      </c>
      <c r="H31" s="321">
        <f t="shared" si="4"/>
        <v>1</v>
      </c>
      <c r="I31" s="571"/>
      <c r="J31" s="351" t="s">
        <v>556</v>
      </c>
      <c r="K31" s="351" t="s">
        <v>2483</v>
      </c>
      <c r="L31" s="354">
        <v>0.90718474000000004</v>
      </c>
      <c r="M31" s="351" t="s">
        <v>597</v>
      </c>
      <c r="N31" s="545" t="s">
        <v>2694</v>
      </c>
      <c r="O31" s="318" t="str">
        <f>IF(V31&gt;0.0000000001,"V","")</f>
        <v/>
      </c>
      <c r="P31" s="318" t="str">
        <f t="shared" si="26"/>
        <v/>
      </c>
      <c r="Q31" s="318" t="str">
        <f t="shared" si="27"/>
        <v/>
      </c>
      <c r="R31" s="318" t="str">
        <f t="shared" si="28"/>
        <v>V</v>
      </c>
      <c r="S31" s="318" t="str">
        <f t="shared" si="29"/>
        <v/>
      </c>
      <c r="T31" s="318" t="str">
        <f t="shared" si="30"/>
        <v/>
      </c>
      <c r="U31" s="318" t="str">
        <f t="shared" si="31"/>
        <v/>
      </c>
      <c r="V31" s="318">
        <f>IFERROR(ROUND(VLOOKUP($K31,'Factor Table 1'!$D$3:$AD$60,11,FALSE),10),0)</f>
        <v>0</v>
      </c>
      <c r="W31" s="318">
        <f>IFERROR(ROUND(VLOOKUP($K31,'Factor Table 1'!$D$3:$AD$60,13,FALSE),10),0)</f>
        <v>0</v>
      </c>
      <c r="X31" s="318">
        <f>IFERROR(ROUND(VLOOKUP($K31,'Factor Table 1'!$D$3:$AD$60,15,FALSE),10),0)</f>
        <v>0</v>
      </c>
      <c r="Y31" s="318">
        <f>IFERROR(IF(OR(K31="CO2",K31="CH4",K31="N2O"),ROUND(VLOOKUP($K31,'Factor Table 1'!$D$3:$AD$69,17,FALSE),10),IFERROR(ROUND(VLOOKUP(J31,'Factor Table 1'!$C$3:$AD$69,18,FALSE),10),ROUND(VLOOKUP(K31,'Factor Table 1'!$D$3:$AD$69,17,FALSE),10))),0)</f>
        <v>8.5000000000000006E-2</v>
      </c>
      <c r="Z31" s="318">
        <v>0</v>
      </c>
      <c r="AA31" s="318">
        <f t="shared" si="12"/>
        <v>0</v>
      </c>
      <c r="AB31" s="318">
        <f t="shared" si="13"/>
        <v>0</v>
      </c>
      <c r="AC31" s="318" t="str">
        <f>IFERROR(IF(OR(K31="CO2",K31="CH4",K31="N2O"),VLOOKUP($K31,'Factor Table 1'!$D$3:$AD$69,19,FALSE),IFERROR(VLOOKUP(J31,'Factor Table 1'!$C$3:$AD$69,20,FALSE),VLOOKUP(K31,'Factor Table 1'!$D$3:$AD$69,19,FALSE))),"")</f>
        <v>環境部排放係管理表6.0.4</v>
      </c>
      <c r="AD31" s="319">
        <f t="shared" si="14"/>
        <v>1</v>
      </c>
      <c r="AE31" s="319">
        <f>IF(H31=1,IF(盤查結果!$F$6="IPCC第二次評估報告（1995）",'Factor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1" s="319">
        <f>IF(H31=1,IF(盤查結果!$F$6="IPCC第二次評估報告（1995）",'Factor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1" s="319">
        <f>IFERROR(IF(H31=1,IF(盤查結果!$F$6="IPCC第二次評估報告（1995）",VLOOKUP(K31,'Factor Table 1'!$D$75:$P$169,9,FALSE),IF(盤查結果!$F$6="IPCC第三次評估報告(2001)",VLOOKUP(K31,'Factor Table 1'!$D$75:$P$169,10,FALSE),IF(盤查結果!$F$6="IPCC第四次評估報告(2007)",VLOOKUP(K31,'Factor Table 1'!$D$75:$P$169,11,FALSE),IF(盤查結果!$F$6="IPCC第五次評估報告(2013)",VLOOKUP(K31,'Factor Table 1'!$D$75:$P$169,12,FALSE),IF(盤查結果!$F$6="IPCC第六次評估報告(2021)",VLOOKUP(K31,'Factor Table 1'!$D$75:$P$169,13,FALSE),0))))),0),0)</f>
        <v>90.4</v>
      </c>
      <c r="AH31" s="319">
        <v>0</v>
      </c>
      <c r="AI31" s="319">
        <f>IFERROR(IF(H31=1,IF(盤查結果!$F$6="IPCC第二次評估報告（1995）",VLOOKUP(K31,'Factor Table 1'!$D$172:$P$172,9,FALSE),IF(盤查結果!$F$6="IPCC第三次評估報告(2001)",VLOOKUP(K31,'Factor Table 1'!$D$172:$P$172,10,FALSE),IF(盤查結果!$F$6="IPCC第四次評估報告(2007)",VLOOKUP(K31,'Factor Table 1'!$D$172:$P$172,11,FALSE),IF(盤查結果!$F$6="IPCC第五次評估報告(2013)",VLOOKUP(K31,'Factor Table 1'!$D$172:$P$172,12,FALSE),IF(盤查結果!$F$6="IPCC第六次評估報告(2021)",VLOOKUP(K31,'Factor Table 1'!$D$172:$P$172,13,FALSE),0))))),0),0)</f>
        <v>0</v>
      </c>
      <c r="AJ31" s="319">
        <f>IFERROR(IF(H31=1,IF(盤查結果!$F$6="IPCC第二次評估報告（1995）",VLOOKUP(K31,'Factor Table 1'!$D$171:$P$171,9,FALSE),IF(盤查結果!$F$6="IPCC第三次評估報告(2001)",VLOOKUP(K31,'Factor Table 1'!$D$171:$P$171,10,FALSE),IF(盤查結果!$F$6="IPCC第四次評估報告(2007)",VLOOKUP(K31,'Factor Table 1'!$D$171:$P$171,11,FALSE),IF(盤查結果!$F$6="IPCC第五次評估報告(2013)",VLOOKUP(K31,'Factor Table 1'!$D$171:$P$171,12,FALSE),IF(盤查結果!$F$6="IPCC第六次評估報告(2021)",VLOOKUP(K31,'Factor Table 1'!$D$171:$P$171,13,FALSE),0))))),0),0)</f>
        <v>0</v>
      </c>
      <c r="AK31" s="319">
        <f t="shared" si="15"/>
        <v>0</v>
      </c>
      <c r="AL31" s="319">
        <f t="shared" si="16"/>
        <v>0</v>
      </c>
      <c r="AM31" s="319">
        <f t="shared" si="17"/>
        <v>0</v>
      </c>
      <c r="AN31" s="319">
        <f t="shared" si="18"/>
        <v>6.9708075421600011</v>
      </c>
      <c r="AO31" s="319">
        <f t="shared" si="19"/>
        <v>0</v>
      </c>
      <c r="AP31" s="319">
        <f t="shared" si="20"/>
        <v>0</v>
      </c>
      <c r="AQ31" s="319">
        <f t="shared" si="21"/>
        <v>0</v>
      </c>
      <c r="AR31" s="319">
        <f t="shared" si="22"/>
        <v>6.9707999999999997</v>
      </c>
      <c r="AS31" s="320">
        <f t="shared" si="3"/>
        <v>1.4599591928546025E-2</v>
      </c>
      <c r="AT31" s="320">
        <f t="shared" ca="1" si="23"/>
        <v>8.3016205947276769E-6</v>
      </c>
    </row>
    <row r="32" spans="2:46">
      <c r="B32" s="582"/>
      <c r="C32" s="586"/>
      <c r="D32" s="587"/>
      <c r="E32" s="587"/>
      <c r="F32" s="588"/>
      <c r="G32" s="321" t="str">
        <f t="shared" si="34"/>
        <v>逸散排放</v>
      </c>
      <c r="H32" s="321">
        <f t="shared" si="4"/>
        <v>1</v>
      </c>
      <c r="I32" s="571"/>
      <c r="J32" s="351" t="s">
        <v>555</v>
      </c>
      <c r="K32" s="351" t="s">
        <v>2669</v>
      </c>
      <c r="L32" s="354">
        <v>1.5900000000000002E-4</v>
      </c>
      <c r="M32" s="351" t="s">
        <v>597</v>
      </c>
      <c r="N32" s="545" t="s">
        <v>2694</v>
      </c>
      <c r="O32" s="318" t="str">
        <f t="shared" ref="O32:O38" si="35">IF(V32&gt;0.0000000001,"V","")</f>
        <v/>
      </c>
      <c r="P32" s="318" t="str">
        <f t="shared" si="26"/>
        <v/>
      </c>
      <c r="Q32" s="318" t="str">
        <f t="shared" si="27"/>
        <v/>
      </c>
      <c r="R32" s="318" t="str">
        <f t="shared" si="28"/>
        <v>V</v>
      </c>
      <c r="S32" s="318" t="str">
        <f t="shared" si="29"/>
        <v/>
      </c>
      <c r="T32" s="318" t="str">
        <f t="shared" si="30"/>
        <v/>
      </c>
      <c r="U32" s="318" t="str">
        <f t="shared" si="31"/>
        <v/>
      </c>
      <c r="V32" s="318">
        <f>IFERROR(ROUND(VLOOKUP($K32,'Factor Table 1'!$D$3:$AD$60,11,FALSE),10),0)</f>
        <v>0</v>
      </c>
      <c r="W32" s="318">
        <f>IFERROR(ROUND(VLOOKUP($K32,'Factor Table 1'!$D$3:$AD$60,13,FALSE),10),0)</f>
        <v>0</v>
      </c>
      <c r="X32" s="318">
        <f>IFERROR(ROUND(VLOOKUP($K32,'Factor Table 1'!$D$3:$AD$60,15,FALSE),10),0)</f>
        <v>0</v>
      </c>
      <c r="Y32" s="318">
        <f>IFERROR(IF(OR(K32="CO2",K32="CH4",K32="N2O"),ROUND(VLOOKUP($K32,'Factor Table 1'!$D$3:$AD$69,17,FALSE),10),IFERROR(ROUND(VLOOKUP(J32,'Factor Table 1'!$C$3:$AD$69,18,FALSE),10),ROUND(VLOOKUP(K32,'Factor Table 1'!$D$3:$AD$69,17,FALSE),10))),0)</f>
        <v>3.0000000000000001E-3</v>
      </c>
      <c r="Z32" s="318">
        <v>0</v>
      </c>
      <c r="AA32" s="318">
        <f t="shared" si="12"/>
        <v>0</v>
      </c>
      <c r="AB32" s="318">
        <f t="shared" si="13"/>
        <v>0</v>
      </c>
      <c r="AC32" s="318" t="str">
        <f>IFERROR(IF(OR(K32="CO2",K32="CH4",K32="N2O"),VLOOKUP($K32,'Factor Table 1'!$D$3:$AD$69,19,FALSE),IFERROR(VLOOKUP(J32,'Factor Table 1'!$C$3:$AD$69,20,FALSE),VLOOKUP(K32,'Factor Table 1'!$D$3:$AD$69,19,FALSE))),"")</f>
        <v>環境部排放係管理表6.0.4</v>
      </c>
      <c r="AD32" s="319">
        <f t="shared" si="14"/>
        <v>1</v>
      </c>
      <c r="AE32" s="319">
        <f>IF(H32=1,IF(盤查結果!$F$6="IPCC第二次評估報告（1995）",'Factor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2" s="319">
        <f>IF(H32=1,IF(盤查結果!$F$6="IPCC第二次評估報告（1995）",'Factor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2" s="319">
        <f>IFERROR(IF(H32=1,IF(盤查結果!$F$6="IPCC第二次評估報告（1995）",VLOOKUP(K32,'Factor Table 1'!$D$75:$P$169,9,FALSE),IF(盤查結果!$F$6="IPCC第三次評估報告(2001)",VLOOKUP(K32,'Factor Table 1'!$D$75:$P$169,10,FALSE),IF(盤查結果!$F$6="IPCC第四次評估報告(2007)",VLOOKUP(K32,'Factor Table 1'!$D$75:$P$169,11,FALSE),IF(盤查結果!$F$6="IPCC第五次評估報告(2013)",VLOOKUP(K32,'Factor Table 1'!$D$75:$P$169,12,FALSE),IF(盤查結果!$F$6="IPCC第六次評估報告(2021)",VLOOKUP(K32,'Factor Table 1'!$D$75:$P$169,13,FALSE),0))))),0),0)</f>
        <v>0</v>
      </c>
      <c r="AH32" s="319">
        <v>0</v>
      </c>
      <c r="AI32" s="319">
        <f>IFERROR(IF(H32=1,IF(盤查結果!$F$6="IPCC第二次評估報告（1995）",VLOOKUP(K32,'Factor Table 1'!$D$172:$P$172,9,FALSE),IF(盤查結果!$F$6="IPCC第三次評估報告(2001)",VLOOKUP(K32,'Factor Table 1'!$D$172:$P$172,10,FALSE),IF(盤查結果!$F$6="IPCC第四次評估報告(2007)",VLOOKUP(K32,'Factor Table 1'!$D$172:$P$172,11,FALSE),IF(盤查結果!$F$6="IPCC第五次評估報告(2013)",VLOOKUP(K32,'Factor Table 1'!$D$172:$P$172,12,FALSE),IF(盤查結果!$F$6="IPCC第六次評估報告(2021)",VLOOKUP(K32,'Factor Table 1'!$D$172:$P$172,13,FALSE),0))))),0),0)</f>
        <v>0</v>
      </c>
      <c r="AJ32" s="319">
        <f>IFERROR(IF(H32=1,IF(盤查結果!$F$6="IPCC第二次評估報告（1995）",VLOOKUP(K32,'Factor Table 1'!$D$171:$P$171,9,FALSE),IF(盤查結果!$F$6="IPCC第三次評估報告(2001)",VLOOKUP(K32,'Factor Table 1'!$D$171:$P$171,10,FALSE),IF(盤查結果!$F$6="IPCC第四次評估報告(2007)",VLOOKUP(K32,'Factor Table 1'!$D$171:$P$171,11,FALSE),IF(盤查結果!$F$6="IPCC第五次評估報告(2013)",VLOOKUP(K32,'Factor Table 1'!$D$171:$P$171,12,FALSE),IF(盤查結果!$F$6="IPCC第六次評估報告(2021)",VLOOKUP(K32,'Factor Table 1'!$D$171:$P$171,13,FALSE),0))))),0),0)</f>
        <v>0</v>
      </c>
      <c r="AK32" s="319">
        <f t="shared" si="15"/>
        <v>0</v>
      </c>
      <c r="AL32" s="319">
        <f t="shared" si="16"/>
        <v>0</v>
      </c>
      <c r="AM32" s="319">
        <f t="shared" si="17"/>
        <v>0</v>
      </c>
      <c r="AN32" s="319">
        <f t="shared" si="18"/>
        <v>0</v>
      </c>
      <c r="AO32" s="319">
        <f t="shared" si="19"/>
        <v>0</v>
      </c>
      <c r="AP32" s="319">
        <f t="shared" si="20"/>
        <v>0</v>
      </c>
      <c r="AQ32" s="319">
        <f t="shared" si="21"/>
        <v>0</v>
      </c>
      <c r="AR32" s="319">
        <f t="shared" si="22"/>
        <v>0</v>
      </c>
      <c r="AS32" s="320">
        <f t="shared" si="3"/>
        <v>0</v>
      </c>
      <c r="AT32" s="320">
        <f t="shared" ca="1" si="23"/>
        <v>0</v>
      </c>
    </row>
    <row r="33" spans="2:46">
      <c r="B33" s="582"/>
      <c r="C33" s="586"/>
      <c r="D33" s="587"/>
      <c r="E33" s="587"/>
      <c r="F33" s="588"/>
      <c r="G33" s="321" t="str">
        <f t="shared" si="34"/>
        <v>逸散排放</v>
      </c>
      <c r="H33" s="321">
        <f t="shared" si="4"/>
        <v>1</v>
      </c>
      <c r="I33" s="571"/>
      <c r="J33" s="351" t="s">
        <v>557</v>
      </c>
      <c r="K33" s="351" t="s">
        <v>462</v>
      </c>
      <c r="L33" s="354">
        <v>1.966E-2</v>
      </c>
      <c r="M33" s="351" t="s">
        <v>597</v>
      </c>
      <c r="N33" s="545" t="s">
        <v>2694</v>
      </c>
      <c r="O33" s="318" t="str">
        <f t="shared" si="35"/>
        <v/>
      </c>
      <c r="P33" s="318" t="str">
        <f t="shared" si="26"/>
        <v/>
      </c>
      <c r="Q33" s="318" t="str">
        <f t="shared" si="27"/>
        <v/>
      </c>
      <c r="R33" s="318" t="str">
        <f t="shared" si="28"/>
        <v>V</v>
      </c>
      <c r="S33" s="318" t="str">
        <f t="shared" si="29"/>
        <v/>
      </c>
      <c r="T33" s="318" t="str">
        <f t="shared" si="30"/>
        <v/>
      </c>
      <c r="U33" s="318" t="str">
        <f t="shared" si="31"/>
        <v/>
      </c>
      <c r="V33" s="318">
        <f>IFERROR(ROUND(VLOOKUP($K33,'Factor Table 1'!$D$3:$AD$60,11,FALSE),10),0)</f>
        <v>0</v>
      </c>
      <c r="W33" s="318">
        <f>IFERROR(ROUND(VLOOKUP($K33,'Factor Table 1'!$D$3:$AD$60,13,FALSE),10),0)</f>
        <v>0</v>
      </c>
      <c r="X33" s="318">
        <f>IFERROR(ROUND(VLOOKUP($K33,'Factor Table 1'!$D$3:$AD$60,15,FALSE),10),0)</f>
        <v>0</v>
      </c>
      <c r="Y33" s="318">
        <f>IFERROR(IF(OR(K33="CO2",K33="CH4",K33="N2O"),ROUND(VLOOKUP($K33,'Factor Table 1'!$D$3:$AD$69,17,FALSE),10),IFERROR(ROUND(VLOOKUP(J33,'Factor Table 1'!$C$3:$AD$69,18,FALSE),10),ROUND(VLOOKUP(K33,'Factor Table 1'!$D$3:$AD$69,17,FALSE),10))),0)</f>
        <v>5.5E-2</v>
      </c>
      <c r="Z33" s="318">
        <v>0</v>
      </c>
      <c r="AA33" s="318">
        <f t="shared" si="12"/>
        <v>0</v>
      </c>
      <c r="AB33" s="318">
        <f t="shared" si="13"/>
        <v>0</v>
      </c>
      <c r="AC33" s="318" t="str">
        <f>IFERROR(IF(OR(K33="CO2",K33="CH4",K33="N2O"),VLOOKUP($K33,'Factor Table 1'!$D$3:$AD$69,19,FALSE),IFERROR(VLOOKUP(J33,'Factor Table 1'!$C$3:$AD$69,20,FALSE),VLOOKUP(K33,'Factor Table 1'!$D$3:$AD$69,19,FALSE))),"")</f>
        <v>環境部排放係管理表6.0.4</v>
      </c>
      <c r="AD33" s="319">
        <f t="shared" si="14"/>
        <v>1</v>
      </c>
      <c r="AE33" s="319">
        <f>IF(H33=1,IF(盤查結果!$F$6="IPCC第二次評估報告（1995）",'Factor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3" s="319">
        <f>IF(H33=1,IF(盤查結果!$F$6="IPCC第二次評估報告（1995）",'Factor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3" s="319">
        <f>IFERROR(IF(H33=1,IF(盤查結果!$F$6="IPCC第二次評估報告（1995）",VLOOKUP(K33,'Factor Table 1'!$D$75:$P$169,9,FALSE),IF(盤查結果!$F$6="IPCC第三次評估報告(2001)",VLOOKUP(K33,'Factor Table 1'!$D$75:$P$169,10,FALSE),IF(盤查結果!$F$6="IPCC第四次評估報告(2007)",VLOOKUP(K33,'Factor Table 1'!$D$75:$P$169,11,FALSE),IF(盤查結果!$F$6="IPCC第五次評估報告(2013)",VLOOKUP(K33,'Factor Table 1'!$D$75:$P$169,12,FALSE),IF(盤查結果!$F$6="IPCC第六次評估報告(2021)",VLOOKUP(K33,'Factor Table 1'!$D$75:$P$169,13,FALSE),0))))),0),0)</f>
        <v>2255.5</v>
      </c>
      <c r="AH33" s="319">
        <v>0</v>
      </c>
      <c r="AI33" s="319">
        <f>IFERROR(IF(H33=1,IF(盤查結果!$F$6="IPCC第二次評估報告（1995）",VLOOKUP(K33,'Factor Table 1'!$D$172:$P$172,9,FALSE),IF(盤查結果!$F$6="IPCC第三次評估報告(2001)",VLOOKUP(K33,'Factor Table 1'!$D$172:$P$172,10,FALSE),IF(盤查結果!$F$6="IPCC第四次評估報告(2007)",VLOOKUP(K33,'Factor Table 1'!$D$172:$P$172,11,FALSE),IF(盤查結果!$F$6="IPCC第五次評估報告(2013)",VLOOKUP(K33,'Factor Table 1'!$D$172:$P$172,12,FALSE),IF(盤查結果!$F$6="IPCC第六次評估報告(2021)",VLOOKUP(K33,'Factor Table 1'!$D$172:$P$172,13,FALSE),0))))),0),0)</f>
        <v>0</v>
      </c>
      <c r="AJ33" s="319">
        <f>IFERROR(IF(H33=1,IF(盤查結果!$F$6="IPCC第二次評估報告（1995）",VLOOKUP(K33,'Factor Table 1'!$D$171:$P$171,9,FALSE),IF(盤查結果!$F$6="IPCC第三次評估報告(2001)",VLOOKUP(K33,'Factor Table 1'!$D$171:$P$171,10,FALSE),IF(盤查結果!$F$6="IPCC第四次評估報告(2007)",VLOOKUP(K33,'Factor Table 1'!$D$171:$P$171,11,FALSE),IF(盤查結果!$F$6="IPCC第五次評估報告(2013)",VLOOKUP(K33,'Factor Table 1'!$D$171:$P$171,12,FALSE),IF(盤查結果!$F$6="IPCC第六次評估報告(2021)",VLOOKUP(K33,'Factor Table 1'!$D$171:$P$171,13,FALSE),0))))),0),0)</f>
        <v>0</v>
      </c>
      <c r="AK33" s="319">
        <f t="shared" si="15"/>
        <v>0</v>
      </c>
      <c r="AL33" s="319">
        <f t="shared" si="16"/>
        <v>0</v>
      </c>
      <c r="AM33" s="319">
        <f t="shared" si="17"/>
        <v>0</v>
      </c>
      <c r="AN33" s="319">
        <f t="shared" si="18"/>
        <v>2.4388721500000003</v>
      </c>
      <c r="AO33" s="319">
        <f t="shared" si="19"/>
        <v>0</v>
      </c>
      <c r="AP33" s="319">
        <f t="shared" si="20"/>
        <v>0</v>
      </c>
      <c r="AQ33" s="319">
        <f t="shared" si="21"/>
        <v>0</v>
      </c>
      <c r="AR33" s="319">
        <f t="shared" si="22"/>
        <v>2.4388999999999998</v>
      </c>
      <c r="AS33" s="320">
        <f t="shared" si="3"/>
        <v>5.1080141095040596E-3</v>
      </c>
      <c r="AT33" s="320">
        <f t="shared" ca="1" si="23"/>
        <v>2.904519204177617E-6</v>
      </c>
    </row>
    <row r="34" spans="2:46">
      <c r="B34" s="582"/>
      <c r="C34" s="586"/>
      <c r="D34" s="587"/>
      <c r="E34" s="587"/>
      <c r="F34" s="588"/>
      <c r="G34" s="321" t="str">
        <f t="shared" si="34"/>
        <v>逸散排放</v>
      </c>
      <c r="H34" s="321">
        <f t="shared" si="4"/>
        <v>1</v>
      </c>
      <c r="I34" s="571"/>
      <c r="J34" s="351" t="s">
        <v>557</v>
      </c>
      <c r="K34" s="351" t="s">
        <v>322</v>
      </c>
      <c r="L34" s="354">
        <v>1.56E-3</v>
      </c>
      <c r="M34" s="351" t="s">
        <v>597</v>
      </c>
      <c r="N34" s="545" t="s">
        <v>2694</v>
      </c>
      <c r="O34" s="318" t="str">
        <f t="shared" si="35"/>
        <v/>
      </c>
      <c r="P34" s="318" t="str">
        <f t="shared" si="26"/>
        <v/>
      </c>
      <c r="Q34" s="318" t="str">
        <f t="shared" si="27"/>
        <v/>
      </c>
      <c r="R34" s="318" t="str">
        <f t="shared" si="28"/>
        <v>V</v>
      </c>
      <c r="S34" s="318" t="str">
        <f t="shared" si="29"/>
        <v/>
      </c>
      <c r="T34" s="318" t="str">
        <f t="shared" si="30"/>
        <v/>
      </c>
      <c r="U34" s="318" t="str">
        <f t="shared" si="31"/>
        <v/>
      </c>
      <c r="V34" s="318">
        <f>IFERROR(ROUND(VLOOKUP($K34,'Factor Table 1'!$D$3:$AD$60,11,FALSE),10),0)</f>
        <v>0</v>
      </c>
      <c r="W34" s="318">
        <f>IFERROR(ROUND(VLOOKUP($K34,'Factor Table 1'!$D$3:$AD$60,13,FALSE),10),0)</f>
        <v>0</v>
      </c>
      <c r="X34" s="318">
        <f>IFERROR(ROUND(VLOOKUP($K34,'Factor Table 1'!$D$3:$AD$60,15,FALSE),10),0)</f>
        <v>0</v>
      </c>
      <c r="Y34" s="318">
        <f>IFERROR(IF(OR(K34="CO2",K34="CH4",K34="N2O"),ROUND(VLOOKUP($K34,'Factor Table 1'!$D$3:$AD$69,17,FALSE),10),IFERROR(ROUND(VLOOKUP(J34,'Factor Table 1'!$C$3:$AD$69,18,FALSE),10),ROUND(VLOOKUP(K34,'Factor Table 1'!$D$3:$AD$69,17,FALSE),10))),0)</f>
        <v>5.5E-2</v>
      </c>
      <c r="Z34" s="318">
        <v>0</v>
      </c>
      <c r="AA34" s="318">
        <f t="shared" si="12"/>
        <v>0</v>
      </c>
      <c r="AB34" s="318">
        <f t="shared" si="13"/>
        <v>0</v>
      </c>
      <c r="AC34" s="318" t="str">
        <f>IFERROR(IF(OR(K34="CO2",K34="CH4",K34="N2O"),VLOOKUP($K34,'Factor Table 1'!$D$3:$AD$69,19,FALSE),IFERROR(VLOOKUP(J34,'Factor Table 1'!$C$3:$AD$69,20,FALSE),VLOOKUP(K34,'Factor Table 1'!$D$3:$AD$69,19,FALSE))),"")</f>
        <v>環境部排放係管理表6.0.4</v>
      </c>
      <c r="AD34" s="319">
        <f t="shared" si="14"/>
        <v>1</v>
      </c>
      <c r="AE34" s="319">
        <f>IF(H34=1,IF(盤查結果!$F$6="IPCC第二次評估報告（1995）",'Factor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4" s="319">
        <f>IF(H34=1,IF(盤查結果!$F$6="IPCC第二次評估報告（1995）",'Factor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4" s="319">
        <f>IFERROR(IF(H34=1,IF(盤查結果!$F$6="IPCC第二次評估報告（1995）",VLOOKUP(K34,'Factor Table 1'!$D$75:$P$169,9,FALSE),IF(盤查結果!$F$6="IPCC第三次評估報告(2001)",VLOOKUP(K34,'Factor Table 1'!$D$75:$P$169,10,FALSE),IF(盤查結果!$F$6="IPCC第四次評估報告(2007)",VLOOKUP(K34,'Factor Table 1'!$D$75:$P$169,11,FALSE),IF(盤查結果!$F$6="IPCC第五次評估報告(2013)",VLOOKUP(K34,'Factor Table 1'!$D$75:$P$169,12,FALSE),IF(盤查結果!$F$6="IPCC第六次評估報告(2021)",VLOOKUP(K34,'Factor Table 1'!$D$75:$P$169,13,FALSE),0))))),0),0)</f>
        <v>1960</v>
      </c>
      <c r="AH34" s="319">
        <v>0</v>
      </c>
      <c r="AI34" s="319">
        <f>IFERROR(IF(H34=1,IF(盤查結果!$F$6="IPCC第二次評估報告（1995）",VLOOKUP(K34,'Factor Table 1'!$D$172:$P$172,9,FALSE),IF(盤查結果!$F$6="IPCC第三次評估報告(2001)",VLOOKUP(K34,'Factor Table 1'!$D$172:$P$172,10,FALSE),IF(盤查結果!$F$6="IPCC第四次評估報告(2007)",VLOOKUP(K34,'Factor Table 1'!$D$172:$P$172,11,FALSE),IF(盤查結果!$F$6="IPCC第五次評估報告(2013)",VLOOKUP(K34,'Factor Table 1'!$D$172:$P$172,12,FALSE),IF(盤查結果!$F$6="IPCC第六次評估報告(2021)",VLOOKUP(K34,'Factor Table 1'!$D$172:$P$172,13,FALSE),0))))),0),0)</f>
        <v>0</v>
      </c>
      <c r="AJ34" s="319">
        <f>IFERROR(IF(H34=1,IF(盤查結果!$F$6="IPCC第二次評估報告（1995）",VLOOKUP(K34,'Factor Table 1'!$D$171:$P$171,9,FALSE),IF(盤查結果!$F$6="IPCC第三次評估報告(2001)",VLOOKUP(K34,'Factor Table 1'!$D$171:$P$171,10,FALSE),IF(盤查結果!$F$6="IPCC第四次評估報告(2007)",VLOOKUP(K34,'Factor Table 1'!$D$171:$P$171,11,FALSE),IF(盤查結果!$F$6="IPCC第五次評估報告(2013)",VLOOKUP(K34,'Factor Table 1'!$D$171:$P$171,12,FALSE),IF(盤查結果!$F$6="IPCC第六次評估報告(2021)",VLOOKUP(K34,'Factor Table 1'!$D$171:$P$171,13,FALSE),0))))),0),0)</f>
        <v>0</v>
      </c>
      <c r="AK34" s="319">
        <f t="shared" si="15"/>
        <v>0</v>
      </c>
      <c r="AL34" s="319">
        <f t="shared" si="16"/>
        <v>0</v>
      </c>
      <c r="AM34" s="319">
        <f t="shared" si="17"/>
        <v>0</v>
      </c>
      <c r="AN34" s="319">
        <f t="shared" si="18"/>
        <v>0.16816799999999998</v>
      </c>
      <c r="AO34" s="319">
        <f t="shared" si="19"/>
        <v>0</v>
      </c>
      <c r="AP34" s="319">
        <f t="shared" si="20"/>
        <v>0</v>
      </c>
      <c r="AQ34" s="319">
        <f t="shared" si="21"/>
        <v>0</v>
      </c>
      <c r="AR34" s="319">
        <f t="shared" si="22"/>
        <v>0.16819999999999999</v>
      </c>
      <c r="AS34" s="320">
        <f t="shared" si="3"/>
        <v>3.5227683513821103E-4</v>
      </c>
      <c r="AT34" s="320">
        <f t="shared" ca="1" si="23"/>
        <v>2.0031166925362876E-7</v>
      </c>
    </row>
    <row r="35" spans="2:46">
      <c r="B35" s="582"/>
      <c r="C35" s="586"/>
      <c r="D35" s="587"/>
      <c r="E35" s="587"/>
      <c r="F35" s="588"/>
      <c r="G35" s="321" t="str">
        <f t="shared" si="34"/>
        <v>逸散排放</v>
      </c>
      <c r="H35" s="321">
        <f t="shared" si="4"/>
        <v>1</v>
      </c>
      <c r="I35" s="571"/>
      <c r="J35" s="351" t="s">
        <v>696</v>
      </c>
      <c r="K35" s="351" t="s">
        <v>451</v>
      </c>
      <c r="L35" s="354">
        <v>1.5499999999999999E-3</v>
      </c>
      <c r="M35" s="351" t="s">
        <v>597</v>
      </c>
      <c r="N35" s="545" t="s">
        <v>2694</v>
      </c>
      <c r="O35" s="318" t="str">
        <f t="shared" si="35"/>
        <v/>
      </c>
      <c r="P35" s="318" t="str">
        <f t="shared" si="26"/>
        <v/>
      </c>
      <c r="Q35" s="318" t="str">
        <f t="shared" si="27"/>
        <v/>
      </c>
      <c r="R35" s="318" t="str">
        <f t="shared" si="28"/>
        <v>V</v>
      </c>
      <c r="S35" s="318" t="str">
        <f t="shared" si="29"/>
        <v/>
      </c>
      <c r="T35" s="318" t="str">
        <f t="shared" si="30"/>
        <v/>
      </c>
      <c r="U35" s="318" t="str">
        <f t="shared" si="31"/>
        <v/>
      </c>
      <c r="V35" s="318">
        <f>IFERROR(ROUND(VLOOKUP($K35,'Factor Table 1'!$D$3:$AD$60,11,FALSE),10),0)</f>
        <v>0</v>
      </c>
      <c r="W35" s="318">
        <f>IFERROR(ROUND(VLOOKUP($K35,'Factor Table 1'!$D$3:$AD$60,13,FALSE),10),0)</f>
        <v>0</v>
      </c>
      <c r="X35" s="318">
        <f>IFERROR(ROUND(VLOOKUP($K35,'Factor Table 1'!$D$3:$AD$60,15,FALSE),10),0)</f>
        <v>0</v>
      </c>
      <c r="Y35" s="318">
        <f>IFERROR(IF(OR(K35="CO2",K35="CH4",K35="N2O"),ROUND(VLOOKUP($K35,'Factor Table 1'!$D$3:$AD$69,17,FALSE),10),IFERROR(ROUND(VLOOKUP(J35,'Factor Table 1'!$C$3:$AD$69,18,FALSE),10),ROUND(VLOOKUP(K35,'Factor Table 1'!$D$3:$AD$69,17,FALSE),10))),0)</f>
        <v>0.16</v>
      </c>
      <c r="Z35" s="318">
        <v>0</v>
      </c>
      <c r="AA35" s="318">
        <f t="shared" si="12"/>
        <v>0</v>
      </c>
      <c r="AB35" s="318">
        <f t="shared" si="13"/>
        <v>0</v>
      </c>
      <c r="AC35" s="318" t="str">
        <f>IFERROR(IF(OR(K35="CO2",K35="CH4",K35="N2O"),VLOOKUP($K35,'Factor Table 1'!$D$3:$AD$69,19,FALSE),IFERROR(VLOOKUP(J35,'Factor Table 1'!$C$3:$AD$69,20,FALSE),VLOOKUP(K35,'Factor Table 1'!$D$3:$AD$69,19,FALSE))),"")</f>
        <v>環境部排放係管理表6.0.4</v>
      </c>
      <c r="AD35" s="319">
        <f t="shared" si="14"/>
        <v>1</v>
      </c>
      <c r="AE35" s="319">
        <f>IF(H35=1,IF(盤查結果!$F$6="IPCC第二次評估報告（1995）",'Factor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5" s="319">
        <f>IF(H35=1,IF(盤查結果!$F$6="IPCC第二次評估報告（1995）",'Factor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5" s="319">
        <f>IFERROR(IF(H35=1,IF(盤查結果!$F$6="IPCC第二次評估報告（1995）",VLOOKUP(K35,'Factor Table 1'!$D$75:$P$169,9,FALSE),IF(盤查結果!$F$6="IPCC第三次評估報告(2001)",VLOOKUP(K35,'Factor Table 1'!$D$75:$P$169,10,FALSE),IF(盤查結果!$F$6="IPCC第四次評估報告(2007)",VLOOKUP(K35,'Factor Table 1'!$D$75:$P$169,11,FALSE),IF(盤查結果!$F$6="IPCC第五次評估報告(2013)",VLOOKUP(K35,'Factor Table 1'!$D$75:$P$169,12,FALSE),IF(盤查結果!$F$6="IPCC第六次評估報告(2021)",VLOOKUP(K35,'Factor Table 1'!$D$75:$P$169,13,FALSE),0))))),0),0)</f>
        <v>4728</v>
      </c>
      <c r="AH35" s="319">
        <v>0</v>
      </c>
      <c r="AI35" s="319">
        <f>IFERROR(IF(H35=1,IF(盤查結果!$F$6="IPCC第二次評估報告（1995）",VLOOKUP(K35,'Factor Table 1'!$D$172:$P$172,9,FALSE),IF(盤查結果!$F$6="IPCC第三次評估報告(2001)",VLOOKUP(K35,'Factor Table 1'!$D$172:$P$172,10,FALSE),IF(盤查結果!$F$6="IPCC第四次評估報告(2007)",VLOOKUP(K35,'Factor Table 1'!$D$172:$P$172,11,FALSE),IF(盤查結果!$F$6="IPCC第五次評估報告(2013)",VLOOKUP(K35,'Factor Table 1'!$D$172:$P$172,12,FALSE),IF(盤查結果!$F$6="IPCC第六次評估報告(2021)",VLOOKUP(K35,'Factor Table 1'!$D$172:$P$172,13,FALSE),0))))),0),0)</f>
        <v>0</v>
      </c>
      <c r="AJ35" s="319">
        <f>IFERROR(IF(H35=1,IF(盤查結果!$F$6="IPCC第二次評估報告（1995）",VLOOKUP(K35,'Factor Table 1'!$D$171:$P$171,9,FALSE),IF(盤查結果!$F$6="IPCC第三次評估報告(2001)",VLOOKUP(K35,'Factor Table 1'!$D$171:$P$171,10,FALSE),IF(盤查結果!$F$6="IPCC第四次評估報告(2007)",VLOOKUP(K35,'Factor Table 1'!$D$171:$P$171,11,FALSE),IF(盤查結果!$F$6="IPCC第五次評估報告(2013)",VLOOKUP(K35,'Factor Table 1'!$D$171:$P$171,12,FALSE),IF(盤查結果!$F$6="IPCC第六次評估報告(2021)",VLOOKUP(K35,'Factor Table 1'!$D$171:$P$171,13,FALSE),0))))),0),0)</f>
        <v>0</v>
      </c>
      <c r="AK35" s="319">
        <f t="shared" si="15"/>
        <v>0</v>
      </c>
      <c r="AL35" s="319">
        <f t="shared" si="16"/>
        <v>0</v>
      </c>
      <c r="AM35" s="319">
        <f t="shared" si="17"/>
        <v>0</v>
      </c>
      <c r="AN35" s="319">
        <f t="shared" si="18"/>
        <v>1.172544</v>
      </c>
      <c r="AO35" s="319">
        <f t="shared" si="19"/>
        <v>0</v>
      </c>
      <c r="AP35" s="319">
        <f t="shared" si="20"/>
        <v>0</v>
      </c>
      <c r="AQ35" s="319">
        <f t="shared" si="21"/>
        <v>0</v>
      </c>
      <c r="AR35" s="319">
        <f t="shared" si="22"/>
        <v>1.1725000000000001</v>
      </c>
      <c r="AS35" s="320">
        <f t="shared" si="3"/>
        <v>2.4556753222327735E-3</v>
      </c>
      <c r="AT35" s="320">
        <f t="shared" ca="1" si="23"/>
        <v>1.3963462080848975E-6</v>
      </c>
    </row>
    <row r="36" spans="2:46">
      <c r="B36" s="582"/>
      <c r="C36" s="586"/>
      <c r="D36" s="587"/>
      <c r="E36" s="587"/>
      <c r="F36" s="588"/>
      <c r="G36" s="321" t="str">
        <f t="shared" si="34"/>
        <v>逸散排放</v>
      </c>
      <c r="H36" s="321">
        <f t="shared" si="4"/>
        <v>1</v>
      </c>
      <c r="I36" s="571"/>
      <c r="J36" s="351" t="s">
        <v>696</v>
      </c>
      <c r="K36" s="351" t="s">
        <v>456</v>
      </c>
      <c r="L36" s="354">
        <v>1.0500000000000002E-3</v>
      </c>
      <c r="M36" s="351" t="s">
        <v>597</v>
      </c>
      <c r="N36" s="545" t="s">
        <v>2694</v>
      </c>
      <c r="O36" s="318" t="str">
        <f t="shared" si="35"/>
        <v/>
      </c>
      <c r="P36" s="318" t="str">
        <f t="shared" si="26"/>
        <v/>
      </c>
      <c r="Q36" s="318" t="str">
        <f t="shared" si="27"/>
        <v/>
      </c>
      <c r="R36" s="318" t="str">
        <f t="shared" si="28"/>
        <v>V</v>
      </c>
      <c r="S36" s="318" t="str">
        <f t="shared" si="29"/>
        <v/>
      </c>
      <c r="T36" s="318" t="str">
        <f t="shared" si="30"/>
        <v/>
      </c>
      <c r="U36" s="318" t="str">
        <f t="shared" si="31"/>
        <v/>
      </c>
      <c r="V36" s="318">
        <f>IFERROR(ROUND(VLOOKUP($K36,'Factor Table 1'!$D$3:$AD$60,11,FALSE),10),0)</f>
        <v>0</v>
      </c>
      <c r="W36" s="318">
        <f>IFERROR(ROUND(VLOOKUP($K36,'Factor Table 1'!$D$3:$AD$60,13,FALSE),10),0)</f>
        <v>0</v>
      </c>
      <c r="X36" s="318">
        <f>IFERROR(ROUND(VLOOKUP($K36,'Factor Table 1'!$D$3:$AD$60,15,FALSE),10),0)</f>
        <v>0</v>
      </c>
      <c r="Y36" s="318">
        <f>IFERROR(IF(OR(K36="CO2",K36="CH4",K36="N2O"),ROUND(VLOOKUP($K36,'Factor Table 1'!$D$3:$AD$69,17,FALSE),10),IFERROR(ROUND(VLOOKUP(J36,'Factor Table 1'!$C$3:$AD$69,18,FALSE),10),ROUND(VLOOKUP(K36,'Factor Table 1'!$D$3:$AD$69,17,FALSE),10))),0)</f>
        <v>0.16</v>
      </c>
      <c r="Z36" s="318">
        <v>0</v>
      </c>
      <c r="AA36" s="318">
        <f t="shared" si="12"/>
        <v>0</v>
      </c>
      <c r="AB36" s="318">
        <f t="shared" si="13"/>
        <v>0</v>
      </c>
      <c r="AC36" s="318" t="str">
        <f>IFERROR(IF(OR(K36="CO2",K36="CH4",K36="N2O"),VLOOKUP($K36,'Factor Table 1'!$D$3:$AD$69,19,FALSE),IFERROR(VLOOKUP(J36,'Factor Table 1'!$C$3:$AD$69,20,FALSE),VLOOKUP(K36,'Factor Table 1'!$D$3:$AD$69,19,FALSE))),"")</f>
        <v>環境部排放係管理表6.0.4</v>
      </c>
      <c r="AD36" s="319">
        <f t="shared" si="14"/>
        <v>1</v>
      </c>
      <c r="AE36" s="319">
        <f>IF(H36=1,IF(盤查結果!$F$6="IPCC第二次評估報告（1995）",'Factor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6" s="319">
        <f>IF(H36=1,IF(盤查結果!$F$6="IPCC第二次評估報告（1995）",'Factor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6" s="319">
        <f>IFERROR(IF(H36=1,IF(盤查結果!$F$6="IPCC第二次評估報告（1995）",VLOOKUP(K36,'Factor Table 1'!$D$75:$P$169,9,FALSE),IF(盤查結果!$F$6="IPCC第三次評估報告(2001)",VLOOKUP(K36,'Factor Table 1'!$D$75:$P$169,10,FALSE),IF(盤查結果!$F$6="IPCC第四次評估報告(2007)",VLOOKUP(K36,'Factor Table 1'!$D$75:$P$169,11,FALSE),IF(盤查結果!$F$6="IPCC第五次評估報告(2013)",VLOOKUP(K36,'Factor Table 1'!$D$75:$P$169,12,FALSE),IF(盤查結果!$F$6="IPCC第六次評估報告(2021)",VLOOKUP(K36,'Factor Table 1'!$D$75:$P$169,13,FALSE),0))))),0),0)</f>
        <v>1907.93</v>
      </c>
      <c r="AH36" s="319">
        <v>0</v>
      </c>
      <c r="AI36" s="319">
        <f>IFERROR(IF(H36=1,IF(盤查結果!$F$6="IPCC第二次評估報告（1995）",VLOOKUP(K36,'Factor Table 1'!$D$172:$P$172,9,FALSE),IF(盤查結果!$F$6="IPCC第三次評估報告(2001)",VLOOKUP(K36,'Factor Table 1'!$D$172:$P$172,10,FALSE),IF(盤查結果!$F$6="IPCC第四次評估報告(2007)",VLOOKUP(K36,'Factor Table 1'!$D$172:$P$172,11,FALSE),IF(盤查結果!$F$6="IPCC第五次評估報告(2013)",VLOOKUP(K36,'Factor Table 1'!$D$172:$P$172,12,FALSE),IF(盤查結果!$F$6="IPCC第六次評估報告(2021)",VLOOKUP(K36,'Factor Table 1'!$D$172:$P$172,13,FALSE),0))))),0),0)</f>
        <v>0</v>
      </c>
      <c r="AJ36" s="319">
        <f>IFERROR(IF(H36=1,IF(盤查結果!$F$6="IPCC第二次評估報告（1995）",VLOOKUP(K36,'Factor Table 1'!$D$171:$P$171,9,FALSE),IF(盤查結果!$F$6="IPCC第三次評估報告(2001)",VLOOKUP(K36,'Factor Table 1'!$D$171:$P$171,10,FALSE),IF(盤查結果!$F$6="IPCC第四次評估報告(2007)",VLOOKUP(K36,'Factor Table 1'!$D$171:$P$171,11,FALSE),IF(盤查結果!$F$6="IPCC第五次評估報告(2013)",VLOOKUP(K36,'Factor Table 1'!$D$171:$P$171,12,FALSE),IF(盤查結果!$F$6="IPCC第六次評估報告(2021)",VLOOKUP(K36,'Factor Table 1'!$D$171:$P$171,13,FALSE),0))))),0),0)</f>
        <v>0</v>
      </c>
      <c r="AK36" s="319">
        <f t="shared" si="15"/>
        <v>0</v>
      </c>
      <c r="AL36" s="319">
        <f t="shared" si="16"/>
        <v>0</v>
      </c>
      <c r="AM36" s="319">
        <f t="shared" si="17"/>
        <v>0</v>
      </c>
      <c r="AN36" s="319">
        <f t="shared" si="18"/>
        <v>0.32053224000000002</v>
      </c>
      <c r="AO36" s="319">
        <f t="shared" si="19"/>
        <v>0</v>
      </c>
      <c r="AP36" s="319">
        <f t="shared" si="20"/>
        <v>0</v>
      </c>
      <c r="AQ36" s="319">
        <f t="shared" si="21"/>
        <v>0</v>
      </c>
      <c r="AR36" s="319">
        <f t="shared" si="22"/>
        <v>0.32050000000000001</v>
      </c>
      <c r="AS36" s="320">
        <f t="shared" si="3"/>
        <v>6.7125282795360661E-4</v>
      </c>
      <c r="AT36" s="320">
        <f t="shared" ca="1" si="23"/>
        <v>3.8168781210337707E-7</v>
      </c>
    </row>
    <row r="37" spans="2:46">
      <c r="B37" s="582"/>
      <c r="C37" s="586"/>
      <c r="D37" s="587"/>
      <c r="E37" s="587"/>
      <c r="F37" s="588"/>
      <c r="G37" s="321" t="str">
        <f t="shared" si="34"/>
        <v>逸散排放</v>
      </c>
      <c r="H37" s="321">
        <f t="shared" si="4"/>
        <v>1</v>
      </c>
      <c r="I37" s="571"/>
      <c r="J37" s="351" t="s">
        <v>555</v>
      </c>
      <c r="K37" s="351" t="s">
        <v>321</v>
      </c>
      <c r="L37" s="354">
        <v>1.6059999999999998E-3</v>
      </c>
      <c r="M37" s="351" t="s">
        <v>597</v>
      </c>
      <c r="N37" s="545" t="s">
        <v>2694</v>
      </c>
      <c r="O37" s="318" t="str">
        <f t="shared" si="35"/>
        <v/>
      </c>
      <c r="P37" s="318" t="str">
        <f t="shared" si="26"/>
        <v/>
      </c>
      <c r="Q37" s="318" t="str">
        <f t="shared" si="27"/>
        <v/>
      </c>
      <c r="R37" s="318" t="str">
        <f t="shared" si="28"/>
        <v>V</v>
      </c>
      <c r="S37" s="318" t="str">
        <f t="shared" si="29"/>
        <v/>
      </c>
      <c r="T37" s="318" t="str">
        <f t="shared" si="30"/>
        <v/>
      </c>
      <c r="U37" s="318" t="str">
        <f t="shared" si="31"/>
        <v/>
      </c>
      <c r="V37" s="318">
        <f>IFERROR(ROUND(VLOOKUP($K37,'Factor Table 1'!$D$3:$AD$60,11,FALSE),10),0)</f>
        <v>0</v>
      </c>
      <c r="W37" s="318">
        <f>IFERROR(ROUND(VLOOKUP($K37,'Factor Table 1'!$D$3:$AD$60,13,FALSE),10),0)</f>
        <v>0</v>
      </c>
      <c r="X37" s="318">
        <f>IFERROR(ROUND(VLOOKUP($K37,'Factor Table 1'!$D$3:$AD$60,15,FALSE),10),0)</f>
        <v>0</v>
      </c>
      <c r="Y37" s="318">
        <f>IFERROR(IF(OR(K37="CO2",K37="CH4",K37="N2O"),ROUND(VLOOKUP($K37,'Factor Table 1'!$D$3:$AD$69,17,FALSE),10),IFERROR(ROUND(VLOOKUP(J37,'Factor Table 1'!$C$3:$AD$69,18,FALSE),10),ROUND(VLOOKUP(K37,'Factor Table 1'!$D$3:$AD$69,17,FALSE),10))),0)</f>
        <v>3.0000000000000001E-3</v>
      </c>
      <c r="Z37" s="318">
        <v>0</v>
      </c>
      <c r="AA37" s="318">
        <f t="shared" si="12"/>
        <v>0</v>
      </c>
      <c r="AB37" s="318">
        <f t="shared" si="13"/>
        <v>0</v>
      </c>
      <c r="AC37" s="318" t="str">
        <f>IFERROR(IF(OR(K37="CO2",K37="CH4",K37="N2O"),VLOOKUP($K37,'Factor Table 1'!$D$3:$AD$69,19,FALSE),IFERROR(VLOOKUP(J37,'Factor Table 1'!$C$3:$AD$69,20,FALSE),VLOOKUP(K37,'Factor Table 1'!$D$3:$AD$69,19,FALSE))),"")</f>
        <v>環境部排放係管理表6.0.4</v>
      </c>
      <c r="AD37" s="319">
        <f t="shared" si="14"/>
        <v>1</v>
      </c>
      <c r="AE37" s="319">
        <f>IF(H37=1,IF(盤查結果!$F$6="IPCC第二次評估報告（1995）",'Factor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7" s="319">
        <f>IF(H37=1,IF(盤查結果!$F$6="IPCC第二次評估報告（1995）",'Factor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7" s="319">
        <f>IFERROR(IF(H37=1,IF(盤查結果!$F$6="IPCC第二次評估報告（1995）",VLOOKUP(K37,'Factor Table 1'!$D$75:$P$169,9,FALSE),IF(盤查結果!$F$6="IPCC第三次評估報告(2001)",VLOOKUP(K37,'Factor Table 1'!$D$75:$P$169,10,FALSE),IF(盤查結果!$F$6="IPCC第四次評估報告(2007)",VLOOKUP(K37,'Factor Table 1'!$D$75:$P$169,11,FALSE),IF(盤查結果!$F$6="IPCC第五次評估報告(2013)",VLOOKUP(K37,'Factor Table 1'!$D$75:$P$169,12,FALSE),IF(盤查結果!$F$6="IPCC第六次評估報告(2021)",VLOOKUP(K37,'Factor Table 1'!$D$75:$P$169,13,FALSE),0))))),0),0)</f>
        <v>1530</v>
      </c>
      <c r="AH37" s="319">
        <v>0</v>
      </c>
      <c r="AI37" s="319">
        <f>IFERROR(IF(H37=1,IF(盤查結果!$F$6="IPCC第二次評估報告（1995）",VLOOKUP(K37,'Factor Table 1'!$D$172:$P$172,9,FALSE),IF(盤查結果!$F$6="IPCC第三次評估報告(2001)",VLOOKUP(K37,'Factor Table 1'!$D$172:$P$172,10,FALSE),IF(盤查結果!$F$6="IPCC第四次評估報告(2007)",VLOOKUP(K37,'Factor Table 1'!$D$172:$P$172,11,FALSE),IF(盤查結果!$F$6="IPCC第五次評估報告(2013)",VLOOKUP(K37,'Factor Table 1'!$D$172:$P$172,12,FALSE),IF(盤查結果!$F$6="IPCC第六次評估報告(2021)",VLOOKUP(K37,'Factor Table 1'!$D$172:$P$172,13,FALSE),0))))),0),0)</f>
        <v>0</v>
      </c>
      <c r="AJ37" s="319">
        <f>IFERROR(IF(H37=1,IF(盤查結果!$F$6="IPCC第二次評估報告（1995）",VLOOKUP(K37,'Factor Table 1'!$D$171:$P$171,9,FALSE),IF(盤查結果!$F$6="IPCC第三次評估報告(2001)",VLOOKUP(K37,'Factor Table 1'!$D$171:$P$171,10,FALSE),IF(盤查結果!$F$6="IPCC第四次評估報告(2007)",VLOOKUP(K37,'Factor Table 1'!$D$171:$P$171,11,FALSE),IF(盤查結果!$F$6="IPCC第五次評估報告(2013)",VLOOKUP(K37,'Factor Table 1'!$D$171:$P$171,12,FALSE),IF(盤查結果!$F$6="IPCC第六次評估報告(2021)",VLOOKUP(K37,'Factor Table 1'!$D$171:$P$171,13,FALSE),0))))),0),0)</f>
        <v>0</v>
      </c>
      <c r="AK37" s="319">
        <f t="shared" si="15"/>
        <v>0</v>
      </c>
      <c r="AL37" s="319">
        <f t="shared" si="16"/>
        <v>0</v>
      </c>
      <c r="AM37" s="319">
        <f t="shared" si="17"/>
        <v>0</v>
      </c>
      <c r="AN37" s="319">
        <f t="shared" si="18"/>
        <v>7.3715399999999993E-3</v>
      </c>
      <c r="AO37" s="319">
        <f t="shared" si="19"/>
        <v>0</v>
      </c>
      <c r="AP37" s="319">
        <f t="shared" si="20"/>
        <v>0</v>
      </c>
      <c r="AQ37" s="319">
        <f t="shared" si="21"/>
        <v>0</v>
      </c>
      <c r="AR37" s="319">
        <f t="shared" si="22"/>
        <v>7.4000000000000003E-3</v>
      </c>
      <c r="AS37" s="320">
        <f t="shared" si="3"/>
        <v>1.5498505232002149E-5</v>
      </c>
      <c r="AT37" s="320">
        <f t="shared" ca="1" si="23"/>
        <v>8.8127607162714193E-9</v>
      </c>
    </row>
    <row r="38" spans="2:46">
      <c r="B38" s="582"/>
      <c r="C38" s="586"/>
      <c r="D38" s="587"/>
      <c r="E38" s="587"/>
      <c r="F38" s="588"/>
      <c r="G38" s="321" t="str">
        <f t="shared" si="34"/>
        <v>逸散排放</v>
      </c>
      <c r="H38" s="321">
        <f t="shared" si="4"/>
        <v>1</v>
      </c>
      <c r="I38" s="571"/>
      <c r="J38" s="351" t="s">
        <v>2364</v>
      </c>
      <c r="K38" s="351" t="s">
        <v>28</v>
      </c>
      <c r="L38" s="354">
        <f>4.5*7/1000</f>
        <v>3.15E-2</v>
      </c>
      <c r="M38" s="351" t="s">
        <v>597</v>
      </c>
      <c r="N38" s="419" t="s">
        <v>2670</v>
      </c>
      <c r="O38" s="318" t="str">
        <f t="shared" si="35"/>
        <v>V</v>
      </c>
      <c r="P38" s="318" t="str">
        <f t="shared" si="26"/>
        <v/>
      </c>
      <c r="Q38" s="318" t="str">
        <f t="shared" si="27"/>
        <v/>
      </c>
      <c r="R38" s="318" t="str">
        <f t="shared" si="28"/>
        <v/>
      </c>
      <c r="S38" s="318" t="str">
        <f t="shared" si="29"/>
        <v/>
      </c>
      <c r="T38" s="318" t="str">
        <f t="shared" si="30"/>
        <v/>
      </c>
      <c r="U38" s="318" t="str">
        <f t="shared" si="31"/>
        <v/>
      </c>
      <c r="V38" s="318">
        <f>IFERROR(ROUND(VLOOKUP($K38,'Factor Table 1'!$D$3:$AD$60,11,FALSE),10),0)</f>
        <v>1</v>
      </c>
      <c r="W38" s="318">
        <f>IFERROR(ROUND(VLOOKUP($K38,'Factor Table 1'!$D$3:$AD$60,13,FALSE),10),0)</f>
        <v>0</v>
      </c>
      <c r="X38" s="318">
        <f>IFERROR(ROUND(VLOOKUP($K38,'Factor Table 1'!$D$3:$AD$60,15,FALSE),10),0)</f>
        <v>0</v>
      </c>
      <c r="Y38" s="318">
        <f>IFERROR(IF(OR(K38="CO2",K38="CH4",K38="N2O"),ROUND(VLOOKUP($K38,'Factor Table 1'!$D$3:$AD$69,17,FALSE),10),IFERROR(ROUND(VLOOKUP(J38,'Factor Table 1'!$C$3:$AD$69,18,FALSE),10),ROUND(VLOOKUP(K38,'Factor Table 1'!$D$3:$AD$69,17,FALSE),10))),0)</f>
        <v>0</v>
      </c>
      <c r="Z38" s="318">
        <v>0</v>
      </c>
      <c r="AA38" s="318">
        <f t="shared" si="12"/>
        <v>0</v>
      </c>
      <c r="AB38" s="318">
        <f t="shared" si="13"/>
        <v>0</v>
      </c>
      <c r="AC38" s="318" t="str">
        <f>IFERROR(IF(OR(K38="CO2",K38="CH4",K38="N2O"),VLOOKUP($K38,'Factor Table 1'!$D$3:$AD$69,19,FALSE),IFERROR(VLOOKUP(J38,'Factor Table 1'!$C$3:$AD$69,20,FALSE),VLOOKUP(K38,'Factor Table 1'!$D$3:$AD$69,19,FALSE))),"")</f>
        <v xml:space="preserve"> 質量平衡</v>
      </c>
      <c r="AD38" s="319">
        <f t="shared" si="14"/>
        <v>1</v>
      </c>
      <c r="AE38" s="319">
        <f>IF(H38=1,IF(盤查結果!$F$6="IPCC第二次評估報告（1995）",'Factor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8" s="319">
        <f>IF(H38=1,IF(盤查結果!$F$6="IPCC第二次評估報告（1995）",'Factor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8" s="319">
        <f>IFERROR(IF(H38=1,IF(盤查結果!$F$6="IPCC第二次評估報告（1995）",VLOOKUP(K38,'Factor Table 1'!$D$75:$P$169,9,FALSE),IF(盤查結果!$F$6="IPCC第三次評估報告(2001)",VLOOKUP(K38,'Factor Table 1'!$D$75:$P$169,10,FALSE),IF(盤查結果!$F$6="IPCC第四次評估報告(2007)",VLOOKUP(K38,'Factor Table 1'!$D$75:$P$169,11,FALSE),IF(盤查結果!$F$6="IPCC第五次評估報告(2013)",VLOOKUP(K38,'Factor Table 1'!$D$75:$P$169,12,FALSE),IF(盤查結果!$F$6="IPCC第六次評估報告(2021)",VLOOKUP(K38,'Factor Table 1'!$D$75:$P$169,13,FALSE),0))))),0),0)</f>
        <v>0</v>
      </c>
      <c r="AH38" s="319">
        <v>0</v>
      </c>
      <c r="AI38" s="319">
        <f>IFERROR(IF(H38=1,IF(盤查結果!$F$6="IPCC第二次評估報告（1995）",VLOOKUP(K38,'Factor Table 1'!$D$172:$P$172,9,FALSE),IF(盤查結果!$F$6="IPCC第三次評估報告(2001)",VLOOKUP(K38,'Factor Table 1'!$D$172:$P$172,10,FALSE),IF(盤查結果!$F$6="IPCC第四次評估報告(2007)",VLOOKUP(K38,'Factor Table 1'!$D$172:$P$172,11,FALSE),IF(盤查結果!$F$6="IPCC第五次評估報告(2013)",VLOOKUP(K38,'Factor Table 1'!$D$172:$P$172,12,FALSE),IF(盤查結果!$F$6="IPCC第六次評估報告(2021)",VLOOKUP(K38,'Factor Table 1'!$D$172:$P$172,13,FALSE),0))))),0),0)</f>
        <v>0</v>
      </c>
      <c r="AJ38" s="319">
        <f>IFERROR(IF(H38=1,IF(盤查結果!$F$6="IPCC第二次評估報告（1995）",VLOOKUP(K38,'Factor Table 1'!$D$171:$P$171,9,FALSE),IF(盤查結果!$F$6="IPCC第三次評估報告(2001)",VLOOKUP(K38,'Factor Table 1'!$D$171:$P$171,10,FALSE),IF(盤查結果!$F$6="IPCC第四次評估報告(2007)",VLOOKUP(K38,'Factor Table 1'!$D$171:$P$171,11,FALSE),IF(盤查結果!$F$6="IPCC第五次評估報告(2013)",VLOOKUP(K38,'Factor Table 1'!$D$171:$P$171,12,FALSE),IF(盤查結果!$F$6="IPCC第六次評估報告(2021)",VLOOKUP(K38,'Factor Table 1'!$D$171:$P$171,13,FALSE),0))))),0),0)</f>
        <v>0</v>
      </c>
      <c r="AK38" s="319">
        <f t="shared" si="15"/>
        <v>3.15E-2</v>
      </c>
      <c r="AL38" s="319">
        <f t="shared" si="16"/>
        <v>0</v>
      </c>
      <c r="AM38" s="319">
        <f t="shared" si="17"/>
        <v>0</v>
      </c>
      <c r="AN38" s="319">
        <f t="shared" si="18"/>
        <v>0</v>
      </c>
      <c r="AO38" s="319">
        <f t="shared" si="19"/>
        <v>0</v>
      </c>
      <c r="AP38" s="319">
        <f t="shared" si="20"/>
        <v>0</v>
      </c>
      <c r="AQ38" s="319">
        <f t="shared" si="21"/>
        <v>0</v>
      </c>
      <c r="AR38" s="319">
        <f t="shared" si="22"/>
        <v>3.15E-2</v>
      </c>
      <c r="AS38" s="320">
        <f t="shared" si="3"/>
        <v>6.5973366865955095E-5</v>
      </c>
      <c r="AT38" s="320">
        <f t="shared" ca="1" si="23"/>
        <v>3.7513778724668883E-8</v>
      </c>
    </row>
    <row r="39" spans="2:46">
      <c r="B39" s="582"/>
      <c r="C39" s="586"/>
      <c r="D39" s="587"/>
      <c r="E39" s="587"/>
      <c r="F39" s="588"/>
      <c r="G39" s="321" t="str">
        <f t="shared" si="34"/>
        <v>逸散排放</v>
      </c>
      <c r="H39" s="321">
        <f t="shared" si="4"/>
        <v>1</v>
      </c>
      <c r="I39" s="571"/>
      <c r="J39" s="351" t="s">
        <v>695</v>
      </c>
      <c r="K39" s="351" t="s">
        <v>434</v>
      </c>
      <c r="L39" s="354">
        <v>4.2999999999999999E-4</v>
      </c>
      <c r="M39" s="351" t="s">
        <v>597</v>
      </c>
      <c r="N39" s="545" t="s">
        <v>2694</v>
      </c>
      <c r="O39" s="318" t="str">
        <f>IF(V39&gt;0.0000000001,"V","")</f>
        <v/>
      </c>
      <c r="P39" s="318" t="str">
        <f t="shared" si="26"/>
        <v/>
      </c>
      <c r="Q39" s="318" t="str">
        <f t="shared" si="27"/>
        <v/>
      </c>
      <c r="R39" s="318" t="str">
        <f t="shared" si="28"/>
        <v>V</v>
      </c>
      <c r="S39" s="318" t="str">
        <f t="shared" si="29"/>
        <v/>
      </c>
      <c r="T39" s="318" t="str">
        <f t="shared" si="30"/>
        <v/>
      </c>
      <c r="U39" s="318" t="str">
        <f t="shared" si="31"/>
        <v/>
      </c>
      <c r="V39" s="318">
        <f>IFERROR(ROUND(VLOOKUP($K39,'Factor Table 1'!$D$3:$AD$60,11,FALSE),10),0)</f>
        <v>0</v>
      </c>
      <c r="W39" s="318">
        <f>IFERROR(ROUND(VLOOKUP($K39,'Factor Table 1'!$D$3:$AD$60,13,FALSE),10),0)</f>
        <v>0</v>
      </c>
      <c r="X39" s="318">
        <f>IFERROR(ROUND(VLOOKUP($K39,'Factor Table 1'!$D$3:$AD$60,15,FALSE),10),0)</f>
        <v>0</v>
      </c>
      <c r="Y39" s="318">
        <f>IFERROR(IF(OR(K39="CO2",K39="CH4",K39="N2O"),ROUND(VLOOKUP($K39,'Factor Table 1'!$D$3:$AD$69,17,FALSE),10),IFERROR(ROUND(VLOOKUP(J39,'Factor Table 1'!$C$3:$AD$69,18,FALSE),10),ROUND(VLOOKUP(K39,'Factor Table 1'!$D$3:$AD$69,17,FALSE),10))),0)</f>
        <v>0.32500000000000001</v>
      </c>
      <c r="Z39" s="318">
        <v>0</v>
      </c>
      <c r="AA39" s="318">
        <f t="shared" si="12"/>
        <v>0</v>
      </c>
      <c r="AB39" s="318">
        <f t="shared" si="13"/>
        <v>0</v>
      </c>
      <c r="AC39" s="318" t="str">
        <f>IFERROR(IF(OR(K39="CO2",K39="CH4",K39="N2O"),VLOOKUP($K39,'Factor Table 1'!$D$3:$AD$69,19,FALSE),IFERROR(VLOOKUP(J39,'Factor Table 1'!$C$3:$AD$69,20,FALSE),VLOOKUP(K39,'Factor Table 1'!$D$3:$AD$69,19,FALSE))),"")</f>
        <v>環境部排放係管理表6.0.4</v>
      </c>
      <c r="AD39" s="319">
        <f t="shared" si="14"/>
        <v>1</v>
      </c>
      <c r="AE39" s="319">
        <f>IF(H39=1,IF(盤查結果!$F$6="IPCC第二次評估報告（1995）",'Factor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39" s="319">
        <f>IF(H39=1,IF(盤查結果!$F$6="IPCC第二次評估報告（1995）",'Factor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39" s="319">
        <f>IFERROR(IF(H39=1,IF(盤查結果!$F$6="IPCC第二次評估報告（1995）",VLOOKUP(K39,'Factor Table 1'!$D$75:$P$169,9,FALSE),IF(盤查結果!$F$6="IPCC第三次評估報告(2001)",VLOOKUP(K39,'Factor Table 1'!$D$75:$P$169,10,FALSE),IF(盤查結果!$F$6="IPCC第四次評估報告(2007)",VLOOKUP(K39,'Factor Table 1'!$D$75:$P$169,11,FALSE),IF(盤查結果!$F$6="IPCC第五次評估報告(2013)",VLOOKUP(K39,'Factor Table 1'!$D$75:$P$169,12,FALSE),IF(盤查結果!$F$6="IPCC第六次評估報告(2021)",VLOOKUP(K39,'Factor Table 1'!$D$75:$P$169,13,FALSE),0))))),0),0)</f>
        <v>1600</v>
      </c>
      <c r="AH39" s="319">
        <v>0</v>
      </c>
      <c r="AI39" s="319">
        <f>IFERROR(IF(H39=1,IF(盤查結果!$F$6="IPCC第二次評估報告（1995）",VLOOKUP(K39,'Factor Table 1'!$D$172:$P$172,9,FALSE),IF(盤查結果!$F$6="IPCC第三次評估報告(2001)",VLOOKUP(K39,'Factor Table 1'!$D$172:$P$172,10,FALSE),IF(盤查結果!$F$6="IPCC第四次評估報告(2007)",VLOOKUP(K39,'Factor Table 1'!$D$172:$P$172,11,FALSE),IF(盤查結果!$F$6="IPCC第五次評估報告(2013)",VLOOKUP(K39,'Factor Table 1'!$D$172:$P$172,12,FALSE),IF(盤查結果!$F$6="IPCC第六次評估報告(2021)",VLOOKUP(K39,'Factor Table 1'!$D$172:$P$172,13,FALSE),0))))),0),0)</f>
        <v>0</v>
      </c>
      <c r="AJ39" s="319">
        <f>IFERROR(IF(H39=1,IF(盤查結果!$F$6="IPCC第二次評估報告（1995）",VLOOKUP(K39,'Factor Table 1'!$D$171:$P$171,9,FALSE),IF(盤查結果!$F$6="IPCC第三次評估報告(2001)",VLOOKUP(K39,'Factor Table 1'!$D$171:$P$171,10,FALSE),IF(盤查結果!$F$6="IPCC第四次評估報告(2007)",VLOOKUP(K39,'Factor Table 1'!$D$171:$P$171,11,FALSE),IF(盤查結果!$F$6="IPCC第五次評估報告(2013)",VLOOKUP(K39,'Factor Table 1'!$D$171:$P$171,12,FALSE),IF(盤查結果!$F$6="IPCC第六次評估報告(2021)",VLOOKUP(K39,'Factor Table 1'!$D$171:$P$171,13,FALSE),0))))),0),0)</f>
        <v>0</v>
      </c>
      <c r="AK39" s="319">
        <f t="shared" si="15"/>
        <v>0</v>
      </c>
      <c r="AL39" s="319">
        <f t="shared" si="16"/>
        <v>0</v>
      </c>
      <c r="AM39" s="319">
        <f t="shared" si="17"/>
        <v>0</v>
      </c>
      <c r="AN39" s="319">
        <f t="shared" si="18"/>
        <v>0.22360000000000002</v>
      </c>
      <c r="AO39" s="319">
        <f t="shared" si="19"/>
        <v>0</v>
      </c>
      <c r="AP39" s="319">
        <f t="shared" si="20"/>
        <v>0</v>
      </c>
      <c r="AQ39" s="319">
        <f t="shared" si="21"/>
        <v>0</v>
      </c>
      <c r="AR39" s="319">
        <f t="shared" si="22"/>
        <v>0.22359999999999999</v>
      </c>
      <c r="AS39" s="320">
        <f t="shared" si="3"/>
        <v>4.683061851183352E-4</v>
      </c>
      <c r="AT39" s="320">
        <f t="shared" ca="1" si="23"/>
        <v>2.6628828326463369E-7</v>
      </c>
    </row>
    <row r="40" spans="2:46">
      <c r="B40" s="582"/>
      <c r="C40" s="586"/>
      <c r="D40" s="587"/>
      <c r="E40" s="587"/>
      <c r="F40" s="588"/>
      <c r="G40" s="321" t="str">
        <f t="shared" si="34"/>
        <v>逸散排放</v>
      </c>
      <c r="H40" s="321">
        <f t="shared" si="4"/>
        <v>1</v>
      </c>
      <c r="I40" s="571"/>
      <c r="J40" s="351" t="s">
        <v>555</v>
      </c>
      <c r="K40" s="351" t="s">
        <v>321</v>
      </c>
      <c r="L40" s="354">
        <v>2.3999999999999998E-4</v>
      </c>
      <c r="M40" s="351" t="s">
        <v>597</v>
      </c>
      <c r="N40" s="545" t="s">
        <v>2694</v>
      </c>
      <c r="O40" s="318" t="str">
        <f t="shared" ref="O40:O53" si="36">IF(V40&gt;0.0000000001,"V","")</f>
        <v/>
      </c>
      <c r="P40" s="318" t="str">
        <f t="shared" si="26"/>
        <v/>
      </c>
      <c r="Q40" s="318" t="str">
        <f t="shared" si="27"/>
        <v/>
      </c>
      <c r="R40" s="318" t="str">
        <f t="shared" si="28"/>
        <v>V</v>
      </c>
      <c r="S40" s="318" t="str">
        <f t="shared" si="29"/>
        <v/>
      </c>
      <c r="T40" s="318" t="str">
        <f t="shared" si="30"/>
        <v/>
      </c>
      <c r="U40" s="318" t="str">
        <f t="shared" si="31"/>
        <v/>
      </c>
      <c r="V40" s="318">
        <f>IFERROR(ROUND(VLOOKUP($K40,'Factor Table 1'!$D$3:$AD$60,11,FALSE),10),0)</f>
        <v>0</v>
      </c>
      <c r="W40" s="318">
        <f>IFERROR(ROUND(VLOOKUP($K40,'Factor Table 1'!$D$3:$AD$60,13,FALSE),10),0)</f>
        <v>0</v>
      </c>
      <c r="X40" s="318">
        <f>IFERROR(ROUND(VLOOKUP($K40,'Factor Table 1'!$D$3:$AD$60,15,FALSE),10),0)</f>
        <v>0</v>
      </c>
      <c r="Y40" s="318">
        <f>IFERROR(IF(OR(K40="CO2",K40="CH4",K40="N2O"),ROUND(VLOOKUP($K40,'Factor Table 1'!$D$3:$AD$69,17,FALSE),10),IFERROR(ROUND(VLOOKUP(J40,'Factor Table 1'!$C$3:$AD$69,18,FALSE),10),ROUND(VLOOKUP(K40,'Factor Table 1'!$D$3:$AD$69,17,FALSE),10))),0)</f>
        <v>3.0000000000000001E-3</v>
      </c>
      <c r="Z40" s="318">
        <v>0</v>
      </c>
      <c r="AA40" s="318">
        <f t="shared" si="12"/>
        <v>0</v>
      </c>
      <c r="AB40" s="318">
        <f t="shared" si="13"/>
        <v>0</v>
      </c>
      <c r="AC40" s="318" t="str">
        <f>IFERROR(IF(OR(K40="CO2",K40="CH4",K40="N2O"),VLOOKUP($K40,'Factor Table 1'!$D$3:$AD$69,19,FALSE),IFERROR(VLOOKUP(J40,'Factor Table 1'!$C$3:$AD$69,20,FALSE),VLOOKUP(K40,'Factor Table 1'!$D$3:$AD$69,19,FALSE))),"")</f>
        <v>環境部排放係管理表6.0.4</v>
      </c>
      <c r="AD40" s="319">
        <f t="shared" si="14"/>
        <v>1</v>
      </c>
      <c r="AE40" s="319">
        <f>IF(H40=1,IF(盤查結果!$F$6="IPCC第二次評估報告（1995）",'Factor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40" s="319">
        <f>IF(H40=1,IF(盤查結果!$F$6="IPCC第二次評估報告（1995）",'Factor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40" s="319">
        <f>IFERROR(IF(H40=1,IF(盤查結果!$F$6="IPCC第二次評估報告（1995）",VLOOKUP(K40,'Factor Table 1'!$D$75:$P$169,9,FALSE),IF(盤查結果!$F$6="IPCC第三次評估報告(2001)",VLOOKUP(K40,'Factor Table 1'!$D$75:$P$169,10,FALSE),IF(盤查結果!$F$6="IPCC第四次評估報告(2007)",VLOOKUP(K40,'Factor Table 1'!$D$75:$P$169,11,FALSE),IF(盤查結果!$F$6="IPCC第五次評估報告(2013)",VLOOKUP(K40,'Factor Table 1'!$D$75:$P$169,12,FALSE),IF(盤查結果!$F$6="IPCC第六次評估報告(2021)",VLOOKUP(K40,'Factor Table 1'!$D$75:$P$169,13,FALSE),0))))),0),0)</f>
        <v>1530</v>
      </c>
      <c r="AH40" s="319">
        <v>0</v>
      </c>
      <c r="AI40" s="319">
        <f>IFERROR(IF(H40=1,IF(盤查結果!$F$6="IPCC第二次評估報告（1995）",VLOOKUP(K40,'Factor Table 1'!$D$172:$P$172,9,FALSE),IF(盤查結果!$F$6="IPCC第三次評估報告(2001)",VLOOKUP(K40,'Factor Table 1'!$D$172:$P$172,10,FALSE),IF(盤查結果!$F$6="IPCC第四次評估報告(2007)",VLOOKUP(K40,'Factor Table 1'!$D$172:$P$172,11,FALSE),IF(盤查結果!$F$6="IPCC第五次評估報告(2013)",VLOOKUP(K40,'Factor Table 1'!$D$172:$P$172,12,FALSE),IF(盤查結果!$F$6="IPCC第六次評估報告(2021)",VLOOKUP(K40,'Factor Table 1'!$D$172:$P$172,13,FALSE),0))))),0),0)</f>
        <v>0</v>
      </c>
      <c r="AJ40" s="319">
        <f>IFERROR(IF(H40=1,IF(盤查結果!$F$6="IPCC第二次評估報告（1995）",VLOOKUP(K40,'Factor Table 1'!$D$171:$P$171,9,FALSE),IF(盤查結果!$F$6="IPCC第三次評估報告(2001)",VLOOKUP(K40,'Factor Table 1'!$D$171:$P$171,10,FALSE),IF(盤查結果!$F$6="IPCC第四次評估報告(2007)",VLOOKUP(K40,'Factor Table 1'!$D$171:$P$171,11,FALSE),IF(盤查結果!$F$6="IPCC第五次評估報告(2013)",VLOOKUP(K40,'Factor Table 1'!$D$171:$P$171,12,FALSE),IF(盤查結果!$F$6="IPCC第六次評估報告(2021)",VLOOKUP(K40,'Factor Table 1'!$D$171:$P$171,13,FALSE),0))))),0),0)</f>
        <v>0</v>
      </c>
      <c r="AK40" s="319">
        <f t="shared" si="15"/>
        <v>0</v>
      </c>
      <c r="AL40" s="319">
        <f t="shared" si="16"/>
        <v>0</v>
      </c>
      <c r="AM40" s="319">
        <f t="shared" si="17"/>
        <v>0</v>
      </c>
      <c r="AN40" s="319">
        <f t="shared" si="18"/>
        <v>1.1015999999999999E-3</v>
      </c>
      <c r="AO40" s="319">
        <f t="shared" si="19"/>
        <v>0</v>
      </c>
      <c r="AP40" s="319">
        <f t="shared" si="20"/>
        <v>0</v>
      </c>
      <c r="AQ40" s="319">
        <f t="shared" si="21"/>
        <v>0</v>
      </c>
      <c r="AR40" s="319">
        <f t="shared" si="22"/>
        <v>1.1000000000000001E-3</v>
      </c>
      <c r="AS40" s="320">
        <f t="shared" si="3"/>
        <v>2.3038318588111306E-6</v>
      </c>
      <c r="AT40" s="320">
        <f t="shared" ca="1" si="23"/>
        <v>1.3100049713376437E-9</v>
      </c>
    </row>
    <row r="41" spans="2:46">
      <c r="B41" s="582"/>
      <c r="C41" s="586"/>
      <c r="D41" s="587"/>
      <c r="E41" s="587"/>
      <c r="F41" s="588"/>
      <c r="G41" s="321" t="str">
        <f t="shared" si="34"/>
        <v>逸散排放</v>
      </c>
      <c r="H41" s="321">
        <f t="shared" si="4"/>
        <v>1</v>
      </c>
      <c r="I41" s="571"/>
      <c r="J41" s="351" t="s">
        <v>696</v>
      </c>
      <c r="K41" s="351" t="s">
        <v>322</v>
      </c>
      <c r="L41" s="354">
        <v>1.2999999999999999E-3</v>
      </c>
      <c r="M41" s="351" t="s">
        <v>597</v>
      </c>
      <c r="N41" s="545" t="s">
        <v>2694</v>
      </c>
      <c r="O41" s="318" t="str">
        <f t="shared" si="36"/>
        <v/>
      </c>
      <c r="P41" s="318" t="str">
        <f t="shared" si="26"/>
        <v/>
      </c>
      <c r="Q41" s="318" t="str">
        <f t="shared" si="27"/>
        <v/>
      </c>
      <c r="R41" s="318" t="str">
        <f t="shared" si="28"/>
        <v>V</v>
      </c>
      <c r="S41" s="318" t="str">
        <f t="shared" si="29"/>
        <v/>
      </c>
      <c r="T41" s="318" t="str">
        <f t="shared" si="30"/>
        <v/>
      </c>
      <c r="U41" s="318" t="str">
        <f t="shared" si="31"/>
        <v/>
      </c>
      <c r="V41" s="318">
        <f>IFERROR(ROUND(VLOOKUP($K41,'Factor Table 1'!$D$3:$AD$60,11,FALSE),10),0)</f>
        <v>0</v>
      </c>
      <c r="W41" s="318">
        <f>IFERROR(ROUND(VLOOKUP($K41,'Factor Table 1'!$D$3:$AD$60,13,FALSE),10),0)</f>
        <v>0</v>
      </c>
      <c r="X41" s="318">
        <f>IFERROR(ROUND(VLOOKUP($K41,'Factor Table 1'!$D$3:$AD$60,15,FALSE),10),0)</f>
        <v>0</v>
      </c>
      <c r="Y41" s="318">
        <f>IFERROR(IF(OR(K41="CO2",K41="CH4",K41="N2O"),ROUND(VLOOKUP($K41,'Factor Table 1'!$D$3:$AD$69,17,FALSE),10),IFERROR(ROUND(VLOOKUP(J41,'Factor Table 1'!$C$3:$AD$69,18,FALSE),10),ROUND(VLOOKUP(K41,'Factor Table 1'!$D$3:$AD$69,17,FALSE),10))),0)</f>
        <v>0.16</v>
      </c>
      <c r="Z41" s="318">
        <v>0</v>
      </c>
      <c r="AA41" s="318">
        <f t="shared" si="12"/>
        <v>0</v>
      </c>
      <c r="AB41" s="318">
        <f t="shared" si="13"/>
        <v>0</v>
      </c>
      <c r="AC41" s="318" t="str">
        <f>IFERROR(IF(OR(K41="CO2",K41="CH4",K41="N2O"),VLOOKUP($K41,'Factor Table 1'!$D$3:$AD$69,19,FALSE),IFERROR(VLOOKUP(J41,'Factor Table 1'!$C$3:$AD$69,20,FALSE),VLOOKUP(K41,'Factor Table 1'!$D$3:$AD$69,19,FALSE))),"")</f>
        <v>環境部排放係管理表6.0.4</v>
      </c>
      <c r="AD41" s="319">
        <f t="shared" si="14"/>
        <v>1</v>
      </c>
      <c r="AE41" s="319">
        <f>IF(H41=1,IF(盤查結果!$F$6="IPCC第二次評估報告（1995）",'Factor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41" s="319">
        <f>IF(H41=1,IF(盤查結果!$F$6="IPCC第二次評估報告（1995）",'Factor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41" s="319">
        <f>IFERROR(IF(H41=1,IF(盤查結果!$F$6="IPCC第二次評估報告（1995）",VLOOKUP(K41,'Factor Table 1'!$D$75:$P$169,9,FALSE),IF(盤查結果!$F$6="IPCC第三次評估報告(2001)",VLOOKUP(K41,'Factor Table 1'!$D$75:$P$169,10,FALSE),IF(盤查結果!$F$6="IPCC第四次評估報告(2007)",VLOOKUP(K41,'Factor Table 1'!$D$75:$P$169,11,FALSE),IF(盤查結果!$F$6="IPCC第五次評估報告(2013)",VLOOKUP(K41,'Factor Table 1'!$D$75:$P$169,12,FALSE),IF(盤查結果!$F$6="IPCC第六次評估報告(2021)",VLOOKUP(K41,'Factor Table 1'!$D$75:$P$169,13,FALSE),0))))),0),0)</f>
        <v>1960</v>
      </c>
      <c r="AH41" s="319">
        <v>0</v>
      </c>
      <c r="AI41" s="319">
        <f>IFERROR(IF(H41=1,IF(盤查結果!$F$6="IPCC第二次評估報告（1995）",VLOOKUP(K41,'Factor Table 1'!$D$172:$P$172,9,FALSE),IF(盤查結果!$F$6="IPCC第三次評估報告(2001)",VLOOKUP(K41,'Factor Table 1'!$D$172:$P$172,10,FALSE),IF(盤查結果!$F$6="IPCC第四次評估報告(2007)",VLOOKUP(K41,'Factor Table 1'!$D$172:$P$172,11,FALSE),IF(盤查結果!$F$6="IPCC第五次評估報告(2013)",VLOOKUP(K41,'Factor Table 1'!$D$172:$P$172,12,FALSE),IF(盤查結果!$F$6="IPCC第六次評估報告(2021)",VLOOKUP(K41,'Factor Table 1'!$D$172:$P$172,13,FALSE),0))))),0),0)</f>
        <v>0</v>
      </c>
      <c r="AJ41" s="319">
        <f>IFERROR(IF(H41=1,IF(盤查結果!$F$6="IPCC第二次評估報告（1995）",VLOOKUP(K41,'Factor Table 1'!$D$171:$P$171,9,FALSE),IF(盤查結果!$F$6="IPCC第三次評估報告(2001)",VLOOKUP(K41,'Factor Table 1'!$D$171:$P$171,10,FALSE),IF(盤查結果!$F$6="IPCC第四次評估報告(2007)",VLOOKUP(K41,'Factor Table 1'!$D$171:$P$171,11,FALSE),IF(盤查結果!$F$6="IPCC第五次評估報告(2013)",VLOOKUP(K41,'Factor Table 1'!$D$171:$P$171,12,FALSE),IF(盤查結果!$F$6="IPCC第六次評估報告(2021)",VLOOKUP(K41,'Factor Table 1'!$D$171:$P$171,13,FALSE),0))))),0),0)</f>
        <v>0</v>
      </c>
      <c r="AK41" s="319">
        <f t="shared" si="15"/>
        <v>0</v>
      </c>
      <c r="AL41" s="319">
        <f t="shared" si="16"/>
        <v>0</v>
      </c>
      <c r="AM41" s="319">
        <f t="shared" si="17"/>
        <v>0</v>
      </c>
      <c r="AN41" s="319">
        <f t="shared" si="18"/>
        <v>0.40767999999999999</v>
      </c>
      <c r="AO41" s="319">
        <f t="shared" si="19"/>
        <v>0</v>
      </c>
      <c r="AP41" s="319">
        <f t="shared" si="20"/>
        <v>0</v>
      </c>
      <c r="AQ41" s="319">
        <f t="shared" si="21"/>
        <v>0</v>
      </c>
      <c r="AR41" s="319">
        <f t="shared" si="22"/>
        <v>0.40770000000000001</v>
      </c>
      <c r="AS41" s="320">
        <f t="shared" si="3"/>
        <v>8.5388386257936172E-4</v>
      </c>
      <c r="AT41" s="320">
        <f t="shared" ca="1" si="23"/>
        <v>4.8553547892214296E-7</v>
      </c>
    </row>
    <row r="42" spans="2:46">
      <c r="B42" s="582"/>
      <c r="C42" s="586"/>
      <c r="D42" s="587"/>
      <c r="E42" s="587"/>
      <c r="F42" s="588"/>
      <c r="G42" s="321" t="str">
        <f t="shared" si="34"/>
        <v>逸散排放</v>
      </c>
      <c r="H42" s="321">
        <f t="shared" si="4"/>
        <v>1</v>
      </c>
      <c r="I42" s="571"/>
      <c r="J42" s="351" t="s">
        <v>696</v>
      </c>
      <c r="K42" s="351" t="s">
        <v>451</v>
      </c>
      <c r="L42" s="354">
        <v>1.8599999999999998E-2</v>
      </c>
      <c r="M42" s="351" t="s">
        <v>597</v>
      </c>
      <c r="N42" s="545" t="s">
        <v>2694</v>
      </c>
      <c r="O42" s="318" t="str">
        <f t="shared" si="36"/>
        <v/>
      </c>
      <c r="P42" s="318" t="str">
        <f t="shared" si="26"/>
        <v/>
      </c>
      <c r="Q42" s="318" t="str">
        <f t="shared" si="27"/>
        <v/>
      </c>
      <c r="R42" s="318" t="str">
        <f t="shared" si="28"/>
        <v>V</v>
      </c>
      <c r="S42" s="318" t="str">
        <f t="shared" si="29"/>
        <v/>
      </c>
      <c r="T42" s="318" t="str">
        <f t="shared" si="30"/>
        <v/>
      </c>
      <c r="U42" s="318" t="str">
        <f t="shared" si="31"/>
        <v/>
      </c>
      <c r="V42" s="318">
        <f>IFERROR(ROUND(VLOOKUP($K42,'Factor Table 1'!$D$3:$AD$60,11,FALSE),10),0)</f>
        <v>0</v>
      </c>
      <c r="W42" s="318">
        <f>IFERROR(ROUND(VLOOKUP($K42,'Factor Table 1'!$D$3:$AD$60,13,FALSE),10),0)</f>
        <v>0</v>
      </c>
      <c r="X42" s="318">
        <f>IFERROR(ROUND(VLOOKUP($K42,'Factor Table 1'!$D$3:$AD$60,15,FALSE),10),0)</f>
        <v>0</v>
      </c>
      <c r="Y42" s="318">
        <f>IFERROR(IF(OR(K42="CO2",K42="CH4",K42="N2O"),ROUND(VLOOKUP($K42,'Factor Table 1'!$D$3:$AD$69,17,FALSE),10),IFERROR(ROUND(VLOOKUP(J42,'Factor Table 1'!$C$3:$AD$69,18,FALSE),10),ROUND(VLOOKUP(K42,'Factor Table 1'!$D$3:$AD$69,17,FALSE),10))),0)</f>
        <v>0.16</v>
      </c>
      <c r="Z42" s="318">
        <v>0</v>
      </c>
      <c r="AA42" s="318">
        <f t="shared" si="12"/>
        <v>0</v>
      </c>
      <c r="AB42" s="318">
        <f t="shared" si="13"/>
        <v>0</v>
      </c>
      <c r="AC42" s="318" t="str">
        <f>IFERROR(IF(OR(K42="CO2",K42="CH4",K42="N2O"),VLOOKUP($K42,'Factor Table 1'!$D$3:$AD$69,19,FALSE),IFERROR(VLOOKUP(J42,'Factor Table 1'!$C$3:$AD$69,20,FALSE),VLOOKUP(K42,'Factor Table 1'!$D$3:$AD$69,19,FALSE))),"")</f>
        <v>環境部排放係管理表6.0.4</v>
      </c>
      <c r="AD42" s="319">
        <f t="shared" si="14"/>
        <v>1</v>
      </c>
      <c r="AE42" s="319">
        <f>IF(H42=1,IF(盤查結果!$F$6="IPCC第二次評估報告（1995）",'Factor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42" s="319">
        <f>IF(H42=1,IF(盤查結果!$F$6="IPCC第二次評估報告（1995）",'Factor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42" s="319">
        <f>IFERROR(IF(H42=1,IF(盤查結果!$F$6="IPCC第二次評估報告（1995）",VLOOKUP(K42,'Factor Table 1'!$D$75:$P$169,9,FALSE),IF(盤查結果!$F$6="IPCC第三次評估報告(2001)",VLOOKUP(K42,'Factor Table 1'!$D$75:$P$169,10,FALSE),IF(盤查結果!$F$6="IPCC第四次評估報告(2007)",VLOOKUP(K42,'Factor Table 1'!$D$75:$P$169,11,FALSE),IF(盤查結果!$F$6="IPCC第五次評估報告(2013)",VLOOKUP(K42,'Factor Table 1'!$D$75:$P$169,12,FALSE),IF(盤查結果!$F$6="IPCC第六次評估報告(2021)",VLOOKUP(K42,'Factor Table 1'!$D$75:$P$169,13,FALSE),0))))),0),0)</f>
        <v>4728</v>
      </c>
      <c r="AH42" s="319">
        <v>0</v>
      </c>
      <c r="AI42" s="319">
        <f>IFERROR(IF(H42=1,IF(盤查結果!$F$6="IPCC第二次評估報告（1995）",VLOOKUP(K42,'Factor Table 1'!$D$172:$P$172,9,FALSE),IF(盤查結果!$F$6="IPCC第三次評估報告(2001)",VLOOKUP(K42,'Factor Table 1'!$D$172:$P$172,10,FALSE),IF(盤查結果!$F$6="IPCC第四次評估報告(2007)",VLOOKUP(K42,'Factor Table 1'!$D$172:$P$172,11,FALSE),IF(盤查結果!$F$6="IPCC第五次評估報告(2013)",VLOOKUP(K42,'Factor Table 1'!$D$172:$P$172,12,FALSE),IF(盤查結果!$F$6="IPCC第六次評估報告(2021)",VLOOKUP(K42,'Factor Table 1'!$D$172:$P$172,13,FALSE),0))))),0),0)</f>
        <v>0</v>
      </c>
      <c r="AJ42" s="319">
        <f>IFERROR(IF(H42=1,IF(盤查結果!$F$6="IPCC第二次評估報告（1995）",VLOOKUP(K42,'Factor Table 1'!$D$171:$P$171,9,FALSE),IF(盤查結果!$F$6="IPCC第三次評估報告(2001)",VLOOKUP(K42,'Factor Table 1'!$D$171:$P$171,10,FALSE),IF(盤查結果!$F$6="IPCC第四次評估報告(2007)",VLOOKUP(K42,'Factor Table 1'!$D$171:$P$171,11,FALSE),IF(盤查結果!$F$6="IPCC第五次評估報告(2013)",VLOOKUP(K42,'Factor Table 1'!$D$171:$P$171,12,FALSE),IF(盤查結果!$F$6="IPCC第六次評估報告(2021)",VLOOKUP(K42,'Factor Table 1'!$D$171:$P$171,13,FALSE),0))))),0),0)</f>
        <v>0</v>
      </c>
      <c r="AK42" s="319">
        <f t="shared" si="15"/>
        <v>0</v>
      </c>
      <c r="AL42" s="319">
        <f t="shared" si="16"/>
        <v>0</v>
      </c>
      <c r="AM42" s="319">
        <f t="shared" si="17"/>
        <v>0</v>
      </c>
      <c r="AN42" s="319">
        <f t="shared" si="18"/>
        <v>14.070527999999999</v>
      </c>
      <c r="AO42" s="319">
        <f t="shared" si="19"/>
        <v>0</v>
      </c>
      <c r="AP42" s="319">
        <f t="shared" si="20"/>
        <v>0</v>
      </c>
      <c r="AQ42" s="319">
        <f t="shared" si="21"/>
        <v>0</v>
      </c>
      <c r="AR42" s="319">
        <f t="shared" si="22"/>
        <v>14.070499999999999</v>
      </c>
      <c r="AS42" s="320">
        <f t="shared" si="3"/>
        <v>2.9469151063092735E-2</v>
      </c>
      <c r="AT42" s="320">
        <f t="shared" ca="1" si="23"/>
        <v>1.6756749953823919E-5</v>
      </c>
    </row>
    <row r="43" spans="2:46">
      <c r="B43" s="582"/>
      <c r="C43" s="586"/>
      <c r="D43" s="587"/>
      <c r="E43" s="587"/>
      <c r="F43" s="588"/>
      <c r="G43" s="321" t="str">
        <f t="shared" si="34"/>
        <v>逸散排放</v>
      </c>
      <c r="H43" s="321">
        <f t="shared" si="4"/>
        <v>1</v>
      </c>
      <c r="I43" s="571"/>
      <c r="J43" s="351" t="s">
        <v>696</v>
      </c>
      <c r="K43" s="351" t="s">
        <v>323</v>
      </c>
      <c r="L43" s="354">
        <v>7.0200000000000002E-3</v>
      </c>
      <c r="M43" s="351" t="s">
        <v>597</v>
      </c>
      <c r="N43" s="545" t="s">
        <v>2694</v>
      </c>
      <c r="O43" s="318" t="str">
        <f t="shared" si="36"/>
        <v/>
      </c>
      <c r="P43" s="318" t="str">
        <f t="shared" si="26"/>
        <v/>
      </c>
      <c r="Q43" s="318" t="str">
        <f t="shared" si="27"/>
        <v/>
      </c>
      <c r="R43" s="318" t="str">
        <f t="shared" si="28"/>
        <v>V</v>
      </c>
      <c r="S43" s="318" t="str">
        <f t="shared" si="29"/>
        <v/>
      </c>
      <c r="T43" s="318" t="str">
        <f t="shared" si="30"/>
        <v/>
      </c>
      <c r="U43" s="318" t="str">
        <f t="shared" si="31"/>
        <v/>
      </c>
      <c r="V43" s="318">
        <f>IFERROR(ROUND(VLOOKUP($K43,'Factor Table 1'!$D$3:$AD$60,11,FALSE),10),0)</f>
        <v>0</v>
      </c>
      <c r="W43" s="318">
        <f>IFERROR(ROUND(VLOOKUP($K43,'Factor Table 1'!$D$3:$AD$60,13,FALSE),10),0)</f>
        <v>0</v>
      </c>
      <c r="X43" s="318">
        <f>IFERROR(ROUND(VLOOKUP($K43,'Factor Table 1'!$D$3:$AD$60,15,FALSE),10),0)</f>
        <v>0</v>
      </c>
      <c r="Y43" s="318">
        <f>IFERROR(IF(OR(K43="CO2",K43="CH4",K43="N2O"),ROUND(VLOOKUP($K43,'Factor Table 1'!$D$3:$AD$69,17,FALSE),10),IFERROR(ROUND(VLOOKUP(J43,'Factor Table 1'!$C$3:$AD$69,18,FALSE),10),ROUND(VLOOKUP(K43,'Factor Table 1'!$D$3:$AD$69,17,FALSE),10))),0)</f>
        <v>0.16</v>
      </c>
      <c r="Z43" s="318">
        <v>0</v>
      </c>
      <c r="AA43" s="318">
        <f t="shared" si="12"/>
        <v>0</v>
      </c>
      <c r="AB43" s="318">
        <f t="shared" si="13"/>
        <v>0</v>
      </c>
      <c r="AC43" s="318" t="str">
        <f>IFERROR(IF(OR(K43="CO2",K43="CH4",K43="N2O"),VLOOKUP($K43,'Factor Table 1'!$D$3:$AD$69,19,FALSE),IFERROR(VLOOKUP(J43,'Factor Table 1'!$C$3:$AD$69,20,FALSE),VLOOKUP(K43,'Factor Table 1'!$D$3:$AD$69,19,FALSE))),"")</f>
        <v>環境部排放係管理表6.0.4</v>
      </c>
      <c r="AD43" s="319">
        <f t="shared" si="14"/>
        <v>1</v>
      </c>
      <c r="AE43" s="319">
        <f>IF(H43=1,IF(盤查結果!$F$6="IPCC第二次評估報告（1995）",'Factor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43" s="319">
        <f>IF(H43=1,IF(盤查結果!$F$6="IPCC第二次評估報告（1995）",'Factor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43" s="319">
        <f>IFERROR(IF(H43=1,IF(盤查結果!$F$6="IPCC第二次評估報告（1995）",VLOOKUP(K43,'Factor Table 1'!$D$75:$P$169,9,FALSE),IF(盤查結果!$F$6="IPCC第三次評估報告(2001)",VLOOKUP(K43,'Factor Table 1'!$D$75:$P$169,10,FALSE),IF(盤查結果!$F$6="IPCC第四次評估報告(2007)",VLOOKUP(K43,'Factor Table 1'!$D$75:$P$169,11,FALSE),IF(盤查結果!$F$6="IPCC第五次評估報告(2013)",VLOOKUP(K43,'Factor Table 1'!$D$75:$P$169,12,FALSE),IF(盤查結果!$F$6="IPCC第六次評估報告(2021)",VLOOKUP(K43,'Factor Table 1'!$D$75:$P$169,13,FALSE),0))))),0),0)</f>
        <v>14600</v>
      </c>
      <c r="AH43" s="319">
        <v>0</v>
      </c>
      <c r="AI43" s="319">
        <f>IFERROR(IF(H43=1,IF(盤查結果!$F$6="IPCC第二次評估報告（1995）",VLOOKUP(K43,'Factor Table 1'!$D$172:$P$172,9,FALSE),IF(盤查結果!$F$6="IPCC第三次評估報告(2001)",VLOOKUP(K43,'Factor Table 1'!$D$172:$P$172,10,FALSE),IF(盤查結果!$F$6="IPCC第四次評估報告(2007)",VLOOKUP(K43,'Factor Table 1'!$D$172:$P$172,11,FALSE),IF(盤查結果!$F$6="IPCC第五次評估報告(2013)",VLOOKUP(K43,'Factor Table 1'!$D$172:$P$172,12,FALSE),IF(盤查結果!$F$6="IPCC第六次評估報告(2021)",VLOOKUP(K43,'Factor Table 1'!$D$172:$P$172,13,FALSE),0))))),0),0)</f>
        <v>0</v>
      </c>
      <c r="AJ43" s="319">
        <f>IFERROR(IF(H43=1,IF(盤查結果!$F$6="IPCC第二次評估報告（1995）",VLOOKUP(K43,'Factor Table 1'!$D$171:$P$171,9,FALSE),IF(盤查結果!$F$6="IPCC第三次評估報告(2001)",VLOOKUP(K43,'Factor Table 1'!$D$171:$P$171,10,FALSE),IF(盤查結果!$F$6="IPCC第四次評估報告(2007)",VLOOKUP(K43,'Factor Table 1'!$D$171:$P$171,11,FALSE),IF(盤查結果!$F$6="IPCC第五次評估報告(2013)",VLOOKUP(K43,'Factor Table 1'!$D$171:$P$171,12,FALSE),IF(盤查結果!$F$6="IPCC第六次評估報告(2021)",VLOOKUP(K43,'Factor Table 1'!$D$171:$P$171,13,FALSE),0))))),0),0)</f>
        <v>0</v>
      </c>
      <c r="AK43" s="319">
        <f t="shared" si="15"/>
        <v>0</v>
      </c>
      <c r="AL43" s="319">
        <f t="shared" si="16"/>
        <v>0</v>
      </c>
      <c r="AM43" s="319">
        <f t="shared" si="17"/>
        <v>0</v>
      </c>
      <c r="AN43" s="319">
        <f t="shared" si="18"/>
        <v>16.398720000000001</v>
      </c>
      <c r="AO43" s="319">
        <f t="shared" si="19"/>
        <v>0</v>
      </c>
      <c r="AP43" s="319">
        <f t="shared" si="20"/>
        <v>0</v>
      </c>
      <c r="AQ43" s="319">
        <f t="shared" si="21"/>
        <v>0</v>
      </c>
      <c r="AR43" s="319">
        <f t="shared" si="22"/>
        <v>16.398700000000002</v>
      </c>
      <c r="AS43" s="320">
        <f t="shared" si="3"/>
        <v>3.4345315911896442E-2</v>
      </c>
      <c r="AT43" s="320">
        <f t="shared" ca="1" si="23"/>
        <v>1.952943502134056E-5</v>
      </c>
    </row>
    <row r="44" spans="2:46">
      <c r="B44" s="582"/>
      <c r="C44" s="586"/>
      <c r="D44" s="587"/>
      <c r="E44" s="587"/>
      <c r="F44" s="588"/>
      <c r="G44" s="321" t="str">
        <f t="shared" si="34"/>
        <v>逸散排放</v>
      </c>
      <c r="H44" s="321">
        <f t="shared" si="4"/>
        <v>1</v>
      </c>
      <c r="I44" s="571"/>
      <c r="J44" s="351" t="s">
        <v>696</v>
      </c>
      <c r="K44" s="351" t="s">
        <v>490</v>
      </c>
      <c r="L44" s="354">
        <v>1.2E-2</v>
      </c>
      <c r="M44" s="351" t="s">
        <v>597</v>
      </c>
      <c r="N44" s="545" t="s">
        <v>2694</v>
      </c>
      <c r="O44" s="318" t="str">
        <f t="shared" si="36"/>
        <v/>
      </c>
      <c r="P44" s="318" t="str">
        <f t="shared" si="26"/>
        <v/>
      </c>
      <c r="Q44" s="318" t="str">
        <f t="shared" si="27"/>
        <v/>
      </c>
      <c r="R44" s="318" t="str">
        <f t="shared" si="28"/>
        <v>V</v>
      </c>
      <c r="S44" s="318" t="str">
        <f t="shared" si="29"/>
        <v/>
      </c>
      <c r="T44" s="318" t="str">
        <f t="shared" si="30"/>
        <v/>
      </c>
      <c r="U44" s="318" t="str">
        <f t="shared" si="31"/>
        <v/>
      </c>
      <c r="V44" s="318">
        <f>IFERROR(ROUND(VLOOKUP($K44,'Factor Table 1'!$D$3:$AD$60,11,FALSE),10),0)</f>
        <v>0</v>
      </c>
      <c r="W44" s="318">
        <f>IFERROR(ROUND(VLOOKUP($K44,'Factor Table 1'!$D$3:$AD$60,13,FALSE),10),0)</f>
        <v>0</v>
      </c>
      <c r="X44" s="318">
        <f>IFERROR(ROUND(VLOOKUP($K44,'Factor Table 1'!$D$3:$AD$60,15,FALSE),10),0)</f>
        <v>0</v>
      </c>
      <c r="Y44" s="318">
        <f>IFERROR(IF(OR(K44="CO2",K44="CH4",K44="N2O"),ROUND(VLOOKUP($K44,'Factor Table 1'!$D$3:$AD$69,17,FALSE),10),IFERROR(ROUND(VLOOKUP(J44,'Factor Table 1'!$C$3:$AD$69,18,FALSE),10),ROUND(VLOOKUP(K44,'Factor Table 1'!$D$3:$AD$69,17,FALSE),10))),0)</f>
        <v>0.16</v>
      </c>
      <c r="Z44" s="318">
        <v>0</v>
      </c>
      <c r="AA44" s="318">
        <f t="shared" si="12"/>
        <v>0</v>
      </c>
      <c r="AB44" s="318">
        <f t="shared" si="13"/>
        <v>0</v>
      </c>
      <c r="AC44" s="318" t="str">
        <f>IFERROR(IF(OR(K44="CO2",K44="CH4",K44="N2O"),VLOOKUP($K44,'Factor Table 1'!$D$3:$AD$69,19,FALSE),IFERROR(VLOOKUP(J44,'Factor Table 1'!$C$3:$AD$69,20,FALSE),VLOOKUP(K44,'Factor Table 1'!$D$3:$AD$69,19,FALSE))),"")</f>
        <v>環境部排放係管理表6.0.4</v>
      </c>
      <c r="AD44" s="319">
        <f t="shared" si="14"/>
        <v>1</v>
      </c>
      <c r="AE44" s="319">
        <f>IF(H44=1,IF(盤查結果!$F$6="IPCC第二次評估報告（1995）",'Factor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44" s="319">
        <f>IF(H44=1,IF(盤查結果!$F$6="IPCC第二次評估報告（1995）",'Factor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44" s="319">
        <f>IFERROR(IF(H44=1,IF(盤查結果!$F$6="IPCC第二次評估報告（1995）",VLOOKUP(K44,'Factor Table 1'!$D$75:$P$169,9,FALSE),IF(盤查結果!$F$6="IPCC第三次評估報告(2001)",VLOOKUP(K44,'Factor Table 1'!$D$75:$P$169,10,FALSE),IF(盤查結果!$F$6="IPCC第四次評估報告(2007)",VLOOKUP(K44,'Factor Table 1'!$D$75:$P$169,11,FALSE),IF(盤查結果!$F$6="IPCC第五次評估報告(2013)",VLOOKUP(K44,'Factor Table 1'!$D$75:$P$169,12,FALSE),IF(盤查結果!$F$6="IPCC第六次評估報告(2021)",VLOOKUP(K44,'Factor Table 1'!$D$75:$P$169,13,FALSE),0))))),0),0)</f>
        <v>4775</v>
      </c>
      <c r="AH44" s="319">
        <v>0</v>
      </c>
      <c r="AI44" s="319">
        <f>IFERROR(IF(H44=1,IF(盤查結果!$F$6="IPCC第二次評估報告（1995）",VLOOKUP(K44,'Factor Table 1'!$D$172:$P$172,9,FALSE),IF(盤查結果!$F$6="IPCC第三次評估報告(2001)",VLOOKUP(K44,'Factor Table 1'!$D$172:$P$172,10,FALSE),IF(盤查結果!$F$6="IPCC第四次評估報告(2007)",VLOOKUP(K44,'Factor Table 1'!$D$172:$P$172,11,FALSE),IF(盤查結果!$F$6="IPCC第五次評估報告(2013)",VLOOKUP(K44,'Factor Table 1'!$D$172:$P$172,12,FALSE),IF(盤查結果!$F$6="IPCC第六次評估報告(2021)",VLOOKUP(K44,'Factor Table 1'!$D$172:$P$172,13,FALSE),0))))),0),0)</f>
        <v>0</v>
      </c>
      <c r="AJ44" s="319">
        <f>IFERROR(IF(H44=1,IF(盤查結果!$F$6="IPCC第二次評估報告（1995）",VLOOKUP(K44,'Factor Table 1'!$D$171:$P$171,9,FALSE),IF(盤查結果!$F$6="IPCC第三次評估報告(2001)",VLOOKUP(K44,'Factor Table 1'!$D$171:$P$171,10,FALSE),IF(盤查結果!$F$6="IPCC第四次評估報告(2007)",VLOOKUP(K44,'Factor Table 1'!$D$171:$P$171,11,FALSE),IF(盤查結果!$F$6="IPCC第五次評估報告(2013)",VLOOKUP(K44,'Factor Table 1'!$D$171:$P$171,12,FALSE),IF(盤查結果!$F$6="IPCC第六次評估報告(2021)",VLOOKUP(K44,'Factor Table 1'!$D$171:$P$171,13,FALSE),0))))),0),0)</f>
        <v>0</v>
      </c>
      <c r="AK44" s="319">
        <f t="shared" si="15"/>
        <v>0</v>
      </c>
      <c r="AL44" s="319">
        <f t="shared" si="16"/>
        <v>0</v>
      </c>
      <c r="AM44" s="319">
        <f t="shared" si="17"/>
        <v>0</v>
      </c>
      <c r="AN44" s="319">
        <f t="shared" si="18"/>
        <v>9.168000000000001</v>
      </c>
      <c r="AO44" s="319">
        <f t="shared" si="19"/>
        <v>0</v>
      </c>
      <c r="AP44" s="319">
        <f t="shared" si="20"/>
        <v>0</v>
      </c>
      <c r="AQ44" s="319">
        <f t="shared" si="21"/>
        <v>0</v>
      </c>
      <c r="AR44" s="319">
        <f t="shared" si="22"/>
        <v>9.1679999999999993</v>
      </c>
      <c r="AS44" s="320">
        <f t="shared" si="3"/>
        <v>1.9201391346891309E-2</v>
      </c>
      <c r="AT44" s="320">
        <f t="shared" ca="1" si="23"/>
        <v>1.0918295979294104E-5</v>
      </c>
    </row>
    <row r="45" spans="2:46">
      <c r="B45" s="582"/>
      <c r="C45" s="586"/>
      <c r="D45" s="587"/>
      <c r="E45" s="587"/>
      <c r="F45" s="588"/>
      <c r="G45" s="321" t="str">
        <f t="shared" si="34"/>
        <v>逸散排放</v>
      </c>
      <c r="H45" s="321">
        <f t="shared" si="4"/>
        <v>1</v>
      </c>
      <c r="I45" s="571"/>
      <c r="J45" s="351" t="s">
        <v>696</v>
      </c>
      <c r="K45" s="351" t="s">
        <v>322</v>
      </c>
      <c r="L45" s="354">
        <v>2E-3</v>
      </c>
      <c r="M45" s="351" t="s">
        <v>597</v>
      </c>
      <c r="N45" s="545" t="s">
        <v>2694</v>
      </c>
      <c r="O45" s="318" t="str">
        <f t="shared" si="36"/>
        <v/>
      </c>
      <c r="P45" s="318" t="str">
        <f t="shared" si="26"/>
        <v/>
      </c>
      <c r="Q45" s="318" t="str">
        <f t="shared" si="27"/>
        <v/>
      </c>
      <c r="R45" s="318" t="str">
        <f t="shared" si="28"/>
        <v>V</v>
      </c>
      <c r="S45" s="318" t="str">
        <f t="shared" si="29"/>
        <v/>
      </c>
      <c r="T45" s="318" t="str">
        <f t="shared" si="30"/>
        <v/>
      </c>
      <c r="U45" s="318" t="str">
        <f t="shared" si="31"/>
        <v/>
      </c>
      <c r="V45" s="318">
        <f>IFERROR(ROUND(VLOOKUP($K45,'Factor Table 1'!$D$3:$AD$60,11,FALSE),10),0)</f>
        <v>0</v>
      </c>
      <c r="W45" s="318">
        <f>IFERROR(ROUND(VLOOKUP($K45,'Factor Table 1'!$D$3:$AD$60,13,FALSE),10),0)</f>
        <v>0</v>
      </c>
      <c r="X45" s="318">
        <f>IFERROR(ROUND(VLOOKUP($K45,'Factor Table 1'!$D$3:$AD$60,15,FALSE),10),0)</f>
        <v>0</v>
      </c>
      <c r="Y45" s="318">
        <f>IFERROR(IF(OR(K45="CO2",K45="CH4",K45="N2O"),ROUND(VLOOKUP($K45,'Factor Table 1'!$D$3:$AD$69,17,FALSE),10),IFERROR(ROUND(VLOOKUP(J45,'Factor Table 1'!$C$3:$AD$69,18,FALSE),10),ROUND(VLOOKUP(K45,'Factor Table 1'!$D$3:$AD$69,17,FALSE),10))),0)</f>
        <v>0.16</v>
      </c>
      <c r="Z45" s="318">
        <v>0</v>
      </c>
      <c r="AA45" s="318">
        <f t="shared" si="12"/>
        <v>0</v>
      </c>
      <c r="AB45" s="318">
        <f t="shared" si="13"/>
        <v>0</v>
      </c>
      <c r="AC45" s="318" t="str">
        <f>IFERROR(IF(OR(K45="CO2",K45="CH4",K45="N2O"),VLOOKUP($K45,'Factor Table 1'!$D$3:$AD$69,19,FALSE),IFERROR(VLOOKUP(J45,'Factor Table 1'!$C$3:$AD$69,20,FALSE),VLOOKUP(K45,'Factor Table 1'!$D$3:$AD$69,19,FALSE))),"")</f>
        <v>環境部排放係管理表6.0.4</v>
      </c>
      <c r="AD45" s="319">
        <f t="shared" si="14"/>
        <v>1</v>
      </c>
      <c r="AE45" s="319">
        <f>IF(H45=1,IF(盤查結果!$F$6="IPCC第二次評估報告（1995）",'Factor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45" s="319">
        <f>IF(H45=1,IF(盤查結果!$F$6="IPCC第二次評估報告（1995）",'Factor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45" s="319">
        <f>IFERROR(IF(H45=1,IF(盤查結果!$F$6="IPCC第二次評估報告（1995）",VLOOKUP(K45,'Factor Table 1'!$D$75:$P$169,9,FALSE),IF(盤查結果!$F$6="IPCC第三次評估報告(2001)",VLOOKUP(K45,'Factor Table 1'!$D$75:$P$169,10,FALSE),IF(盤查結果!$F$6="IPCC第四次評估報告(2007)",VLOOKUP(K45,'Factor Table 1'!$D$75:$P$169,11,FALSE),IF(盤查結果!$F$6="IPCC第五次評估報告(2013)",VLOOKUP(K45,'Factor Table 1'!$D$75:$P$169,12,FALSE),IF(盤查結果!$F$6="IPCC第六次評估報告(2021)",VLOOKUP(K45,'Factor Table 1'!$D$75:$P$169,13,FALSE),0))))),0),0)</f>
        <v>1960</v>
      </c>
      <c r="AH45" s="319">
        <v>0</v>
      </c>
      <c r="AI45" s="319">
        <f>IFERROR(IF(H45=1,IF(盤查結果!$F$6="IPCC第二次評估報告（1995）",VLOOKUP(K45,'Factor Table 1'!$D$172:$P$172,9,FALSE),IF(盤查結果!$F$6="IPCC第三次評估報告(2001)",VLOOKUP(K45,'Factor Table 1'!$D$172:$P$172,10,FALSE),IF(盤查結果!$F$6="IPCC第四次評估報告(2007)",VLOOKUP(K45,'Factor Table 1'!$D$172:$P$172,11,FALSE),IF(盤查結果!$F$6="IPCC第五次評估報告(2013)",VLOOKUP(K45,'Factor Table 1'!$D$172:$P$172,12,FALSE),IF(盤查結果!$F$6="IPCC第六次評估報告(2021)",VLOOKUP(K45,'Factor Table 1'!$D$172:$P$172,13,FALSE),0))))),0),0)</f>
        <v>0</v>
      </c>
      <c r="AJ45" s="319">
        <f>IFERROR(IF(H45=1,IF(盤查結果!$F$6="IPCC第二次評估報告（1995）",VLOOKUP(K45,'Factor Table 1'!$D$171:$P$171,9,FALSE),IF(盤查結果!$F$6="IPCC第三次評估報告(2001)",VLOOKUP(K45,'Factor Table 1'!$D$171:$P$171,10,FALSE),IF(盤查結果!$F$6="IPCC第四次評估報告(2007)",VLOOKUP(K45,'Factor Table 1'!$D$171:$P$171,11,FALSE),IF(盤查結果!$F$6="IPCC第五次評估報告(2013)",VLOOKUP(K45,'Factor Table 1'!$D$171:$P$171,12,FALSE),IF(盤查結果!$F$6="IPCC第六次評估報告(2021)",VLOOKUP(K45,'Factor Table 1'!$D$171:$P$171,13,FALSE),0))))),0),0)</f>
        <v>0</v>
      </c>
      <c r="AK45" s="319">
        <f t="shared" si="15"/>
        <v>0</v>
      </c>
      <c r="AL45" s="319">
        <f t="shared" si="16"/>
        <v>0</v>
      </c>
      <c r="AM45" s="319">
        <f t="shared" si="17"/>
        <v>0</v>
      </c>
      <c r="AN45" s="319">
        <f t="shared" si="18"/>
        <v>0.62720000000000009</v>
      </c>
      <c r="AO45" s="319">
        <f t="shared" si="19"/>
        <v>0</v>
      </c>
      <c r="AP45" s="319">
        <f t="shared" si="20"/>
        <v>0</v>
      </c>
      <c r="AQ45" s="319">
        <f t="shared" si="21"/>
        <v>0</v>
      </c>
      <c r="AR45" s="319">
        <f t="shared" si="22"/>
        <v>0.62719999999999998</v>
      </c>
      <c r="AS45" s="320">
        <f t="shared" si="3"/>
        <v>1.313603038042128E-3</v>
      </c>
      <c r="AT45" s="320">
        <f t="shared" ca="1" si="23"/>
        <v>7.4694101638451815E-7</v>
      </c>
    </row>
    <row r="46" spans="2:46">
      <c r="B46" s="582"/>
      <c r="C46" s="586"/>
      <c r="D46" s="587"/>
      <c r="E46" s="587"/>
      <c r="F46" s="588"/>
      <c r="G46" s="321" t="str">
        <f t="shared" si="34"/>
        <v>逸散排放</v>
      </c>
      <c r="H46" s="321">
        <f t="shared" si="4"/>
        <v>1</v>
      </c>
      <c r="I46" s="571"/>
      <c r="J46" s="351" t="s">
        <v>696</v>
      </c>
      <c r="K46" s="351" t="s">
        <v>323</v>
      </c>
      <c r="L46" s="354">
        <v>7.3999999999999999E-4</v>
      </c>
      <c r="M46" s="351" t="s">
        <v>597</v>
      </c>
      <c r="N46" s="545" t="s">
        <v>2694</v>
      </c>
      <c r="O46" s="318" t="str">
        <f t="shared" si="36"/>
        <v/>
      </c>
      <c r="P46" s="318" t="str">
        <f t="shared" si="26"/>
        <v/>
      </c>
      <c r="Q46" s="318" t="str">
        <f t="shared" si="27"/>
        <v/>
      </c>
      <c r="R46" s="318" t="str">
        <f t="shared" si="28"/>
        <v>V</v>
      </c>
      <c r="S46" s="318" t="str">
        <f t="shared" si="29"/>
        <v/>
      </c>
      <c r="T46" s="318" t="str">
        <f t="shared" si="30"/>
        <v/>
      </c>
      <c r="U46" s="318" t="str">
        <f t="shared" si="31"/>
        <v/>
      </c>
      <c r="V46" s="318">
        <f>IFERROR(ROUND(VLOOKUP($K46,'Factor Table 1'!$D$3:$AD$60,11,FALSE),10),0)</f>
        <v>0</v>
      </c>
      <c r="W46" s="318">
        <f>IFERROR(ROUND(VLOOKUP($K46,'Factor Table 1'!$D$3:$AD$60,13,FALSE),10),0)</f>
        <v>0</v>
      </c>
      <c r="X46" s="318">
        <f>IFERROR(ROUND(VLOOKUP($K46,'Factor Table 1'!$D$3:$AD$60,15,FALSE),10),0)</f>
        <v>0</v>
      </c>
      <c r="Y46" s="318">
        <f>IFERROR(IF(OR(K46="CO2",K46="CH4",K46="N2O"),ROUND(VLOOKUP($K46,'Factor Table 1'!$D$3:$AD$69,17,FALSE),10),IFERROR(ROUND(VLOOKUP(J46,'Factor Table 1'!$C$3:$AD$69,18,FALSE),10),ROUND(VLOOKUP(K46,'Factor Table 1'!$D$3:$AD$69,17,FALSE),10))),0)</f>
        <v>0.16</v>
      </c>
      <c r="Z46" s="318">
        <v>0</v>
      </c>
      <c r="AA46" s="318">
        <f t="shared" si="12"/>
        <v>0</v>
      </c>
      <c r="AB46" s="318">
        <f t="shared" si="13"/>
        <v>0</v>
      </c>
      <c r="AC46" s="318" t="str">
        <f>IFERROR(IF(OR(K46="CO2",K46="CH4",K46="N2O"),VLOOKUP($K46,'Factor Table 1'!$D$3:$AD$69,19,FALSE),IFERROR(VLOOKUP(J46,'Factor Table 1'!$C$3:$AD$69,20,FALSE),VLOOKUP(K46,'Factor Table 1'!$D$3:$AD$69,19,FALSE))),"")</f>
        <v>環境部排放係管理表6.0.4</v>
      </c>
      <c r="AD46" s="319">
        <f t="shared" si="14"/>
        <v>1</v>
      </c>
      <c r="AE46" s="319">
        <f>IF(H46=1,IF(盤查結果!$F$6="IPCC第二次評估報告（1995）",'Factor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27</v>
      </c>
      <c r="AF46" s="319">
        <f>IF(H46=1,IF(盤查結果!$F$6="IPCC第二次評估報告（1995）",'Factor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273</v>
      </c>
      <c r="AG46" s="319">
        <f>IFERROR(IF(H46=1,IF(盤查結果!$F$6="IPCC第二次評估報告（1995）",VLOOKUP(K46,'Factor Table 1'!$D$75:$P$169,9,FALSE),IF(盤查結果!$F$6="IPCC第三次評估報告(2001)",VLOOKUP(K46,'Factor Table 1'!$D$75:$P$169,10,FALSE),IF(盤查結果!$F$6="IPCC第四次評估報告(2007)",VLOOKUP(K46,'Factor Table 1'!$D$75:$P$169,11,FALSE),IF(盤查結果!$F$6="IPCC第五次評估報告(2013)",VLOOKUP(K46,'Factor Table 1'!$D$75:$P$169,12,FALSE),IF(盤查結果!$F$6="IPCC第六次評估報告(2021)",VLOOKUP(K46,'Factor Table 1'!$D$75:$P$169,13,FALSE),0))))),0),0)</f>
        <v>14600</v>
      </c>
      <c r="AH46" s="319">
        <v>0</v>
      </c>
      <c r="AI46" s="319">
        <f>IFERROR(IF(H46=1,IF(盤查結果!$F$6="IPCC第二次評估報告（1995）",VLOOKUP(K46,'Factor Table 1'!$D$172:$P$172,9,FALSE),IF(盤查結果!$F$6="IPCC第三次評估報告(2001)",VLOOKUP(K46,'Factor Table 1'!$D$172:$P$172,10,FALSE),IF(盤查結果!$F$6="IPCC第四次評估報告(2007)",VLOOKUP(K46,'Factor Table 1'!$D$172:$P$172,11,FALSE),IF(盤查結果!$F$6="IPCC第五次評估報告(2013)",VLOOKUP(K46,'Factor Table 1'!$D$172:$P$172,12,FALSE),IF(盤查結果!$F$6="IPCC第六次評估報告(2021)",VLOOKUP(K46,'Factor Table 1'!$D$172:$P$172,13,FALSE),0))))),0),0)</f>
        <v>0</v>
      </c>
      <c r="AJ46" s="319">
        <f>IFERROR(IF(H46=1,IF(盤查結果!$F$6="IPCC第二次評估報告（1995）",VLOOKUP(K46,'Factor Table 1'!$D$171:$P$171,9,FALSE),IF(盤查結果!$F$6="IPCC第三次評估報告(2001)",VLOOKUP(K46,'Factor Table 1'!$D$171:$P$171,10,FALSE),IF(盤查結果!$F$6="IPCC第四次評估報告(2007)",VLOOKUP(K46,'Factor Table 1'!$D$171:$P$171,11,FALSE),IF(盤查結果!$F$6="IPCC第五次評估報告(2013)",VLOOKUP(K46,'Factor Table 1'!$D$171:$P$171,12,FALSE),IF(盤查結果!$F$6="IPCC第六次評估報告(2021)",VLOOKUP(K46,'Factor Table 1'!$D$171:$P$171,13,FALSE),0))))),0),0)</f>
        <v>0</v>
      </c>
      <c r="AK46" s="319">
        <f t="shared" si="15"/>
        <v>0</v>
      </c>
      <c r="AL46" s="319">
        <f t="shared" si="16"/>
        <v>0</v>
      </c>
      <c r="AM46" s="319">
        <f t="shared" si="17"/>
        <v>0</v>
      </c>
      <c r="AN46" s="319">
        <f t="shared" si="18"/>
        <v>1.7286400000000002</v>
      </c>
      <c r="AO46" s="319">
        <f t="shared" si="19"/>
        <v>0</v>
      </c>
      <c r="AP46" s="319">
        <f t="shared" si="20"/>
        <v>0</v>
      </c>
      <c r="AQ46" s="319">
        <f t="shared" si="21"/>
        <v>0</v>
      </c>
      <c r="AR46" s="319">
        <f t="shared" si="22"/>
        <v>1.7285999999999999</v>
      </c>
      <c r="AS46" s="320">
        <f t="shared" si="3"/>
        <v>3.6203670464917451E-3</v>
      </c>
      <c r="AT46" s="320">
        <f t="shared" ca="1" si="23"/>
        <v>2.0586132667765913E-6</v>
      </c>
    </row>
    <row r="47" spans="2:46">
      <c r="B47" s="582"/>
      <c r="C47" s="586"/>
      <c r="D47" s="587"/>
      <c r="E47" s="587"/>
      <c r="F47" s="588"/>
      <c r="G47" s="321" t="str">
        <f t="shared" si="34"/>
        <v/>
      </c>
      <c r="H47" s="321" t="str">
        <f t="shared" si="4"/>
        <v/>
      </c>
      <c r="I47" s="571"/>
      <c r="J47" s="351"/>
      <c r="K47" s="351"/>
      <c r="L47" s="344"/>
      <c r="M47" s="351"/>
      <c r="N47" s="355"/>
      <c r="O47" s="318" t="str">
        <f t="shared" si="36"/>
        <v/>
      </c>
      <c r="P47" s="318" t="str">
        <f t="shared" si="26"/>
        <v/>
      </c>
      <c r="Q47" s="318" t="str">
        <f t="shared" si="27"/>
        <v/>
      </c>
      <c r="R47" s="318" t="str">
        <f t="shared" si="28"/>
        <v/>
      </c>
      <c r="S47" s="318" t="str">
        <f t="shared" si="29"/>
        <v/>
      </c>
      <c r="T47" s="318" t="str">
        <f t="shared" si="30"/>
        <v/>
      </c>
      <c r="U47" s="318" t="str">
        <f t="shared" si="31"/>
        <v/>
      </c>
      <c r="V47" s="318">
        <f>IFERROR(ROUND(VLOOKUP($K47,'Factor Table 1'!$D$3:$AD$60,11,FALSE),10),0)</f>
        <v>0</v>
      </c>
      <c r="W47" s="318">
        <f>IFERROR(ROUND(VLOOKUP($K47,'Factor Table 1'!$D$3:$AD$60,13,FALSE),10),0)</f>
        <v>0</v>
      </c>
      <c r="X47" s="318">
        <f>IFERROR(ROUND(VLOOKUP($K47,'Factor Table 1'!$D$3:$AD$60,15,FALSE),10),0)</f>
        <v>0</v>
      </c>
      <c r="Y47" s="318">
        <f>IFERROR(IF(OR(K47="CO2",K47="CH4",K47="N2O"),ROUND(VLOOKUP($K47,'Factor Table 1'!$D$3:$AD$69,17,FALSE),10),IFERROR(ROUND(VLOOKUP(J47,'Factor Table 1'!$C$3:$AD$69,18,FALSE),10),ROUND(VLOOKUP(K47,'Factor Table 1'!$D$3:$AD$69,17,FALSE),10))),0)</f>
        <v>0</v>
      </c>
      <c r="Z47" s="318">
        <v>0</v>
      </c>
      <c r="AA47" s="318">
        <f t="shared" si="12"/>
        <v>0</v>
      </c>
      <c r="AB47" s="318">
        <f t="shared" si="13"/>
        <v>0</v>
      </c>
      <c r="AC47" s="318" t="str">
        <f>IFERROR(IF(OR(K47="CO2",K47="CH4",K47="N2O"),VLOOKUP($K47,'Factor Table 1'!$D$3:$AD$69,19,FALSE),IFERROR(VLOOKUP(J47,'Factor Table 1'!$C$3:$AD$69,20,FALSE),VLOOKUP(K47,'Factor Table 1'!$D$3:$AD$69,19,FALSE))),"")</f>
        <v/>
      </c>
      <c r="AD47" s="319">
        <f t="shared" si="14"/>
        <v>0</v>
      </c>
      <c r="AE47" s="319">
        <f>IF(H47=1,IF(盤查結果!$F$6="IPCC第二次評估報告（1995）",'Factor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7" s="319">
        <f>IF(H47=1,IF(盤查結果!$F$6="IPCC第二次評估報告（1995）",'Factor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7" s="319">
        <f>IFERROR(IF(H47=1,IF(盤查結果!$F$6="IPCC第二次評估報告（1995）",VLOOKUP(K47,'Factor Table 1'!$D$75:$P$169,9,FALSE),IF(盤查結果!$F$6="IPCC第三次評估報告(2001)",VLOOKUP(K47,'Factor Table 1'!$D$75:$P$169,10,FALSE),IF(盤查結果!$F$6="IPCC第四次評估報告(2007)",VLOOKUP(K47,'Factor Table 1'!$D$75:$P$169,11,FALSE),IF(盤查結果!$F$6="IPCC第五次評估報告(2013)",VLOOKUP(K47,'Factor Table 1'!$D$75:$P$169,12,FALSE),IF(盤查結果!$F$6="IPCC第六次評估報告(2021)",VLOOKUP(K47,'Factor Table 1'!$D$75:$P$169,13,FALSE),0))))),0),0)</f>
        <v>0</v>
      </c>
      <c r="AH47" s="319">
        <v>0</v>
      </c>
      <c r="AI47" s="319">
        <f>IFERROR(IF(H47=1,IF(盤查結果!$F$6="IPCC第二次評估報告（1995）",VLOOKUP(K47,'Factor Table 1'!$D$172:$P$172,9,FALSE),IF(盤查結果!$F$6="IPCC第三次評估報告(2001)",VLOOKUP(K47,'Factor Table 1'!$D$172:$P$172,10,FALSE),IF(盤查結果!$F$6="IPCC第四次評估報告(2007)",VLOOKUP(K47,'Factor Table 1'!$D$172:$P$172,11,FALSE),IF(盤查結果!$F$6="IPCC第五次評估報告(2013)",VLOOKUP(K47,'Factor Table 1'!$D$172:$P$172,12,FALSE),IF(盤查結果!$F$6="IPCC第六次評估報告(2021)",VLOOKUP(K47,'Factor Table 1'!$D$172:$P$172,13,FALSE),0))))),0),0)</f>
        <v>0</v>
      </c>
      <c r="AJ47" s="319">
        <f>IFERROR(IF(H47=1,IF(盤查結果!$F$6="IPCC第二次評估報告（1995）",VLOOKUP(K47,'Factor Table 1'!$D$171:$P$171,9,FALSE),IF(盤查結果!$F$6="IPCC第三次評估報告(2001)",VLOOKUP(K47,'Factor Table 1'!$D$171:$P$171,10,FALSE),IF(盤查結果!$F$6="IPCC第四次評估報告(2007)",VLOOKUP(K47,'Factor Table 1'!$D$171:$P$171,11,FALSE),IF(盤查結果!$F$6="IPCC第五次評估報告(2013)",VLOOKUP(K47,'Factor Table 1'!$D$171:$P$171,12,FALSE),IF(盤查結果!$F$6="IPCC第六次評估報告(2021)",VLOOKUP(K47,'Factor Table 1'!$D$171:$P$171,13,FALSE),0))))),0),0)</f>
        <v>0</v>
      </c>
      <c r="AK47" s="319">
        <f t="shared" si="15"/>
        <v>0</v>
      </c>
      <c r="AL47" s="319">
        <f t="shared" si="16"/>
        <v>0</v>
      </c>
      <c r="AM47" s="319">
        <f t="shared" si="17"/>
        <v>0</v>
      </c>
      <c r="AN47" s="319">
        <f t="shared" si="18"/>
        <v>0</v>
      </c>
      <c r="AO47" s="319">
        <f t="shared" si="19"/>
        <v>0</v>
      </c>
      <c r="AP47" s="319">
        <f t="shared" si="20"/>
        <v>0</v>
      </c>
      <c r="AQ47" s="319">
        <f t="shared" si="21"/>
        <v>0</v>
      </c>
      <c r="AR47" s="319">
        <f t="shared" si="22"/>
        <v>0</v>
      </c>
      <c r="AS47" s="320">
        <f t="shared" si="3"/>
        <v>0</v>
      </c>
      <c r="AT47" s="320">
        <f t="shared" ca="1" si="23"/>
        <v>0</v>
      </c>
    </row>
    <row r="48" spans="2:46">
      <c r="B48" s="582"/>
      <c r="C48" s="586"/>
      <c r="D48" s="587"/>
      <c r="E48" s="587"/>
      <c r="F48" s="588"/>
      <c r="G48" s="321" t="str">
        <f t="shared" si="34"/>
        <v/>
      </c>
      <c r="H48" s="321" t="str">
        <f t="shared" si="4"/>
        <v/>
      </c>
      <c r="I48" s="571"/>
      <c r="J48" s="351"/>
      <c r="K48" s="351"/>
      <c r="L48" s="344"/>
      <c r="M48" s="351"/>
      <c r="N48" s="355"/>
      <c r="O48" s="318" t="str">
        <f t="shared" si="36"/>
        <v/>
      </c>
      <c r="P48" s="318" t="str">
        <f t="shared" si="26"/>
        <v/>
      </c>
      <c r="Q48" s="318" t="str">
        <f t="shared" si="27"/>
        <v/>
      </c>
      <c r="R48" s="318" t="str">
        <f t="shared" si="28"/>
        <v/>
      </c>
      <c r="S48" s="318" t="str">
        <f t="shared" si="29"/>
        <v/>
      </c>
      <c r="T48" s="318" t="str">
        <f t="shared" si="30"/>
        <v/>
      </c>
      <c r="U48" s="318" t="str">
        <f t="shared" si="31"/>
        <v/>
      </c>
      <c r="V48" s="318">
        <f>IFERROR(ROUND(VLOOKUP($K48,'Factor Table 1'!$D$3:$AD$60,11,FALSE),10),0)</f>
        <v>0</v>
      </c>
      <c r="W48" s="318">
        <f>IFERROR(ROUND(VLOOKUP($K48,'Factor Table 1'!$D$3:$AD$60,13,FALSE),10),0)</f>
        <v>0</v>
      </c>
      <c r="X48" s="318">
        <f>IFERROR(ROUND(VLOOKUP($K48,'Factor Table 1'!$D$3:$AD$60,15,FALSE),10),0)</f>
        <v>0</v>
      </c>
      <c r="Y48" s="318">
        <f>IFERROR(IF(OR(K48="CO2",K48="CH4",K48="N2O"),ROUND(VLOOKUP($K48,'Factor Table 1'!$D$3:$AD$69,17,FALSE),10),IFERROR(ROUND(VLOOKUP(J48,'Factor Table 1'!$C$3:$AD$69,18,FALSE),10),ROUND(VLOOKUP(K48,'Factor Table 1'!$D$3:$AD$69,17,FALSE),10))),0)</f>
        <v>0</v>
      </c>
      <c r="Z48" s="318">
        <v>0</v>
      </c>
      <c r="AA48" s="318">
        <f t="shared" si="12"/>
        <v>0</v>
      </c>
      <c r="AB48" s="318">
        <f t="shared" si="13"/>
        <v>0</v>
      </c>
      <c r="AC48" s="318" t="str">
        <f>IFERROR(IF(OR(K48="CO2",K48="CH4",K48="N2O"),VLOOKUP($K48,'Factor Table 1'!$D$3:$AD$69,19,FALSE),IFERROR(VLOOKUP(J48,'Factor Table 1'!$C$3:$AD$69,20,FALSE),VLOOKUP(K48,'Factor Table 1'!$D$3:$AD$69,19,FALSE))),"")</f>
        <v/>
      </c>
      <c r="AD48" s="319">
        <f t="shared" si="14"/>
        <v>0</v>
      </c>
      <c r="AE48" s="319">
        <f>IF(H48=1,IF(盤查結果!$F$6="IPCC第二次評估報告（1995）",'Factor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8" s="319">
        <f>IF(H48=1,IF(盤查結果!$F$6="IPCC第二次評估報告（1995）",'Factor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8" s="319">
        <f>IFERROR(IF(H48=1,IF(盤查結果!$F$6="IPCC第二次評估報告（1995）",VLOOKUP(K48,'Factor Table 1'!$D$75:$P$169,9,FALSE),IF(盤查結果!$F$6="IPCC第三次評估報告(2001)",VLOOKUP(K48,'Factor Table 1'!$D$75:$P$169,10,FALSE),IF(盤查結果!$F$6="IPCC第四次評估報告(2007)",VLOOKUP(K48,'Factor Table 1'!$D$75:$P$169,11,FALSE),IF(盤查結果!$F$6="IPCC第五次評估報告(2013)",VLOOKUP(K48,'Factor Table 1'!$D$75:$P$169,12,FALSE),IF(盤查結果!$F$6="IPCC第六次評估報告(2021)",VLOOKUP(K48,'Factor Table 1'!$D$75:$P$169,13,FALSE),0))))),0),0)</f>
        <v>0</v>
      </c>
      <c r="AH48" s="319">
        <v>0</v>
      </c>
      <c r="AI48" s="319">
        <f>IFERROR(IF(H48=1,IF(盤查結果!$F$6="IPCC第二次評估報告（1995）",VLOOKUP(K48,'Factor Table 1'!$D$172:$P$172,9,FALSE),IF(盤查結果!$F$6="IPCC第三次評估報告(2001)",VLOOKUP(K48,'Factor Table 1'!$D$172:$P$172,10,FALSE),IF(盤查結果!$F$6="IPCC第四次評估報告(2007)",VLOOKUP(K48,'Factor Table 1'!$D$172:$P$172,11,FALSE),IF(盤查結果!$F$6="IPCC第五次評估報告(2013)",VLOOKUP(K48,'Factor Table 1'!$D$172:$P$172,12,FALSE),IF(盤查結果!$F$6="IPCC第六次評估報告(2021)",VLOOKUP(K48,'Factor Table 1'!$D$172:$P$172,13,FALSE),0))))),0),0)</f>
        <v>0</v>
      </c>
      <c r="AJ48" s="319">
        <f>IFERROR(IF(H48=1,IF(盤查結果!$F$6="IPCC第二次評估報告（1995）",VLOOKUP(K48,'Factor Table 1'!$D$171:$P$171,9,FALSE),IF(盤查結果!$F$6="IPCC第三次評估報告(2001)",VLOOKUP(K48,'Factor Table 1'!$D$171:$P$171,10,FALSE),IF(盤查結果!$F$6="IPCC第四次評估報告(2007)",VLOOKUP(K48,'Factor Table 1'!$D$171:$P$171,11,FALSE),IF(盤查結果!$F$6="IPCC第五次評估報告(2013)",VLOOKUP(K48,'Factor Table 1'!$D$171:$P$171,12,FALSE),IF(盤查結果!$F$6="IPCC第六次評估報告(2021)",VLOOKUP(K48,'Factor Table 1'!$D$171:$P$171,13,FALSE),0))))),0),0)</f>
        <v>0</v>
      </c>
      <c r="AK48" s="319">
        <f t="shared" si="15"/>
        <v>0</v>
      </c>
      <c r="AL48" s="319">
        <f t="shared" si="16"/>
        <v>0</v>
      </c>
      <c r="AM48" s="319">
        <f t="shared" si="17"/>
        <v>0</v>
      </c>
      <c r="AN48" s="319">
        <f t="shared" si="18"/>
        <v>0</v>
      </c>
      <c r="AO48" s="319">
        <f t="shared" si="19"/>
        <v>0</v>
      </c>
      <c r="AP48" s="319">
        <f t="shared" si="20"/>
        <v>0</v>
      </c>
      <c r="AQ48" s="319">
        <f t="shared" si="21"/>
        <v>0</v>
      </c>
      <c r="AR48" s="319">
        <f t="shared" si="22"/>
        <v>0</v>
      </c>
      <c r="AS48" s="320">
        <f t="shared" si="3"/>
        <v>0</v>
      </c>
      <c r="AT48" s="320">
        <f t="shared" ca="1" si="23"/>
        <v>0</v>
      </c>
    </row>
    <row r="49" spans="2:46">
      <c r="B49" s="582"/>
      <c r="C49" s="586"/>
      <c r="D49" s="587"/>
      <c r="E49" s="587"/>
      <c r="F49" s="588"/>
      <c r="G49" s="321" t="str">
        <f t="shared" si="34"/>
        <v/>
      </c>
      <c r="H49" s="321" t="str">
        <f t="shared" si="4"/>
        <v/>
      </c>
      <c r="I49" s="571"/>
      <c r="J49" s="351"/>
      <c r="K49" s="351"/>
      <c r="L49" s="344"/>
      <c r="M49" s="351"/>
      <c r="N49" s="355"/>
      <c r="O49" s="318" t="str">
        <f t="shared" si="36"/>
        <v/>
      </c>
      <c r="P49" s="318" t="str">
        <f t="shared" si="26"/>
        <v/>
      </c>
      <c r="Q49" s="318" t="str">
        <f t="shared" si="27"/>
        <v/>
      </c>
      <c r="R49" s="318" t="str">
        <f t="shared" si="28"/>
        <v/>
      </c>
      <c r="S49" s="318" t="str">
        <f t="shared" si="29"/>
        <v/>
      </c>
      <c r="T49" s="318" t="str">
        <f t="shared" si="30"/>
        <v/>
      </c>
      <c r="U49" s="318" t="str">
        <f t="shared" si="31"/>
        <v/>
      </c>
      <c r="V49" s="318">
        <f>IFERROR(ROUND(VLOOKUP($K49,'Factor Table 1'!$D$3:$AD$60,11,FALSE),10),0)</f>
        <v>0</v>
      </c>
      <c r="W49" s="318">
        <f>IFERROR(ROUND(VLOOKUP($K49,'Factor Table 1'!$D$3:$AD$60,13,FALSE),10),0)</f>
        <v>0</v>
      </c>
      <c r="X49" s="318">
        <f>IFERROR(ROUND(VLOOKUP($K49,'Factor Table 1'!$D$3:$AD$60,15,FALSE),10),0)</f>
        <v>0</v>
      </c>
      <c r="Y49" s="318">
        <f>IFERROR(IF(OR(K49="CO2",K49="CH4",K49="N2O"),ROUND(VLOOKUP($K49,'Factor Table 1'!$D$3:$AD$69,17,FALSE),10),IFERROR(ROUND(VLOOKUP(J49,'Factor Table 1'!$C$3:$AD$69,18,FALSE),10),ROUND(VLOOKUP(K49,'Factor Table 1'!$D$3:$AD$69,17,FALSE),10))),0)</f>
        <v>0</v>
      </c>
      <c r="Z49" s="318">
        <v>0</v>
      </c>
      <c r="AA49" s="318">
        <f t="shared" si="12"/>
        <v>0</v>
      </c>
      <c r="AB49" s="318">
        <f t="shared" si="13"/>
        <v>0</v>
      </c>
      <c r="AC49" s="318" t="str">
        <f>IFERROR(IF(OR(K49="CO2",K49="CH4",K49="N2O"),VLOOKUP($K49,'Factor Table 1'!$D$3:$AD$69,19,FALSE),IFERROR(VLOOKUP(J49,'Factor Table 1'!$C$3:$AD$69,20,FALSE),VLOOKUP(K49,'Factor Table 1'!$D$3:$AD$69,19,FALSE))),"")</f>
        <v/>
      </c>
      <c r="AD49" s="319">
        <f t="shared" si="14"/>
        <v>0</v>
      </c>
      <c r="AE49" s="319">
        <f>IF(H49=1,IF(盤查結果!$F$6="IPCC第二次評估報告（1995）",'Factor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49" s="319">
        <f>IF(H49=1,IF(盤查結果!$F$6="IPCC第二次評估報告（1995）",'Factor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49" s="319">
        <f>IFERROR(IF(H49=1,IF(盤查結果!$F$6="IPCC第二次評估報告（1995）",VLOOKUP(K49,'Factor Table 1'!$D$75:$P$169,9,FALSE),IF(盤查結果!$F$6="IPCC第三次評估報告(2001)",VLOOKUP(K49,'Factor Table 1'!$D$75:$P$169,10,FALSE),IF(盤查結果!$F$6="IPCC第四次評估報告(2007)",VLOOKUP(K49,'Factor Table 1'!$D$75:$P$169,11,FALSE),IF(盤查結果!$F$6="IPCC第五次評估報告(2013)",VLOOKUP(K49,'Factor Table 1'!$D$75:$P$169,12,FALSE),IF(盤查結果!$F$6="IPCC第六次評估報告(2021)",VLOOKUP(K49,'Factor Table 1'!$D$75:$P$169,13,FALSE),0))))),0),0)</f>
        <v>0</v>
      </c>
      <c r="AH49" s="319">
        <v>0</v>
      </c>
      <c r="AI49" s="319">
        <f>IFERROR(IF(H49=1,IF(盤查結果!$F$6="IPCC第二次評估報告（1995）",VLOOKUP(K49,'Factor Table 1'!$D$172:$P$172,9,FALSE),IF(盤查結果!$F$6="IPCC第三次評估報告(2001)",VLOOKUP(K49,'Factor Table 1'!$D$172:$P$172,10,FALSE),IF(盤查結果!$F$6="IPCC第四次評估報告(2007)",VLOOKUP(K49,'Factor Table 1'!$D$172:$P$172,11,FALSE),IF(盤查結果!$F$6="IPCC第五次評估報告(2013)",VLOOKUP(K49,'Factor Table 1'!$D$172:$P$172,12,FALSE),IF(盤查結果!$F$6="IPCC第六次評估報告(2021)",VLOOKUP(K49,'Factor Table 1'!$D$172:$P$172,13,FALSE),0))))),0),0)</f>
        <v>0</v>
      </c>
      <c r="AJ49" s="319">
        <f>IFERROR(IF(H49=1,IF(盤查結果!$F$6="IPCC第二次評估報告（1995）",VLOOKUP(K49,'Factor Table 1'!$D$171:$P$171,9,FALSE),IF(盤查結果!$F$6="IPCC第三次評估報告(2001)",VLOOKUP(K49,'Factor Table 1'!$D$171:$P$171,10,FALSE),IF(盤查結果!$F$6="IPCC第四次評估報告(2007)",VLOOKUP(K49,'Factor Table 1'!$D$171:$P$171,11,FALSE),IF(盤查結果!$F$6="IPCC第五次評估報告(2013)",VLOOKUP(K49,'Factor Table 1'!$D$171:$P$171,12,FALSE),IF(盤查結果!$F$6="IPCC第六次評估報告(2021)",VLOOKUP(K49,'Factor Table 1'!$D$171:$P$171,13,FALSE),0))))),0),0)</f>
        <v>0</v>
      </c>
      <c r="AK49" s="319">
        <f t="shared" si="15"/>
        <v>0</v>
      </c>
      <c r="AL49" s="319">
        <f t="shared" si="16"/>
        <v>0</v>
      </c>
      <c r="AM49" s="319">
        <f t="shared" si="17"/>
        <v>0</v>
      </c>
      <c r="AN49" s="319">
        <f t="shared" si="18"/>
        <v>0</v>
      </c>
      <c r="AO49" s="319">
        <f t="shared" si="19"/>
        <v>0</v>
      </c>
      <c r="AP49" s="319">
        <f t="shared" si="20"/>
        <v>0</v>
      </c>
      <c r="AQ49" s="319">
        <f t="shared" si="21"/>
        <v>0</v>
      </c>
      <c r="AR49" s="319">
        <f t="shared" si="22"/>
        <v>0</v>
      </c>
      <c r="AS49" s="320">
        <f t="shared" si="3"/>
        <v>0</v>
      </c>
      <c r="AT49" s="320">
        <f t="shared" ca="1" si="23"/>
        <v>0</v>
      </c>
    </row>
    <row r="50" spans="2:46">
      <c r="B50" s="582"/>
      <c r="C50" s="586"/>
      <c r="D50" s="587"/>
      <c r="E50" s="587"/>
      <c r="F50" s="588"/>
      <c r="G50" s="321" t="str">
        <f t="shared" si="34"/>
        <v/>
      </c>
      <c r="H50" s="321" t="str">
        <f t="shared" si="4"/>
        <v/>
      </c>
      <c r="I50" s="571"/>
      <c r="J50" s="351"/>
      <c r="K50" s="351"/>
      <c r="L50" s="344"/>
      <c r="M50" s="351"/>
      <c r="N50" s="355"/>
      <c r="O50" s="318" t="str">
        <f t="shared" si="36"/>
        <v/>
      </c>
      <c r="P50" s="318" t="str">
        <f t="shared" si="26"/>
        <v/>
      </c>
      <c r="Q50" s="318" t="str">
        <f t="shared" si="27"/>
        <v/>
      </c>
      <c r="R50" s="318" t="str">
        <f t="shared" si="28"/>
        <v/>
      </c>
      <c r="S50" s="318" t="str">
        <f t="shared" si="29"/>
        <v/>
      </c>
      <c r="T50" s="318" t="str">
        <f t="shared" si="30"/>
        <v/>
      </c>
      <c r="U50" s="318" t="str">
        <f t="shared" si="31"/>
        <v/>
      </c>
      <c r="V50" s="318">
        <f>IFERROR(ROUND(VLOOKUP($K50,'Factor Table 1'!$D$3:$AD$60,11,FALSE),10),0)</f>
        <v>0</v>
      </c>
      <c r="W50" s="318">
        <f>IFERROR(ROUND(VLOOKUP($K50,'Factor Table 1'!$D$3:$AD$60,13,FALSE),10),0)</f>
        <v>0</v>
      </c>
      <c r="X50" s="318">
        <f>IFERROR(ROUND(VLOOKUP($K50,'Factor Table 1'!$D$3:$AD$60,15,FALSE),10),0)</f>
        <v>0</v>
      </c>
      <c r="Y50" s="318">
        <f>IFERROR(IF(OR(K50="CO2",K50="CH4",K50="N2O"),ROUND(VLOOKUP($K50,'Factor Table 1'!$D$3:$AD$69,17,FALSE),10),IFERROR(ROUND(VLOOKUP(J50,'Factor Table 1'!$C$3:$AD$69,18,FALSE),10),ROUND(VLOOKUP(K50,'Factor Table 1'!$D$3:$AD$69,17,FALSE),10))),0)</f>
        <v>0</v>
      </c>
      <c r="Z50" s="318">
        <v>0</v>
      </c>
      <c r="AA50" s="318">
        <f t="shared" si="12"/>
        <v>0</v>
      </c>
      <c r="AB50" s="318">
        <f t="shared" si="13"/>
        <v>0</v>
      </c>
      <c r="AC50" s="318" t="str">
        <f>IFERROR(IF(OR(K50="CO2",K50="CH4",K50="N2O"),VLOOKUP($K50,'Factor Table 1'!$D$3:$AD$69,19,FALSE),IFERROR(VLOOKUP(J50,'Factor Table 1'!$C$3:$AD$69,20,FALSE),VLOOKUP(K50,'Factor Table 1'!$D$3:$AD$69,19,FALSE))),"")</f>
        <v/>
      </c>
      <c r="AD50" s="319">
        <f t="shared" si="14"/>
        <v>0</v>
      </c>
      <c r="AE50" s="319">
        <f>IF(H50=1,IF(盤查結果!$F$6="IPCC第二次評估報告（1995）",'Factor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0" s="319">
        <f>IF(H50=1,IF(盤查結果!$F$6="IPCC第二次評估報告（1995）",'Factor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0" s="319">
        <f>IFERROR(IF(H50=1,IF(盤查結果!$F$6="IPCC第二次評估報告（1995）",VLOOKUP(K50,'Factor Table 1'!$D$75:$P$169,9,FALSE),IF(盤查結果!$F$6="IPCC第三次評估報告(2001)",VLOOKUP(K50,'Factor Table 1'!$D$75:$P$169,10,FALSE),IF(盤查結果!$F$6="IPCC第四次評估報告(2007)",VLOOKUP(K50,'Factor Table 1'!$D$75:$P$169,11,FALSE),IF(盤查結果!$F$6="IPCC第五次評估報告(2013)",VLOOKUP(K50,'Factor Table 1'!$D$75:$P$169,12,FALSE),IF(盤查結果!$F$6="IPCC第六次評估報告(2021)",VLOOKUP(K50,'Factor Table 1'!$D$75:$P$169,13,FALSE),0))))),0),0)</f>
        <v>0</v>
      </c>
      <c r="AH50" s="319">
        <v>0</v>
      </c>
      <c r="AI50" s="319">
        <f>IFERROR(IF(H50=1,IF(盤查結果!$F$6="IPCC第二次評估報告（1995）",VLOOKUP(K50,'Factor Table 1'!$D$172:$P$172,9,FALSE),IF(盤查結果!$F$6="IPCC第三次評估報告(2001)",VLOOKUP(K50,'Factor Table 1'!$D$172:$P$172,10,FALSE),IF(盤查結果!$F$6="IPCC第四次評估報告(2007)",VLOOKUP(K50,'Factor Table 1'!$D$172:$P$172,11,FALSE),IF(盤查結果!$F$6="IPCC第五次評估報告(2013)",VLOOKUP(K50,'Factor Table 1'!$D$172:$P$172,12,FALSE),IF(盤查結果!$F$6="IPCC第六次評估報告(2021)",VLOOKUP(K50,'Factor Table 1'!$D$172:$P$172,13,FALSE),0))))),0),0)</f>
        <v>0</v>
      </c>
      <c r="AJ50" s="319">
        <f>IFERROR(IF(H50=1,IF(盤查結果!$F$6="IPCC第二次評估報告（1995）",VLOOKUP(K50,'Factor Table 1'!$D$171:$P$171,9,FALSE),IF(盤查結果!$F$6="IPCC第三次評估報告(2001)",VLOOKUP(K50,'Factor Table 1'!$D$171:$P$171,10,FALSE),IF(盤查結果!$F$6="IPCC第四次評估報告(2007)",VLOOKUP(K50,'Factor Table 1'!$D$171:$P$171,11,FALSE),IF(盤查結果!$F$6="IPCC第五次評估報告(2013)",VLOOKUP(K50,'Factor Table 1'!$D$171:$P$171,12,FALSE),IF(盤查結果!$F$6="IPCC第六次評估報告(2021)",VLOOKUP(K50,'Factor Table 1'!$D$171:$P$171,13,FALSE),0))))),0),0)</f>
        <v>0</v>
      </c>
      <c r="AK50" s="319">
        <f>$L50*V50*AD50</f>
        <v>0</v>
      </c>
      <c r="AL50" s="319">
        <f t="shared" si="16"/>
        <v>0</v>
      </c>
      <c r="AM50" s="319">
        <f t="shared" si="17"/>
        <v>0</v>
      </c>
      <c r="AN50" s="319">
        <f t="shared" si="18"/>
        <v>0</v>
      </c>
      <c r="AO50" s="319">
        <f t="shared" si="19"/>
        <v>0</v>
      </c>
      <c r="AP50" s="319">
        <f t="shared" si="20"/>
        <v>0</v>
      </c>
      <c r="AQ50" s="319">
        <f t="shared" si="21"/>
        <v>0</v>
      </c>
      <c r="AR50" s="319">
        <f t="shared" si="22"/>
        <v>0</v>
      </c>
      <c r="AS50" s="320">
        <f t="shared" si="3"/>
        <v>0</v>
      </c>
      <c r="AT50" s="320">
        <f t="shared" ca="1" si="23"/>
        <v>0</v>
      </c>
    </row>
    <row r="51" spans="2:46">
      <c r="B51" s="582"/>
      <c r="C51" s="586"/>
      <c r="D51" s="587"/>
      <c r="E51" s="587"/>
      <c r="F51" s="588"/>
      <c r="G51" s="321" t="str">
        <f t="shared" si="34"/>
        <v/>
      </c>
      <c r="H51" s="321" t="str">
        <f t="shared" si="4"/>
        <v/>
      </c>
      <c r="I51" s="571"/>
      <c r="J51" s="351"/>
      <c r="K51" s="351"/>
      <c r="L51" s="344"/>
      <c r="M51" s="351"/>
      <c r="N51" s="355"/>
      <c r="O51" s="318" t="str">
        <f t="shared" si="36"/>
        <v/>
      </c>
      <c r="P51" s="318" t="str">
        <f t="shared" si="26"/>
        <v/>
      </c>
      <c r="Q51" s="318" t="str">
        <f t="shared" si="27"/>
        <v/>
      </c>
      <c r="R51" s="318" t="str">
        <f t="shared" si="28"/>
        <v/>
      </c>
      <c r="S51" s="318" t="str">
        <f t="shared" si="29"/>
        <v/>
      </c>
      <c r="T51" s="318" t="str">
        <f t="shared" si="30"/>
        <v/>
      </c>
      <c r="U51" s="318" t="str">
        <f t="shared" si="31"/>
        <v/>
      </c>
      <c r="V51" s="318">
        <f>IFERROR(ROUND(VLOOKUP($K51,'Factor Table 1'!$D$3:$AD$60,11,FALSE),10),0)</f>
        <v>0</v>
      </c>
      <c r="W51" s="318">
        <f>IFERROR(ROUND(VLOOKUP($K51,'Factor Table 1'!$D$3:$AD$60,13,FALSE),10),0)</f>
        <v>0</v>
      </c>
      <c r="X51" s="318">
        <f>IFERROR(ROUND(VLOOKUP($K51,'Factor Table 1'!$D$3:$AD$60,15,FALSE),10),0)</f>
        <v>0</v>
      </c>
      <c r="Y51" s="318">
        <f>IFERROR(IF(OR(K51="CO2",K51="CH4",K51="N2O"),ROUND(VLOOKUP($K51,'Factor Table 1'!$D$3:$AD$69,17,FALSE),10),IFERROR(ROUND(VLOOKUP(J51,'Factor Table 1'!$C$3:$AD$69,18,FALSE),10),ROUND(VLOOKUP(K51,'Factor Table 1'!$D$3:$AD$69,17,FALSE),10))),0)</f>
        <v>0</v>
      </c>
      <c r="Z51" s="318">
        <v>0</v>
      </c>
      <c r="AA51" s="318">
        <f t="shared" si="12"/>
        <v>0</v>
      </c>
      <c r="AB51" s="318">
        <f t="shared" si="13"/>
        <v>0</v>
      </c>
      <c r="AC51" s="318" t="str">
        <f>IFERROR(IF(OR(K51="CO2",K51="CH4",K51="N2O"),VLOOKUP($K51,'Factor Table 1'!$D$3:$AD$69,19,FALSE),IFERROR(VLOOKUP(J51,'Factor Table 1'!$C$3:$AD$69,20,FALSE),VLOOKUP(K51,'Factor Table 1'!$D$3:$AD$69,19,FALSE))),"")</f>
        <v/>
      </c>
      <c r="AD51" s="319">
        <f t="shared" si="14"/>
        <v>0</v>
      </c>
      <c r="AE51" s="319">
        <f>IF(H51=1,IF(盤查結果!$F$6="IPCC第二次評估報告（1995）",'Factor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1" s="319">
        <f>IF(H51=1,IF(盤查結果!$F$6="IPCC第二次評估報告（1995）",'Factor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1" s="319">
        <f>IFERROR(IF(H51=1,IF(盤查結果!$F$6="IPCC第二次評估報告（1995）",VLOOKUP(K51,'Factor Table 1'!$D$75:$P$169,9,FALSE),IF(盤查結果!$F$6="IPCC第三次評估報告(2001)",VLOOKUP(K51,'Factor Table 1'!$D$75:$P$169,10,FALSE),IF(盤查結果!$F$6="IPCC第四次評估報告(2007)",VLOOKUP(K51,'Factor Table 1'!$D$75:$P$169,11,FALSE),IF(盤查結果!$F$6="IPCC第五次評估報告(2013)",VLOOKUP(K51,'Factor Table 1'!$D$75:$P$169,12,FALSE),IF(盤查結果!$F$6="IPCC第六次評估報告(2021)",VLOOKUP(K51,'Factor Table 1'!$D$75:$P$169,13,FALSE),0))))),0),0)</f>
        <v>0</v>
      </c>
      <c r="AH51" s="319">
        <v>0</v>
      </c>
      <c r="AI51" s="319">
        <f>IFERROR(IF(H51=1,IF(盤查結果!$F$6="IPCC第二次評估報告（1995）",VLOOKUP(K51,'Factor Table 1'!$D$172:$P$172,9,FALSE),IF(盤查結果!$F$6="IPCC第三次評估報告(2001)",VLOOKUP(K51,'Factor Table 1'!$D$172:$P$172,10,FALSE),IF(盤查結果!$F$6="IPCC第四次評估報告(2007)",VLOOKUP(K51,'Factor Table 1'!$D$172:$P$172,11,FALSE),IF(盤查結果!$F$6="IPCC第五次評估報告(2013)",VLOOKUP(K51,'Factor Table 1'!$D$172:$P$172,12,FALSE),IF(盤查結果!$F$6="IPCC第六次評估報告(2021)",VLOOKUP(K51,'Factor Table 1'!$D$172:$P$172,13,FALSE),0))))),0),0)</f>
        <v>0</v>
      </c>
      <c r="AJ51" s="319">
        <f>IFERROR(IF(H51=1,IF(盤查結果!$F$6="IPCC第二次評估報告（1995）",VLOOKUP(K51,'Factor Table 1'!$D$171:$P$171,9,FALSE),IF(盤查結果!$F$6="IPCC第三次評估報告(2001)",VLOOKUP(K51,'Factor Table 1'!$D$171:$P$171,10,FALSE),IF(盤查結果!$F$6="IPCC第四次評估報告(2007)",VLOOKUP(K51,'Factor Table 1'!$D$171:$P$171,11,FALSE),IF(盤查結果!$F$6="IPCC第五次評估報告(2013)",VLOOKUP(K51,'Factor Table 1'!$D$171:$P$171,12,FALSE),IF(盤查結果!$F$6="IPCC第六次評估報告(2021)",VLOOKUP(K51,'Factor Table 1'!$D$171:$P$171,13,FALSE),0))))),0),0)</f>
        <v>0</v>
      </c>
      <c r="AK51" s="319">
        <f t="shared" ref="AK51:AK53" si="37">$L51*V51*AD51</f>
        <v>0</v>
      </c>
      <c r="AL51" s="319">
        <f t="shared" ref="AL51:AL53" si="38">$L51*W51*AE51</f>
        <v>0</v>
      </c>
      <c r="AM51" s="319">
        <f t="shared" ref="AM51:AM53" si="39">$L51*X51*AF51</f>
        <v>0</v>
      </c>
      <c r="AN51" s="319">
        <f t="shared" ref="AN51:AN53" si="40">$L51*Y51*AG51</f>
        <v>0</v>
      </c>
      <c r="AO51" s="319">
        <f t="shared" ref="AO51:AO53" si="41">$L51*Z51*AH51</f>
        <v>0</v>
      </c>
      <c r="AP51" s="319">
        <f t="shared" ref="AP51:AP53" si="42">$L51*AA51*AI51</f>
        <v>0</v>
      </c>
      <c r="AQ51" s="319">
        <f t="shared" ref="AQ51:AQ53" si="43">$L51*AB51*AJ51</f>
        <v>0</v>
      </c>
      <c r="AR51" s="319">
        <f t="shared" si="22"/>
        <v>0</v>
      </c>
      <c r="AS51" s="320">
        <f t="shared" si="3"/>
        <v>0</v>
      </c>
      <c r="AT51" s="320">
        <f t="shared" ca="1" si="23"/>
        <v>0</v>
      </c>
    </row>
    <row r="52" spans="2:46">
      <c r="B52" s="582"/>
      <c r="C52" s="589"/>
      <c r="D52" s="590"/>
      <c r="E52" s="590"/>
      <c r="F52" s="591"/>
      <c r="G52" s="321" t="str">
        <f t="shared" si="34"/>
        <v/>
      </c>
      <c r="H52" s="321" t="str">
        <f t="shared" si="4"/>
        <v/>
      </c>
      <c r="I52" s="571"/>
      <c r="J52" s="351"/>
      <c r="K52" s="351"/>
      <c r="L52" s="344"/>
      <c r="M52" s="351"/>
      <c r="N52" s="355"/>
      <c r="O52" s="318" t="str">
        <f t="shared" si="36"/>
        <v/>
      </c>
      <c r="P52" s="318" t="str">
        <f t="shared" si="26"/>
        <v/>
      </c>
      <c r="Q52" s="318" t="str">
        <f t="shared" si="27"/>
        <v/>
      </c>
      <c r="R52" s="318" t="str">
        <f t="shared" si="28"/>
        <v/>
      </c>
      <c r="S52" s="318" t="str">
        <f t="shared" si="29"/>
        <v/>
      </c>
      <c r="T52" s="318" t="str">
        <f t="shared" si="30"/>
        <v/>
      </c>
      <c r="U52" s="318" t="str">
        <f t="shared" si="31"/>
        <v/>
      </c>
      <c r="V52" s="318">
        <f>IFERROR(ROUND(VLOOKUP($K52,'Factor Table 1'!$D$3:$AD$60,11,FALSE),10),0)</f>
        <v>0</v>
      </c>
      <c r="W52" s="318">
        <f>IFERROR(ROUND(VLOOKUP($K52,'Factor Table 1'!$D$3:$AD$60,13,FALSE),10),0)</f>
        <v>0</v>
      </c>
      <c r="X52" s="318">
        <f>IFERROR(ROUND(VLOOKUP($K52,'Factor Table 1'!$D$3:$AD$60,15,FALSE),10),0)</f>
        <v>0</v>
      </c>
      <c r="Y52" s="318">
        <f>IFERROR(IF(OR(K52="CO2",K52="CH4",K52="N2O"),ROUND(VLOOKUP($K52,'Factor Table 1'!$D$3:$AD$69,17,FALSE),10),IFERROR(ROUND(VLOOKUP(J52,'Factor Table 1'!$C$3:$AD$69,18,FALSE),10),ROUND(VLOOKUP(K52,'Factor Table 1'!$D$3:$AD$69,17,FALSE),10))),0)</f>
        <v>0</v>
      </c>
      <c r="Z52" s="318">
        <v>0</v>
      </c>
      <c r="AA52" s="318">
        <f t="shared" si="12"/>
        <v>0</v>
      </c>
      <c r="AB52" s="318">
        <f t="shared" si="13"/>
        <v>0</v>
      </c>
      <c r="AC52" s="318" t="str">
        <f>IFERROR(IF(OR(K52="CO2",K52="CH4",K52="N2O"),VLOOKUP($K52,'Factor Table 1'!$D$3:$AD$69,19,FALSE),IFERROR(VLOOKUP(J52,'Factor Table 1'!$C$3:$AD$69,20,FALSE),VLOOKUP(K52,'Factor Table 1'!$D$3:$AD$69,19,FALSE))),"")</f>
        <v/>
      </c>
      <c r="AD52" s="319">
        <f t="shared" si="14"/>
        <v>0</v>
      </c>
      <c r="AE52" s="319">
        <f>IF(H52=1,IF(盤查結果!$F$6="IPCC第二次評估報告（1995）",'Factor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2" s="319">
        <f>IF(H52=1,IF(盤查結果!$F$6="IPCC第二次評估報告（1995）",'Factor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2" s="319">
        <f>IFERROR(IF(H52=1,IF(盤查結果!$F$6="IPCC第二次評估報告（1995）",VLOOKUP(K52,'Factor Table 1'!$D$75:$P$169,9,FALSE),IF(盤查結果!$F$6="IPCC第三次評估報告(2001)",VLOOKUP(K52,'Factor Table 1'!$D$75:$P$169,10,FALSE),IF(盤查結果!$F$6="IPCC第四次評估報告(2007)",VLOOKUP(K52,'Factor Table 1'!$D$75:$P$169,11,FALSE),IF(盤查結果!$F$6="IPCC第五次評估報告(2013)",VLOOKUP(K52,'Factor Table 1'!$D$75:$P$169,12,FALSE),IF(盤查結果!$F$6="IPCC第六次評估報告(2021)",VLOOKUP(K52,'Factor Table 1'!$D$75:$P$169,13,FALSE),0))))),0),0)</f>
        <v>0</v>
      </c>
      <c r="AH52" s="319">
        <v>0</v>
      </c>
      <c r="AI52" s="319">
        <f>IFERROR(IF(H52=1,IF(盤查結果!$F$6="IPCC第二次評估報告（1995）",VLOOKUP(K52,'Factor Table 1'!$D$172:$P$172,9,FALSE),IF(盤查結果!$F$6="IPCC第三次評估報告(2001)",VLOOKUP(K52,'Factor Table 1'!$D$172:$P$172,10,FALSE),IF(盤查結果!$F$6="IPCC第四次評估報告(2007)",VLOOKUP(K52,'Factor Table 1'!$D$172:$P$172,11,FALSE),IF(盤查結果!$F$6="IPCC第五次評估報告(2013)",VLOOKUP(K52,'Factor Table 1'!$D$172:$P$172,12,FALSE),IF(盤查結果!$F$6="IPCC第六次評估報告(2021)",VLOOKUP(K52,'Factor Table 1'!$D$172:$P$172,13,FALSE),0))))),0),0)</f>
        <v>0</v>
      </c>
      <c r="AJ52" s="319">
        <f>IFERROR(IF(H52=1,IF(盤查結果!$F$6="IPCC第二次評估報告（1995）",VLOOKUP(K52,'Factor Table 1'!$D$171:$P$171,9,FALSE),IF(盤查結果!$F$6="IPCC第三次評估報告(2001)",VLOOKUP(K52,'Factor Table 1'!$D$171:$P$171,10,FALSE),IF(盤查結果!$F$6="IPCC第四次評估報告(2007)",VLOOKUP(K52,'Factor Table 1'!$D$171:$P$171,11,FALSE),IF(盤查結果!$F$6="IPCC第五次評估報告(2013)",VLOOKUP(K52,'Factor Table 1'!$D$171:$P$171,12,FALSE),IF(盤查結果!$F$6="IPCC第六次評估報告(2021)",VLOOKUP(K52,'Factor Table 1'!$D$171:$P$171,13,FALSE),0))))),0),0)</f>
        <v>0</v>
      </c>
      <c r="AK52" s="319">
        <f t="shared" si="37"/>
        <v>0</v>
      </c>
      <c r="AL52" s="319">
        <f t="shared" si="38"/>
        <v>0</v>
      </c>
      <c r="AM52" s="319">
        <f t="shared" si="39"/>
        <v>0</v>
      </c>
      <c r="AN52" s="319">
        <f t="shared" si="40"/>
        <v>0</v>
      </c>
      <c r="AO52" s="319">
        <f t="shared" si="41"/>
        <v>0</v>
      </c>
      <c r="AP52" s="319">
        <f t="shared" si="42"/>
        <v>0</v>
      </c>
      <c r="AQ52" s="319">
        <f t="shared" si="43"/>
        <v>0</v>
      </c>
      <c r="AR52" s="319">
        <f t="shared" si="22"/>
        <v>0</v>
      </c>
      <c r="AS52" s="320">
        <f t="shared" si="3"/>
        <v>0</v>
      </c>
      <c r="AT52" s="320">
        <f t="shared" ca="1" si="23"/>
        <v>0</v>
      </c>
    </row>
    <row r="53" spans="2:46">
      <c r="B53" s="322">
        <v>1.5</v>
      </c>
      <c r="C53" s="323" t="s">
        <v>324</v>
      </c>
      <c r="D53" s="323"/>
      <c r="E53" s="323"/>
      <c r="F53" s="323"/>
      <c r="G53" s="321" t="str">
        <f>IF(K53&lt;&gt;"","土地排放","")</f>
        <v/>
      </c>
      <c r="H53" s="321" t="str">
        <f t="shared" si="4"/>
        <v/>
      </c>
      <c r="I53" s="324" t="str">
        <f>IF(COUNTA(K53)&gt;0,"有","無")</f>
        <v>無</v>
      </c>
      <c r="J53" s="354"/>
      <c r="K53" s="354"/>
      <c r="L53" s="344"/>
      <c r="M53" s="344"/>
      <c r="N53" s="355"/>
      <c r="O53" s="318" t="str">
        <f t="shared" si="36"/>
        <v/>
      </c>
      <c r="P53" s="318" t="str">
        <f t="shared" si="26"/>
        <v/>
      </c>
      <c r="Q53" s="318" t="str">
        <f t="shared" si="27"/>
        <v/>
      </c>
      <c r="R53" s="318" t="str">
        <f t="shared" si="28"/>
        <v/>
      </c>
      <c r="S53" s="318" t="str">
        <f t="shared" si="29"/>
        <v/>
      </c>
      <c r="T53" s="318" t="str">
        <f t="shared" si="30"/>
        <v/>
      </c>
      <c r="U53" s="318" t="str">
        <f t="shared" si="31"/>
        <v/>
      </c>
      <c r="V53" s="361"/>
      <c r="W53" s="361"/>
      <c r="X53" s="361"/>
      <c r="Y53" s="361"/>
      <c r="Z53" s="361"/>
      <c r="AA53" s="361"/>
      <c r="AB53" s="361"/>
      <c r="AC53" s="361"/>
      <c r="AD53" s="319">
        <f t="shared" si="14"/>
        <v>0</v>
      </c>
      <c r="AE53" s="319">
        <f>IF(H53=1,IF(盤查結果!$F$6="IPCC第二次評估報告（1995）",'Factor Table 1'!$L$75,IF(盤查結果!$F$6="IPCC第三次評估報告(2001)",'Factor Table 1'!$M$75,IF(盤查結果!$F$6="IPCC第四次評估報告(2007)",'Factor Table 1'!$N$75,IF(盤查結果!$F$6="IPCC第五次評估報告(2013)",'Factor Table 1'!$O$75,IF(盤查結果!$F$6="IPCC第六次評估報告(2021)",'Factor Table 1'!$P$75,0))))),0)</f>
        <v>0</v>
      </c>
      <c r="AF53" s="319">
        <f>IF(H53=1,IF(盤查結果!$F$6="IPCC第二次評估報告（1995）",'Factor Table 1'!$L$76,IF(盤查結果!$F$6="IPCC第三次評估報告(2001)",'Factor Table 1'!$M$76,IF(盤查結果!$F$6="IPCC第四次評估報告(2007)",'Factor Table 1'!$N$76,IF(盤查結果!$F$6="IPCC第五次評估報告(2013)",'Factor Table 1'!$O$76,IF(盤查結果!$F$6="IPCC第六次評估報告(2021)",'Factor Table 1'!$P$76,0))))),0)</f>
        <v>0</v>
      </c>
      <c r="AG53" s="319">
        <f>IFERROR(IF(H53=1,IF(盤查結果!$F$6="IPCC第二次評估報告（1995）",VLOOKUP(K53,'Factor Table 1'!$D$75:$P$169,9,FALSE),IF(盤查結果!$F$6="IPCC第三次評估報告(2001)",VLOOKUP(K53,'Factor Table 1'!$D$75:$P$169,10,FALSE),IF(盤查結果!$F$6="IPCC第四次評估報告(2007)",VLOOKUP(K53,'Factor Table 1'!$D$75:$P$169,11,FALSE),IF(盤查結果!$F$6="IPCC第五次評估報告(2013)",VLOOKUP(K53,'Factor Table 1'!$D$75:$P$169,12,FALSE),IF(盤查結果!$F$6="IPCC第六次評估報告(2021)",VLOOKUP(K53,'Factor Table 1'!$D$75:$P$169,13,FALSE),0))))),0),0)</f>
        <v>0</v>
      </c>
      <c r="AH53" s="319">
        <v>0</v>
      </c>
      <c r="AI53" s="319">
        <f>IFERROR(IF(H53=1,IF(盤查結果!$F$6="IPCC第二次評估報告（1995）",VLOOKUP(K53,'Factor Table 1'!$D$172:$P$172,9,FALSE),IF(盤查結果!$F$6="IPCC第三次評估報告(2001)",VLOOKUP(K53,'Factor Table 1'!$D$172:$P$172,10,FALSE),IF(盤查結果!$F$6="IPCC第四次評估報告(2007)",VLOOKUP(K53,'Factor Table 1'!$D$172:$P$172,11,FALSE),IF(盤查結果!$F$6="IPCC第五次評估報告(2013)",VLOOKUP(K53,'Factor Table 1'!$D$172:$P$172,12,FALSE),IF(盤查結果!$F$6="IPCC第六次評估報告(2021)",VLOOKUP(K53,'Factor Table 1'!$D$172:$P$172,13,FALSE),0))))),0),0)</f>
        <v>0</v>
      </c>
      <c r="AJ53" s="319">
        <f>IFERROR(IF(H53=1,IF(盤查結果!$F$6="IPCC第二次評估報告（1995）",VLOOKUP(K53,'Factor Table 1'!$D$171:$P$171,9,FALSE),IF(盤查結果!$F$6="IPCC第三次評估報告(2001)",VLOOKUP(K53,'Factor Table 1'!$D$171:$P$171,10,FALSE),IF(盤查結果!$F$6="IPCC第四次評估報告(2007)",VLOOKUP(K53,'Factor Table 1'!$D$171:$P$171,11,FALSE),IF(盤查結果!$F$6="IPCC第五次評估報告(2013)",VLOOKUP(K53,'Factor Table 1'!$D$171:$P$171,12,FALSE),IF(盤查結果!$F$6="IPCC第六次評估報告(2021)",VLOOKUP(K53,'Factor Table 1'!$D$171:$P$171,13,FALSE),0))))),0),0)</f>
        <v>0</v>
      </c>
      <c r="AK53" s="319">
        <f t="shared" si="37"/>
        <v>0</v>
      </c>
      <c r="AL53" s="319">
        <f t="shared" si="38"/>
        <v>0</v>
      </c>
      <c r="AM53" s="319">
        <f t="shared" si="39"/>
        <v>0</v>
      </c>
      <c r="AN53" s="319">
        <f t="shared" si="40"/>
        <v>0</v>
      </c>
      <c r="AO53" s="319">
        <f t="shared" si="41"/>
        <v>0</v>
      </c>
      <c r="AP53" s="319">
        <f t="shared" si="42"/>
        <v>0</v>
      </c>
      <c r="AQ53" s="319">
        <f t="shared" si="43"/>
        <v>0</v>
      </c>
      <c r="AR53" s="319">
        <f t="shared" si="22"/>
        <v>0</v>
      </c>
      <c r="AS53" s="320">
        <f t="shared" si="3"/>
        <v>0</v>
      </c>
      <c r="AT53" s="320">
        <f t="shared" ca="1" si="23"/>
        <v>0</v>
      </c>
    </row>
    <row r="54" spans="2:46">
      <c r="B54" s="111"/>
      <c r="C54" s="112"/>
      <c r="D54" s="149"/>
      <c r="E54" s="149"/>
      <c r="F54" s="112"/>
      <c r="G54" s="112"/>
      <c r="H54" s="112"/>
      <c r="I54" s="113"/>
      <c r="J54" s="114"/>
      <c r="K54" s="114"/>
      <c r="L54" s="114"/>
      <c r="M54" s="114" t="s">
        <v>502</v>
      </c>
      <c r="N54" s="114" t="s">
        <v>504</v>
      </c>
      <c r="O54" s="114" t="s">
        <v>505</v>
      </c>
      <c r="P54" s="114" t="s">
        <v>506</v>
      </c>
      <c r="Q54" s="114" t="s">
        <v>507</v>
      </c>
      <c r="R54" s="114"/>
      <c r="T54" s="143"/>
      <c r="U54" s="143"/>
      <c r="V54" s="121"/>
      <c r="W54" s="121"/>
      <c r="X54" s="121"/>
      <c r="Y54" s="121"/>
      <c r="Z54" s="121"/>
      <c r="AA54" s="121"/>
      <c r="AB54" s="121"/>
      <c r="AC54" s="121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</row>
    <row r="55" spans="2:46" ht="31.2">
      <c r="B55" s="571" t="s">
        <v>539</v>
      </c>
      <c r="C55" s="571"/>
      <c r="D55" s="580">
        <f ca="1">ROUND(Z57+Z59+Z63+Z65+Z69+Z70+Z77+Z78+Z85+Z95+Z103+Z107+Z108+Z113+Z114+Z115+Z120+Z122+Z123,4)</f>
        <v>1566.4647</v>
      </c>
      <c r="E55" s="581"/>
      <c r="F55" s="578" t="s">
        <v>540</v>
      </c>
      <c r="G55" s="579"/>
      <c r="H55" s="325"/>
      <c r="I55" s="572" t="s">
        <v>325</v>
      </c>
      <c r="J55" s="572"/>
      <c r="K55" s="326" t="s">
        <v>530</v>
      </c>
      <c r="L55" s="327" t="s">
        <v>531</v>
      </c>
      <c r="M55" s="328" t="str">
        <f>IF(重大性判定原則!B2=0,"",重大性判定原則!B2)</f>
        <v>資訊取得難易度</v>
      </c>
      <c r="N55" s="328" t="str">
        <f>IF(重大性判定原則!C2=0,"",重大性判定原則!C2)</f>
        <v>活動數據準確性</v>
      </c>
      <c r="O55" s="328" t="str">
        <f>IF(重大性判定原則!D2=0,"",重大性判定原則!D2)</f>
        <v>數據收集及準備時間</v>
      </c>
      <c r="P55" s="328" t="str">
        <f>IF(重大性判定原則!E2=0,"",重大性判定原則!E2)</f>
        <v>是否為預期使用者需求必要要求</v>
      </c>
      <c r="Q55" s="328" t="str">
        <f>IF(重大性判定原則!F2=0,"",重大性判定原則!F2)</f>
        <v/>
      </c>
      <c r="R55" s="327" t="s">
        <v>330</v>
      </c>
      <c r="S55" s="328" t="s">
        <v>615</v>
      </c>
      <c r="T55" s="328" t="s">
        <v>561</v>
      </c>
      <c r="U55" s="328" t="s">
        <v>551</v>
      </c>
      <c r="V55" s="328" t="s">
        <v>550</v>
      </c>
      <c r="W55" s="328" t="s">
        <v>569</v>
      </c>
      <c r="X55" s="328" t="s">
        <v>598</v>
      </c>
      <c r="Y55" s="338" t="s">
        <v>578</v>
      </c>
      <c r="Z55" s="338" t="s">
        <v>575</v>
      </c>
      <c r="AA55" s="121"/>
      <c r="AB55" s="121"/>
      <c r="AC55" s="121"/>
      <c r="AD55" s="121"/>
      <c r="AE55" s="143"/>
      <c r="AF55" s="142"/>
      <c r="AG55" s="142"/>
      <c r="AH55" s="142"/>
      <c r="AI55" s="142"/>
      <c r="AJ55" s="142"/>
      <c r="AK55" s="142"/>
      <c r="AL55" s="143"/>
      <c r="AM55" s="143"/>
      <c r="AN55" s="143"/>
      <c r="AO55" s="143"/>
      <c r="AP55" s="143"/>
    </row>
    <row r="56" spans="2:46" ht="18" customHeight="1">
      <c r="B56" s="116" t="s">
        <v>331</v>
      </c>
      <c r="C56" s="554" t="s">
        <v>541</v>
      </c>
      <c r="D56" s="554"/>
      <c r="E56" s="554"/>
      <c r="F56" s="554"/>
      <c r="G56" s="554"/>
      <c r="H56" s="118"/>
      <c r="I56" s="115"/>
      <c r="J56" s="114"/>
      <c r="K56" s="115"/>
      <c r="L56" s="114"/>
      <c r="M56" s="114"/>
      <c r="N56" s="115"/>
      <c r="O56" s="114"/>
      <c r="P56" s="114"/>
      <c r="Q56" s="117"/>
      <c r="R56" s="114"/>
      <c r="S56" s="114"/>
      <c r="T56" s="143"/>
      <c r="U56" s="143"/>
      <c r="V56" s="121"/>
      <c r="W56" s="121"/>
      <c r="X56" s="121"/>
      <c r="Y56" s="121"/>
      <c r="Z56" s="121"/>
      <c r="AA56" s="121"/>
      <c r="AB56" s="121"/>
      <c r="AC56" s="121"/>
      <c r="AD56" s="121"/>
      <c r="AE56" s="143"/>
      <c r="AF56" s="121"/>
      <c r="AG56" s="121"/>
      <c r="AH56" s="121"/>
      <c r="AI56" s="121"/>
      <c r="AJ56" s="121"/>
      <c r="AK56" s="121"/>
      <c r="AL56" s="143"/>
      <c r="AM56" s="143"/>
      <c r="AN56" s="143"/>
      <c r="AO56" s="143"/>
      <c r="AP56" s="143"/>
    </row>
    <row r="57" spans="2:46">
      <c r="B57" s="605">
        <v>2.1</v>
      </c>
      <c r="C57" s="556" t="s">
        <v>332</v>
      </c>
      <c r="D57" s="557"/>
      <c r="E57" s="557"/>
      <c r="F57" s="557"/>
      <c r="G57" s="558"/>
      <c r="H57" s="330">
        <f ca="1">IF(L57="是",2,"")</f>
        <v>2</v>
      </c>
      <c r="I57" s="330" t="str">
        <f>IF(COUNTIF(K57,"v")&gt;0,"有","無")</f>
        <v>有</v>
      </c>
      <c r="J57" s="329" t="s">
        <v>333</v>
      </c>
      <c r="K57" s="351" t="s">
        <v>527</v>
      </c>
      <c r="L57" s="335" t="str">
        <f t="shared" ref="L57:L63" ca="1" si="44">IF(AND(K57="v",S57="S"),"是",IF(K57="x","不適用","否"))</f>
        <v>是</v>
      </c>
      <c r="M57" s="351" t="s">
        <v>517</v>
      </c>
      <c r="N57" s="351" t="s">
        <v>521</v>
      </c>
      <c r="O57" s="351" t="s">
        <v>508</v>
      </c>
      <c r="P57" s="351" t="s">
        <v>509</v>
      </c>
      <c r="Q57" s="351"/>
      <c r="R57" s="321">
        <f ca="1">IFERROR((INDEX(重大性判定原則!$A$3:$A$5,MATCH(盤查表單!M57,OFFSET(重大性判定原則!$A$3,,MATCH(盤查表單!$M$55,重大性判定原則!$B$2:$F$2,0),12,1),0),1)*重大性判定原則!$B$6+INDEX(重大性判定原則!$A$3:$A$5,MATCH(N57,OFFSET(重大性判定原則!$A$3,,MATCH($N$55,重大性判定原則!$B$2:$F$2,0),12,1),0),1)*重大性判定原則!$C$6+INDEX(重大性判定原則!$A$3:$A$5,MATCH(O57,OFFSET(重大性判定原則!$A$3,,MATCH($O$55,重大性判定原則!$B$2:$F$2,0),12,1),0),1)*重大性判定原則!$D$6)+(INDEX(重大性判定原則!$A$3:$A$5,MATCH(P57,OFFSET(重大性判定原則!$A$3,,MATCH($P$55,重大性判定原則!$B$2:$F$2,0),12,1),0),1)*重大性判定原則!$E$6),0)</f>
        <v>6</v>
      </c>
      <c r="S57" s="336" t="str">
        <f ca="1">IF(R57&gt;重大性判定原則!$C$9,"S","NS")</f>
        <v>S</v>
      </c>
      <c r="T57" s="440">
        <v>577.50300000000004</v>
      </c>
      <c r="U57" s="384" t="s">
        <v>594</v>
      </c>
      <c r="V57" s="354" t="s">
        <v>2503</v>
      </c>
      <c r="W57" s="354">
        <v>0.49399999999999999</v>
      </c>
      <c r="X57" s="354" t="s">
        <v>2695</v>
      </c>
      <c r="Y57" s="339">
        <f>ROUND(T57*W57,4)</f>
        <v>285.28649999999999</v>
      </c>
      <c r="Z57" s="340">
        <f>Y57</f>
        <v>285.28649999999999</v>
      </c>
      <c r="AA57" s="121"/>
      <c r="AB57" s="121"/>
      <c r="AC57" s="121"/>
      <c r="AD57" s="121"/>
      <c r="AE57" s="143"/>
      <c r="AF57" s="122"/>
      <c r="AG57" s="122"/>
      <c r="AH57" s="122"/>
      <c r="AI57" s="122"/>
      <c r="AJ57" s="122"/>
      <c r="AK57" s="122"/>
      <c r="AL57" s="144"/>
      <c r="AM57" s="144"/>
      <c r="AN57" s="144"/>
      <c r="AO57" s="144" t="str">
        <f ca="1">IFERROR(INDEX(重大性判定原則!$A$3:$A$5,MATCH(Q57,OFFSET(重大性判定原則!$A$3,,MATCH($Q$55,重大性判定原則!$B$2:$F$2,0),12,1),0),1),"")</f>
        <v/>
      </c>
      <c r="AP57" s="143"/>
    </row>
    <row r="58" spans="2:46">
      <c r="B58" s="606"/>
      <c r="C58" s="559"/>
      <c r="D58" s="560"/>
      <c r="E58" s="560"/>
      <c r="F58" s="560"/>
      <c r="G58" s="561"/>
      <c r="H58" s="330" t="str">
        <f ca="1">IF(L58="是",2,"")</f>
        <v/>
      </c>
      <c r="I58" s="330" t="str">
        <f>IF(COUNTIF(K58,"v")&gt;0,"有","無")</f>
        <v>無</v>
      </c>
      <c r="J58" s="329" t="s">
        <v>2400</v>
      </c>
      <c r="K58" s="351" t="s">
        <v>529</v>
      </c>
      <c r="L58" s="391" t="str">
        <f t="shared" ca="1" si="44"/>
        <v>不適用</v>
      </c>
      <c r="M58" s="351"/>
      <c r="N58" s="351"/>
      <c r="O58" s="351"/>
      <c r="P58" s="351"/>
      <c r="Q58" s="351"/>
      <c r="R58" s="390">
        <f ca="1">IFERROR((INDEX(重大性判定原則!$A$3:$A$5,MATCH(盤查表單!M58,OFFSET(重大性判定原則!$A$3,,MATCH(盤查表單!$M$55,重大性判定原則!$B$2:$F$2,0),12,1),0),1)*重大性判定原則!$B$6+INDEX(重大性判定原則!$A$3:$A$5,MATCH(N58,OFFSET(重大性判定原則!$A$3,,MATCH($N$55,重大性判定原則!$B$2:$F$2,0),12,1),0),1)*重大性判定原則!$C$6+INDEX(重大性判定原則!$A$3:$A$5,MATCH(O58,OFFSET(重大性判定原則!$A$3,,MATCH($O$55,重大性判定原則!$B$2:$F$2,0),12,1),0),1)*重大性判定原則!$D$6)+(INDEX(重大性判定原則!$A$3:$A$5,MATCH(P58,OFFSET(重大性判定原則!$A$3,,MATCH($P$55,重大性判定原則!$B$2:$F$2,0),12,1),0),1)*重大性判定原則!$E$6),0)</f>
        <v>0</v>
      </c>
      <c r="S58" s="336" t="str">
        <f ca="1">IF(R58&gt;重大性判定原則!$C$9,"S","NS")</f>
        <v>NS</v>
      </c>
      <c r="T58" s="342"/>
      <c r="U58" s="343" t="s">
        <v>594</v>
      </c>
      <c r="V58" s="344" t="s">
        <v>595</v>
      </c>
      <c r="W58" s="344">
        <v>0</v>
      </c>
      <c r="X58" s="344" t="s">
        <v>2404</v>
      </c>
      <c r="Y58" s="339">
        <f t="shared" ref="Y58:Y63" si="45">ROUND(T58*W58,4)</f>
        <v>0</v>
      </c>
      <c r="Z58" s="340">
        <f t="shared" ref="Z58:Z61" si="46">Y58</f>
        <v>0</v>
      </c>
      <c r="AA58" s="121"/>
      <c r="AB58" s="121"/>
      <c r="AC58" s="121"/>
      <c r="AD58" s="121"/>
      <c r="AE58" s="143"/>
      <c r="AF58" s="122"/>
      <c r="AG58" s="122"/>
      <c r="AH58" s="122"/>
      <c r="AI58" s="122"/>
      <c r="AJ58" s="122"/>
      <c r="AK58" s="122"/>
      <c r="AL58" s="144"/>
      <c r="AM58" s="144"/>
      <c r="AN58" s="144"/>
      <c r="AO58" s="144"/>
      <c r="AP58" s="143"/>
    </row>
    <row r="59" spans="2:46">
      <c r="B59" s="606"/>
      <c r="C59" s="559"/>
      <c r="D59" s="560"/>
      <c r="E59" s="560"/>
      <c r="F59" s="560"/>
      <c r="G59" s="561"/>
      <c r="H59" s="330">
        <f ca="1">IF(L59="是",2,"")</f>
        <v>2</v>
      </c>
      <c r="I59" s="330" t="str">
        <f>IF(COUNTIF(K59,"v")&gt;0,"有","無")</f>
        <v>有</v>
      </c>
      <c r="J59" s="329" t="s">
        <v>2401</v>
      </c>
      <c r="K59" s="351" t="s">
        <v>527</v>
      </c>
      <c r="L59" s="391" t="str">
        <f t="shared" ca="1" si="44"/>
        <v>是</v>
      </c>
      <c r="M59" s="351" t="s">
        <v>517</v>
      </c>
      <c r="N59" s="351" t="s">
        <v>521</v>
      </c>
      <c r="O59" s="351" t="s">
        <v>508</v>
      </c>
      <c r="P59" s="351" t="s">
        <v>509</v>
      </c>
      <c r="Q59" s="351"/>
      <c r="R59" s="390">
        <f ca="1">IFERROR((INDEX(重大性判定原則!$A$3:$A$5,MATCH(盤查表單!M59,OFFSET(重大性判定原則!$A$3,,MATCH(盤查表單!$M$55,重大性判定原則!$B$2:$F$2,0),12,1),0),1)*重大性判定原則!$B$6+INDEX(重大性判定原則!$A$3:$A$5,MATCH(N59,OFFSET(重大性判定原則!$A$3,,MATCH($N$55,重大性判定原則!$B$2:$F$2,0),12,1),0),1)*重大性判定原則!$C$6+INDEX(重大性判定原則!$A$3:$A$5,MATCH(O59,OFFSET(重大性判定原則!$A$3,,MATCH($O$55,重大性判定原則!$B$2:$F$2,0),12,1),0),1)*重大性判定原則!$D$6)+(INDEX(重大性判定原則!$A$3:$A$5,MATCH(P59,OFFSET(重大性判定原則!$A$3,,MATCH($P$55,重大性判定原則!$B$2:$F$2,0),12,1),0),1)*重大性判定原則!$E$6),0)</f>
        <v>6</v>
      </c>
      <c r="S59" s="336" t="str">
        <f ca="1">IF(R59&gt;重大性判定原則!$C$9,"S","NS")</f>
        <v>S</v>
      </c>
      <c r="T59" s="342">
        <v>2418.6959999999999</v>
      </c>
      <c r="U59" s="447" t="s">
        <v>2484</v>
      </c>
      <c r="V59" s="344" t="s">
        <v>2504</v>
      </c>
      <c r="W59" s="354">
        <v>0.49399999999999999</v>
      </c>
      <c r="X59" s="344" t="s">
        <v>2695</v>
      </c>
      <c r="Y59" s="339">
        <f t="shared" si="45"/>
        <v>1194.8358000000001</v>
      </c>
      <c r="Z59" s="340">
        <f t="shared" si="46"/>
        <v>1194.8358000000001</v>
      </c>
      <c r="AA59" s="121"/>
      <c r="AB59" s="121"/>
      <c r="AC59" s="121"/>
      <c r="AD59" s="121"/>
      <c r="AE59" s="143"/>
      <c r="AF59" s="122"/>
      <c r="AG59" s="122"/>
      <c r="AH59" s="122"/>
      <c r="AI59" s="122"/>
      <c r="AJ59" s="122"/>
      <c r="AK59" s="122"/>
      <c r="AL59" s="144"/>
      <c r="AM59" s="144"/>
      <c r="AN59" s="144"/>
      <c r="AO59" s="144"/>
      <c r="AP59" s="143"/>
    </row>
    <row r="60" spans="2:46">
      <c r="B60" s="606"/>
      <c r="C60" s="559"/>
      <c r="D60" s="560"/>
      <c r="E60" s="560"/>
      <c r="F60" s="560"/>
      <c r="G60" s="561"/>
      <c r="H60" s="330">
        <f t="shared" ref="H60:H61" ca="1" si="47">IF(L60="是",2,"")</f>
        <v>2</v>
      </c>
      <c r="I60" s="330" t="str">
        <f t="shared" ref="I60:I61" si="48">IF(COUNTIF(K60,"v")&gt;0,"有","無")</f>
        <v>有</v>
      </c>
      <c r="J60" s="329" t="s">
        <v>2402</v>
      </c>
      <c r="K60" s="351" t="s">
        <v>527</v>
      </c>
      <c r="L60" s="391" t="str">
        <f t="shared" ca="1" si="44"/>
        <v>是</v>
      </c>
      <c r="M60" s="351" t="s">
        <v>517</v>
      </c>
      <c r="N60" s="351" t="s">
        <v>521</v>
      </c>
      <c r="O60" s="351" t="s">
        <v>508</v>
      </c>
      <c r="P60" s="351" t="s">
        <v>509</v>
      </c>
      <c r="Q60" s="351"/>
      <c r="R60" s="390">
        <f ca="1">IFERROR((INDEX(重大性判定原則!$A$3:$A$5,MATCH(盤查表單!M60,OFFSET(重大性判定原則!$A$3,,MATCH(盤查表單!$M$55,重大性判定原則!$B$2:$F$2,0),12,1),0),1)*重大性判定原則!$B$6+INDEX(重大性判定原則!$A$3:$A$5,MATCH(N60,OFFSET(重大性判定原則!$A$3,,MATCH($N$55,重大性判定原則!$B$2:$F$2,0),12,1),0),1)*重大性判定原則!$C$6+INDEX(重大性判定原則!$A$3:$A$5,MATCH(O60,OFFSET(重大性判定原則!$A$3,,MATCH($O$55,重大性判定原則!$B$2:$F$2,0),12,1),0),1)*重大性判定原則!$D$6)+(INDEX(重大性判定原則!$A$3:$A$5,MATCH(P60,OFFSET(重大性判定原則!$A$3,,MATCH($P$55,重大性判定原則!$B$2:$F$2,0),12,1),0),1)*重大性判定原則!$E$6),0)</f>
        <v>6</v>
      </c>
      <c r="S60" s="336" t="str">
        <f ca="1">IF(R60&gt;重大性判定原則!$C$9,"S","NS")</f>
        <v>S</v>
      </c>
      <c r="T60" s="446">
        <v>186</v>
      </c>
      <c r="U60" s="448" t="s">
        <v>2485</v>
      </c>
      <c r="V60" s="354" t="s">
        <v>2505</v>
      </c>
      <c r="W60" s="344">
        <v>0</v>
      </c>
      <c r="X60" s="354" t="s">
        <v>2403</v>
      </c>
      <c r="Y60" s="339">
        <f t="shared" si="45"/>
        <v>0</v>
      </c>
      <c r="Z60" s="340">
        <f t="shared" si="46"/>
        <v>0</v>
      </c>
      <c r="AA60" s="121"/>
      <c r="AB60" s="121"/>
      <c r="AC60" s="121"/>
      <c r="AD60" s="121"/>
      <c r="AE60" s="143"/>
      <c r="AF60" s="122"/>
      <c r="AG60" s="122"/>
      <c r="AH60" s="122"/>
      <c r="AI60" s="122"/>
      <c r="AJ60" s="122"/>
      <c r="AK60" s="122"/>
      <c r="AL60" s="144"/>
      <c r="AM60" s="144"/>
      <c r="AN60" s="144"/>
      <c r="AO60" s="144"/>
      <c r="AP60" s="143"/>
    </row>
    <row r="61" spans="2:46" ht="31.2">
      <c r="B61" s="606"/>
      <c r="C61" s="559"/>
      <c r="D61" s="560"/>
      <c r="E61" s="560"/>
      <c r="F61" s="560"/>
      <c r="G61" s="561"/>
      <c r="H61" s="330" t="str">
        <f t="shared" ca="1" si="47"/>
        <v/>
      </c>
      <c r="I61" s="330" t="str">
        <f t="shared" si="48"/>
        <v>無</v>
      </c>
      <c r="J61" s="398" t="s">
        <v>2405</v>
      </c>
      <c r="K61" s="351" t="s">
        <v>529</v>
      </c>
      <c r="L61" s="391" t="str">
        <f t="shared" ca="1" si="44"/>
        <v>不適用</v>
      </c>
      <c r="M61" s="351"/>
      <c r="N61" s="351"/>
      <c r="O61" s="351"/>
      <c r="P61" s="351"/>
      <c r="Q61" s="351"/>
      <c r="R61" s="390">
        <f ca="1">IFERROR((INDEX(重大性判定原則!$A$3:$A$5,MATCH(盤查表單!M61,OFFSET(重大性判定原則!$A$3,,MATCH(盤查表單!$M$55,重大性判定原則!$B$2:$F$2,0),12,1),0),1)*重大性判定原則!$B$6+INDEX(重大性判定原則!$A$3:$A$5,MATCH(N61,OFFSET(重大性判定原則!$A$3,,MATCH($N$55,重大性判定原則!$B$2:$F$2,0),12,1),0),1)*重大性判定原則!$C$6+INDEX(重大性判定原則!$A$3:$A$5,MATCH(O61,OFFSET(重大性判定原則!$A$3,,MATCH($O$55,重大性判定原則!$B$2:$F$2,0),12,1),0),1)*重大性判定原則!$D$6)+(INDEX(重大性判定原則!$A$3:$A$5,MATCH(P61,OFFSET(重大性判定原則!$A$3,,MATCH($P$55,重大性判定原則!$B$2:$F$2,0),12,1),0),1)*重大性判定原則!$E$6),0)</f>
        <v>0</v>
      </c>
      <c r="S61" s="336" t="str">
        <f ca="1">IF(R61&gt;重大性判定原則!$C$9,"S","NS")</f>
        <v>NS</v>
      </c>
      <c r="T61" s="342"/>
      <c r="U61" s="384" t="s">
        <v>594</v>
      </c>
      <c r="V61" s="354" t="s">
        <v>2406</v>
      </c>
      <c r="W61" s="344">
        <v>0</v>
      </c>
      <c r="X61" s="354" t="s">
        <v>2403</v>
      </c>
      <c r="Y61" s="339">
        <f t="shared" si="45"/>
        <v>0</v>
      </c>
      <c r="Z61" s="340">
        <f t="shared" si="46"/>
        <v>0</v>
      </c>
      <c r="AA61" s="121"/>
      <c r="AB61" s="121"/>
      <c r="AC61" s="121"/>
      <c r="AD61" s="121"/>
      <c r="AE61" s="143"/>
      <c r="AF61" s="122"/>
      <c r="AG61" s="122"/>
      <c r="AH61" s="122"/>
      <c r="AI61" s="122"/>
      <c r="AJ61" s="122"/>
      <c r="AK61" s="122"/>
      <c r="AL61" s="144"/>
      <c r="AM61" s="144"/>
      <c r="AN61" s="144"/>
      <c r="AO61" s="144"/>
      <c r="AP61" s="143"/>
    </row>
    <row r="62" spans="2:46">
      <c r="B62" s="607"/>
      <c r="C62" s="562"/>
      <c r="D62" s="563"/>
      <c r="E62" s="563"/>
      <c r="F62" s="563"/>
      <c r="G62" s="564"/>
      <c r="H62" s="330" t="str">
        <f ca="1">IF(L62="是",2,"")</f>
        <v/>
      </c>
      <c r="I62" s="330" t="str">
        <f>IF(COUNTIF(K62,"v")&gt;0,"有","無")</f>
        <v>無</v>
      </c>
      <c r="J62" s="329" t="s">
        <v>2408</v>
      </c>
      <c r="K62" s="351" t="s">
        <v>529</v>
      </c>
      <c r="L62" s="381" t="str">
        <f t="shared" ca="1" si="44"/>
        <v>不適用</v>
      </c>
      <c r="M62" s="351"/>
      <c r="N62" s="351"/>
      <c r="O62" s="351"/>
      <c r="P62" s="351"/>
      <c r="Q62" s="351"/>
      <c r="R62" s="390">
        <f ca="1">IFERROR((INDEX(重大性判定原則!$A$3:$A$5,MATCH(盤查表單!M62,OFFSET(重大性判定原則!$A$3,,MATCH(盤查表單!$M$55,重大性判定原則!$B$2:$F$2,0),12,1),0),1)*重大性判定原則!$B$6+INDEX(重大性判定原則!$A$3:$A$5,MATCH(N62,OFFSET(重大性判定原則!$A$3,,MATCH($N$55,重大性判定原則!$B$2:$F$2,0),12,1),0),1)*重大性判定原則!$C$6+INDEX(重大性判定原則!$A$3:$A$5,MATCH(O62,OFFSET(重大性判定原則!$A$3,,MATCH($O$55,重大性判定原則!$B$2:$F$2,0),12,1),0),1)*重大性判定原則!$D$6)+(INDEX(重大性判定原則!$A$3:$A$5,MATCH(P62,OFFSET(重大性判定原則!$A$3,,MATCH($P$55,重大性判定原則!$B$2:$F$2,0),12,1),0),1)*重大性判定原則!$E$6),0)</f>
        <v>0</v>
      </c>
      <c r="S62" s="336" t="str">
        <f ca="1">IF(R62&gt;重大性判定原則!$C$9,"S","NS")</f>
        <v>NS</v>
      </c>
      <c r="T62" s="342"/>
      <c r="U62" s="384" t="s">
        <v>594</v>
      </c>
      <c r="V62" s="354" t="s">
        <v>2407</v>
      </c>
      <c r="W62" s="344">
        <v>0</v>
      </c>
      <c r="X62" s="354" t="s">
        <v>2403</v>
      </c>
      <c r="Y62" s="339">
        <f t="shared" si="45"/>
        <v>0</v>
      </c>
      <c r="Z62" s="340">
        <f>Y62</f>
        <v>0</v>
      </c>
      <c r="AA62" s="121"/>
      <c r="AB62" s="121"/>
      <c r="AC62" s="121"/>
      <c r="AD62" s="121"/>
      <c r="AE62" s="143"/>
      <c r="AF62" s="122"/>
      <c r="AG62" s="122"/>
      <c r="AH62" s="122"/>
      <c r="AI62" s="122"/>
      <c r="AJ62" s="122"/>
      <c r="AK62" s="122"/>
      <c r="AL62" s="144"/>
      <c r="AM62" s="144"/>
      <c r="AN62" s="144"/>
      <c r="AO62" s="144"/>
      <c r="AP62" s="143"/>
    </row>
    <row r="63" spans="2:46">
      <c r="B63" s="329">
        <v>2.2000000000000002</v>
      </c>
      <c r="C63" s="573" t="s">
        <v>334</v>
      </c>
      <c r="D63" s="573"/>
      <c r="E63" s="573"/>
      <c r="F63" s="573"/>
      <c r="G63" s="573"/>
      <c r="H63" s="330" t="str">
        <f ca="1">IF(L63="是",2,"")</f>
        <v/>
      </c>
      <c r="I63" s="330" t="str">
        <f>IF(COUNTIF(K63,"v")&gt;0,"有","無")</f>
        <v>無</v>
      </c>
      <c r="J63" s="321"/>
      <c r="K63" s="351" t="s">
        <v>529</v>
      </c>
      <c r="L63" s="335" t="str">
        <f t="shared" ca="1" si="44"/>
        <v>不適用</v>
      </c>
      <c r="M63" s="351" t="s">
        <v>510</v>
      </c>
      <c r="N63" s="351" t="s">
        <v>521</v>
      </c>
      <c r="O63" s="351" t="s">
        <v>508</v>
      </c>
      <c r="P63" s="351" t="s">
        <v>509</v>
      </c>
      <c r="Q63" s="351"/>
      <c r="R63" s="321">
        <f ca="1">IFERROR((INDEX(重大性判定原則!$A$3:$A$5,MATCH(盤查表單!M63,OFFSET(重大性判定原則!$A$3,,MATCH(盤查表單!$M$55,重大性判定原則!$B$2:$F$2,0),12,1),0),1)*重大性判定原則!$B$6+INDEX(重大性判定原則!$A$3:$A$5,MATCH(N63,OFFSET(重大性判定原則!$A$3,,MATCH($N$55,重大性判定原則!$B$2:$F$2,0),12,1),0),1)*重大性判定原則!$C$6+INDEX(重大性判定原則!$A$3:$A$5,MATCH(O63,OFFSET(重大性判定原則!$A$3,,MATCH($O$55,重大性判定原則!$B$2:$F$2,0),12,1),0),1)*重大性判定原則!$D$6)+(INDEX(重大性判定原則!$A$3:$A$5,MATCH(P63,OFFSET(重大性判定原則!$A$3,,MATCH($P$55,重大性判定原則!$B$2:$F$2,0),12,1),0),1)*重大性判定原則!$E$6),0)</f>
        <v>5.7</v>
      </c>
      <c r="S63" s="336" t="str">
        <f ca="1">IF(R63&gt;重大性判定原則!$C$9,"S","NS")</f>
        <v>S</v>
      </c>
      <c r="T63" s="343"/>
      <c r="U63" s="343"/>
      <c r="V63" s="344"/>
      <c r="W63" s="344"/>
      <c r="X63" s="344"/>
      <c r="Y63" s="339">
        <f t="shared" si="45"/>
        <v>0</v>
      </c>
      <c r="Z63" s="340">
        <f>Y63</f>
        <v>0</v>
      </c>
      <c r="AA63" s="121"/>
      <c r="AB63" s="121"/>
      <c r="AC63" s="121"/>
      <c r="AD63" s="121"/>
      <c r="AE63" s="143"/>
      <c r="AF63" s="122"/>
      <c r="AG63" s="122"/>
      <c r="AH63" s="122"/>
      <c r="AI63" s="122"/>
      <c r="AJ63" s="122"/>
      <c r="AK63" s="122"/>
      <c r="AL63" s="144"/>
      <c r="AM63" s="144"/>
      <c r="AN63" s="144"/>
      <c r="AO63" s="144" t="str">
        <f ca="1">IFERROR(INDEX(重大性判定原則!$A$3:$A$5,MATCH(Q63,OFFSET(重大性判定原則!$A$3,,MATCH($Q$55,重大性判定原則!$B$2:$F$2,0),12,1),0),1),"")</f>
        <v/>
      </c>
      <c r="AP63" s="143"/>
    </row>
    <row r="64" spans="2:46">
      <c r="B64" s="331" t="s">
        <v>335</v>
      </c>
      <c r="C64" s="555" t="s">
        <v>336</v>
      </c>
      <c r="D64" s="555"/>
      <c r="E64" s="555"/>
      <c r="F64" s="555"/>
      <c r="G64" s="555"/>
      <c r="H64" s="332"/>
      <c r="I64" s="333"/>
      <c r="J64" s="334"/>
      <c r="K64" s="352"/>
      <c r="L64" s="333"/>
      <c r="M64" s="352"/>
      <c r="N64" s="352"/>
      <c r="O64" s="352"/>
      <c r="P64" s="352"/>
      <c r="Q64" s="353"/>
      <c r="R64" s="334"/>
      <c r="S64" s="337"/>
      <c r="T64" s="345"/>
      <c r="U64" s="345"/>
      <c r="V64" s="346"/>
      <c r="W64" s="346"/>
      <c r="X64" s="346"/>
      <c r="Y64" s="121"/>
      <c r="Z64" s="121"/>
      <c r="AA64" s="121"/>
      <c r="AB64" s="121"/>
      <c r="AC64" s="121"/>
      <c r="AD64" s="121"/>
      <c r="AE64" s="143"/>
      <c r="AF64" s="122"/>
      <c r="AG64" s="122"/>
      <c r="AH64" s="122"/>
      <c r="AI64" s="122"/>
      <c r="AJ64" s="122"/>
      <c r="AK64" s="122"/>
      <c r="AL64" s="144"/>
      <c r="AM64" s="144"/>
      <c r="AN64" s="144"/>
      <c r="AO64" s="144" t="str">
        <f ca="1">IFERROR(INDEX(重大性判定原則!$A$3:$A$5,MATCH(Q64,OFFSET(重大性判定原則!$A$3,,MATCH($Q$55,重大性判定原則!$B$2:$F$2,0),12,1),0),1),"")</f>
        <v/>
      </c>
      <c r="AP64" s="143"/>
    </row>
    <row r="65" spans="2:42">
      <c r="B65" s="571">
        <v>3.1</v>
      </c>
      <c r="C65" s="573" t="s">
        <v>337</v>
      </c>
      <c r="D65" s="573"/>
      <c r="E65" s="573"/>
      <c r="F65" s="573"/>
      <c r="G65" s="573"/>
      <c r="H65" s="330" t="str">
        <f t="shared" ref="H65:H83" ca="1" si="49">IF(L65="是",3,"")</f>
        <v/>
      </c>
      <c r="I65" s="571" t="str">
        <f>IF(COUNTIF(K65:K68,"v")&gt;0,"有","無")</f>
        <v>有</v>
      </c>
      <c r="J65" s="329" t="s">
        <v>338</v>
      </c>
      <c r="K65" s="351" t="s">
        <v>527</v>
      </c>
      <c r="L65" s="391" t="str">
        <f t="shared" ref="L65:L83" ca="1" si="50">IF(AND(K65="v",S65="S"),"是",IF(K65="x","不適用","否"))</f>
        <v>否</v>
      </c>
      <c r="M65" s="351" t="s">
        <v>517</v>
      </c>
      <c r="N65" s="351" t="s">
        <v>525</v>
      </c>
      <c r="O65" s="351" t="s">
        <v>511</v>
      </c>
      <c r="P65" s="351" t="s">
        <v>237</v>
      </c>
      <c r="Q65" s="351"/>
      <c r="R65" s="321">
        <f ca="1">IFERROR((INDEX(重大性判定原則!$A$3:$A$5,MATCH(盤查表單!M65,OFFSET(重大性判定原則!$A$3,,MATCH(盤查表單!$M$55,重大性判定原則!$B$2:$F$2,0),12,1),0),1)*重大性判定原則!$B$6+INDEX(重大性判定原則!$A$3:$A$5,MATCH(N65,OFFSET(重大性判定原則!$A$3,,MATCH($N$55,重大性判定原則!$B$2:$F$2,0),12,1),0),1)*重大性判定原則!$C$6+INDEX(重大性判定原則!$A$3:$A$5,MATCH(O65,OFFSET(重大性判定原則!$A$3,,MATCH($O$55,重大性判定原則!$B$2:$F$2,0),12,1),0),1)*重大性判定原則!$D$6)+(INDEX(重大性判定原則!$A$3:$A$5,MATCH(P65,OFFSET(重大性判定原則!$A$3,,MATCH($P$55,重大性判定原則!$B$2:$F$2,0),12,1),0),1)*重大性判定原則!$E$6),0)</f>
        <v>2.5999999999999996</v>
      </c>
      <c r="S65" s="336" t="str">
        <f ca="1">IF(R65&gt;重大性判定原則!$C$9,"S","NS")</f>
        <v>NS</v>
      </c>
      <c r="T65" s="343"/>
      <c r="U65" s="343"/>
      <c r="V65" s="344"/>
      <c r="W65" s="344"/>
      <c r="X65" s="344"/>
      <c r="Y65" s="341">
        <f>ROUND(T65*W65,4)</f>
        <v>0</v>
      </c>
      <c r="Z65" s="602">
        <f>SUM(Y65:Y68)</f>
        <v>0</v>
      </c>
      <c r="AA65" s="121"/>
      <c r="AB65" s="121"/>
      <c r="AC65" s="121"/>
      <c r="AD65" s="121"/>
      <c r="AE65" s="143"/>
      <c r="AF65" s="122"/>
      <c r="AG65" s="122"/>
      <c r="AH65" s="122"/>
      <c r="AI65" s="122"/>
      <c r="AJ65" s="122"/>
      <c r="AK65" s="122"/>
      <c r="AL65" s="144"/>
      <c r="AM65" s="144"/>
      <c r="AN65" s="144"/>
      <c r="AO65" s="144" t="str">
        <f ca="1">IFERROR(INDEX(重大性判定原則!$A$3:$A$5,MATCH(Q65,OFFSET(重大性判定原則!$A$3,,MATCH($Q$55,重大性判定原則!$B$2:$F$2,0),12,1),0),1),"")</f>
        <v/>
      </c>
      <c r="AP65" s="143"/>
    </row>
    <row r="66" spans="2:42">
      <c r="B66" s="571"/>
      <c r="C66" s="573"/>
      <c r="D66" s="573"/>
      <c r="E66" s="573"/>
      <c r="F66" s="573"/>
      <c r="G66" s="573"/>
      <c r="H66" s="330" t="str">
        <f t="shared" ca="1" si="49"/>
        <v/>
      </c>
      <c r="I66" s="571"/>
      <c r="J66" s="329" t="s">
        <v>339</v>
      </c>
      <c r="K66" s="351" t="s">
        <v>527</v>
      </c>
      <c r="L66" s="391" t="str">
        <f t="shared" ca="1" si="50"/>
        <v>否</v>
      </c>
      <c r="M66" s="351" t="s">
        <v>517</v>
      </c>
      <c r="N66" s="351" t="s">
        <v>525</v>
      </c>
      <c r="O66" s="351" t="s">
        <v>511</v>
      </c>
      <c r="P66" s="351" t="s">
        <v>237</v>
      </c>
      <c r="Q66" s="351"/>
      <c r="R66" s="321">
        <f ca="1">IFERROR((INDEX(重大性判定原則!$A$3:$A$5,MATCH(盤查表單!M66,OFFSET(重大性判定原則!$A$3,,MATCH(盤查表單!$M$55,重大性判定原則!$B$2:$F$2,0),12,1),0),1)*重大性判定原則!$B$6+INDEX(重大性判定原則!$A$3:$A$5,MATCH(N66,OFFSET(重大性判定原則!$A$3,,MATCH($N$55,重大性判定原則!$B$2:$F$2,0),12,1),0),1)*重大性判定原則!$C$6+INDEX(重大性判定原則!$A$3:$A$5,MATCH(O66,OFFSET(重大性判定原則!$A$3,,MATCH($O$55,重大性判定原則!$B$2:$F$2,0),12,1),0),1)*重大性判定原則!$D$6)+(INDEX(重大性判定原則!$A$3:$A$5,MATCH(P66,OFFSET(重大性判定原則!$A$3,,MATCH($P$55,重大性判定原則!$B$2:$F$2,0),12,1),0),1)*重大性判定原則!$E$6),0)</f>
        <v>2.5999999999999996</v>
      </c>
      <c r="S66" s="336" t="str">
        <f ca="1">IF(R66&gt;重大性判定原則!$C$9,"S","NS")</f>
        <v>NS</v>
      </c>
      <c r="T66" s="343"/>
      <c r="U66" s="343"/>
      <c r="V66" s="344"/>
      <c r="W66" s="344"/>
      <c r="X66" s="344"/>
      <c r="Y66" s="341">
        <f t="shared" ref="Y66:Y123" si="51">ROUND(T66*W66,4)</f>
        <v>0</v>
      </c>
      <c r="Z66" s="603"/>
      <c r="AA66" s="121"/>
      <c r="AB66" s="121"/>
      <c r="AC66" s="121"/>
      <c r="AD66" s="121"/>
      <c r="AE66" s="143"/>
      <c r="AF66" s="122"/>
      <c r="AG66" s="122"/>
      <c r="AH66" s="122"/>
      <c r="AI66" s="122"/>
      <c r="AJ66" s="122"/>
      <c r="AK66" s="122"/>
      <c r="AL66" s="144"/>
      <c r="AM66" s="144"/>
      <c r="AN66" s="144"/>
      <c r="AO66" s="144" t="str">
        <f ca="1">IFERROR(INDEX(重大性判定原則!$A$3:$A$5,MATCH(Q66,OFFSET(重大性判定原則!$A$3,,MATCH($Q$55,重大性判定原則!$B$2:$F$2,0),12,1),0),1),"")</f>
        <v/>
      </c>
      <c r="AP66" s="143"/>
    </row>
    <row r="67" spans="2:42">
      <c r="B67" s="571"/>
      <c r="C67" s="573"/>
      <c r="D67" s="573"/>
      <c r="E67" s="573"/>
      <c r="F67" s="573"/>
      <c r="G67" s="573"/>
      <c r="H67" s="330" t="str">
        <f t="shared" ca="1" si="49"/>
        <v/>
      </c>
      <c r="I67" s="571"/>
      <c r="J67" s="329" t="s">
        <v>340</v>
      </c>
      <c r="K67" s="351" t="s">
        <v>527</v>
      </c>
      <c r="L67" s="391" t="str">
        <f t="shared" ca="1" si="50"/>
        <v>否</v>
      </c>
      <c r="M67" s="351" t="s">
        <v>517</v>
      </c>
      <c r="N67" s="351" t="s">
        <v>525</v>
      </c>
      <c r="O67" s="351" t="s">
        <v>511</v>
      </c>
      <c r="P67" s="351" t="s">
        <v>237</v>
      </c>
      <c r="Q67" s="351"/>
      <c r="R67" s="321">
        <f ca="1">IFERROR((INDEX(重大性判定原則!$A$3:$A$5,MATCH(盤查表單!M67,OFFSET(重大性判定原則!$A$3,,MATCH(盤查表單!$M$55,重大性判定原則!$B$2:$F$2,0),12,1),0),1)*重大性判定原則!$B$6+INDEX(重大性判定原則!$A$3:$A$5,MATCH(N67,OFFSET(重大性判定原則!$A$3,,MATCH($N$55,重大性判定原則!$B$2:$F$2,0),12,1),0),1)*重大性判定原則!$C$6+INDEX(重大性判定原則!$A$3:$A$5,MATCH(O67,OFFSET(重大性判定原則!$A$3,,MATCH($O$55,重大性判定原則!$B$2:$F$2,0),12,1),0),1)*重大性判定原則!$D$6)+(INDEX(重大性判定原則!$A$3:$A$5,MATCH(P67,OFFSET(重大性判定原則!$A$3,,MATCH($P$55,重大性判定原則!$B$2:$F$2,0),12,1),0),1)*重大性判定原則!$E$6),0)</f>
        <v>2.5999999999999996</v>
      </c>
      <c r="S67" s="336" t="str">
        <f ca="1">IF(R67&gt;重大性判定原則!$C$9,"S","NS")</f>
        <v>NS</v>
      </c>
      <c r="T67" s="343"/>
      <c r="U67" s="343"/>
      <c r="V67" s="344"/>
      <c r="W67" s="344"/>
      <c r="X67" s="344"/>
      <c r="Y67" s="341">
        <f t="shared" si="51"/>
        <v>0</v>
      </c>
      <c r="Z67" s="603"/>
      <c r="AA67" s="121"/>
      <c r="AB67" s="121"/>
      <c r="AC67" s="121"/>
      <c r="AD67" s="121"/>
      <c r="AE67" s="143"/>
      <c r="AF67" s="122"/>
      <c r="AG67" s="122"/>
      <c r="AH67" s="122"/>
      <c r="AI67" s="122"/>
      <c r="AJ67" s="122"/>
      <c r="AK67" s="122"/>
      <c r="AL67" s="144"/>
      <c r="AM67" s="144"/>
      <c r="AN67" s="144"/>
      <c r="AO67" s="144" t="str">
        <f ca="1">IFERROR(INDEX(重大性判定原則!$A$3:$A$5,MATCH(Q67,OFFSET(重大性判定原則!$A$3,,MATCH($Q$55,重大性判定原則!$B$2:$F$2,0),12,1),0),1),"")</f>
        <v/>
      </c>
      <c r="AP67" s="143"/>
    </row>
    <row r="68" spans="2:42">
      <c r="B68" s="571"/>
      <c r="C68" s="573"/>
      <c r="D68" s="573"/>
      <c r="E68" s="573"/>
      <c r="F68" s="573"/>
      <c r="G68" s="573"/>
      <c r="H68" s="330" t="str">
        <f t="shared" ca="1" si="49"/>
        <v/>
      </c>
      <c r="I68" s="571"/>
      <c r="J68" s="329" t="s">
        <v>341</v>
      </c>
      <c r="K68" s="351" t="s">
        <v>527</v>
      </c>
      <c r="L68" s="391" t="str">
        <f t="shared" ca="1" si="50"/>
        <v>否</v>
      </c>
      <c r="M68" s="351" t="s">
        <v>517</v>
      </c>
      <c r="N68" s="351" t="s">
        <v>525</v>
      </c>
      <c r="O68" s="351" t="s">
        <v>511</v>
      </c>
      <c r="P68" s="351" t="s">
        <v>237</v>
      </c>
      <c r="Q68" s="351"/>
      <c r="R68" s="321">
        <f ca="1">IFERROR((INDEX(重大性判定原則!$A$3:$A$5,MATCH(盤查表單!M68,OFFSET(重大性判定原則!$A$3,,MATCH(盤查表單!$M$55,重大性判定原則!$B$2:$F$2,0),12,1),0),1)*重大性判定原則!$B$6+INDEX(重大性判定原則!$A$3:$A$5,MATCH(N68,OFFSET(重大性判定原則!$A$3,,MATCH($N$55,重大性判定原則!$B$2:$F$2,0),12,1),0),1)*重大性判定原則!$C$6+INDEX(重大性判定原則!$A$3:$A$5,MATCH(O68,OFFSET(重大性判定原則!$A$3,,MATCH($O$55,重大性判定原則!$B$2:$F$2,0),12,1),0),1)*重大性判定原則!$D$6)+(INDEX(重大性判定原則!$A$3:$A$5,MATCH(P68,OFFSET(重大性判定原則!$A$3,,MATCH($P$55,重大性判定原則!$B$2:$F$2,0),12,1),0),1)*重大性判定原則!$E$6),0)</f>
        <v>2.5999999999999996</v>
      </c>
      <c r="S68" s="336" t="str">
        <f ca="1">IF(R68&gt;重大性判定原則!$C$9,"S","NS")</f>
        <v>NS</v>
      </c>
      <c r="T68" s="343"/>
      <c r="U68" s="343"/>
      <c r="V68" s="344"/>
      <c r="W68" s="344"/>
      <c r="X68" s="344"/>
      <c r="Y68" s="341">
        <f t="shared" si="51"/>
        <v>0</v>
      </c>
      <c r="Z68" s="604"/>
      <c r="AA68" s="121"/>
      <c r="AB68" s="121"/>
      <c r="AC68" s="121"/>
      <c r="AD68" s="121"/>
      <c r="AE68" s="143"/>
      <c r="AF68" s="122"/>
      <c r="AG68" s="122"/>
      <c r="AH68" s="122"/>
      <c r="AI68" s="122"/>
      <c r="AJ68" s="122"/>
      <c r="AK68" s="122"/>
      <c r="AL68" s="144"/>
      <c r="AM68" s="144"/>
      <c r="AN68" s="144"/>
      <c r="AO68" s="144" t="str">
        <f ca="1">IFERROR(INDEX(重大性判定原則!$A$3:$A$5,MATCH(Q68,OFFSET(重大性判定原則!$A$3,,MATCH($Q$55,重大性判定原則!$B$2:$F$2,0),12,1),0),1),"")</f>
        <v/>
      </c>
      <c r="AP68" s="143"/>
    </row>
    <row r="69" spans="2:42">
      <c r="B69" s="321">
        <v>3.2</v>
      </c>
      <c r="C69" s="573" t="s">
        <v>342</v>
      </c>
      <c r="D69" s="573"/>
      <c r="E69" s="573"/>
      <c r="F69" s="573"/>
      <c r="G69" s="573"/>
      <c r="H69" s="330" t="str">
        <f t="shared" ca="1" si="49"/>
        <v/>
      </c>
      <c r="I69" s="321" t="str">
        <f>IF(COUNTIF(K69,"v")&gt;0,"有","無")</f>
        <v>有</v>
      </c>
      <c r="J69" s="329" t="s">
        <v>343</v>
      </c>
      <c r="K69" s="351" t="s">
        <v>527</v>
      </c>
      <c r="L69" s="391" t="str">
        <f t="shared" ca="1" si="50"/>
        <v>否</v>
      </c>
      <c r="M69" s="351" t="s">
        <v>517</v>
      </c>
      <c r="N69" s="351" t="s">
        <v>525</v>
      </c>
      <c r="O69" s="351" t="s">
        <v>511</v>
      </c>
      <c r="P69" s="351" t="s">
        <v>237</v>
      </c>
      <c r="Q69" s="351"/>
      <c r="R69" s="321">
        <f ca="1">IFERROR((INDEX(重大性判定原則!$A$3:$A$5,MATCH(盤查表單!M69,OFFSET(重大性判定原則!$A$3,,MATCH(盤查表單!$M$55,重大性判定原則!$B$2:$F$2,0),12,1),0),1)*重大性判定原則!$B$6+INDEX(重大性判定原則!$A$3:$A$5,MATCH(N69,OFFSET(重大性判定原則!$A$3,,MATCH($N$55,重大性判定原則!$B$2:$F$2,0),12,1),0),1)*重大性判定原則!$C$6+INDEX(重大性判定原則!$A$3:$A$5,MATCH(O69,OFFSET(重大性判定原則!$A$3,,MATCH($O$55,重大性判定原則!$B$2:$F$2,0),12,1),0),1)*重大性判定原則!$D$6)+(INDEX(重大性判定原則!$A$3:$A$5,MATCH(P69,OFFSET(重大性判定原則!$A$3,,MATCH($P$55,重大性判定原則!$B$2:$F$2,0),12,1),0),1)*重大性判定原則!$E$6),0)</f>
        <v>2.5999999999999996</v>
      </c>
      <c r="S69" s="336" t="str">
        <f ca="1">IF(R69&gt;重大性判定原則!$C$9,"S","NS")</f>
        <v>NS</v>
      </c>
      <c r="T69" s="343"/>
      <c r="U69" s="343"/>
      <c r="V69" s="344"/>
      <c r="W69" s="344"/>
      <c r="X69" s="344"/>
      <c r="Y69" s="341">
        <f t="shared" si="51"/>
        <v>0</v>
      </c>
      <c r="Z69" s="340">
        <f>Y69</f>
        <v>0</v>
      </c>
      <c r="AA69" s="121"/>
      <c r="AB69" s="121"/>
      <c r="AC69" s="121"/>
      <c r="AD69" s="121"/>
      <c r="AE69" s="143"/>
      <c r="AF69" s="122"/>
      <c r="AG69" s="122"/>
      <c r="AH69" s="122"/>
      <c r="AI69" s="122"/>
      <c r="AJ69" s="122"/>
      <c r="AK69" s="122"/>
      <c r="AL69" s="144"/>
      <c r="AM69" s="144"/>
      <c r="AN69" s="144"/>
      <c r="AO69" s="144" t="str">
        <f ca="1">IFERROR(INDEX(重大性判定原則!$A$3:$A$5,MATCH(Q69,OFFSET(重大性判定原則!$A$3,,MATCH($Q$55,重大性判定原則!$B$2:$F$2,0),12,1),0),1),"")</f>
        <v/>
      </c>
      <c r="AP69" s="143"/>
    </row>
    <row r="70" spans="2:42">
      <c r="B70" s="571">
        <v>3.3</v>
      </c>
      <c r="C70" s="573" t="s">
        <v>344</v>
      </c>
      <c r="D70" s="573"/>
      <c r="E70" s="573"/>
      <c r="F70" s="573"/>
      <c r="G70" s="573"/>
      <c r="H70" s="330" t="str">
        <f t="shared" ca="1" si="49"/>
        <v/>
      </c>
      <c r="I70" s="571" t="str">
        <f>IF(COUNTIF(K70:K76,"v")&gt;0,"有","無")</f>
        <v>有</v>
      </c>
      <c r="J70" s="329" t="s">
        <v>345</v>
      </c>
      <c r="K70" s="351" t="s">
        <v>527</v>
      </c>
      <c r="L70" s="391" t="str">
        <f t="shared" ca="1" si="50"/>
        <v>否</v>
      </c>
      <c r="M70" s="351" t="s">
        <v>510</v>
      </c>
      <c r="N70" s="351" t="s">
        <v>525</v>
      </c>
      <c r="O70" s="351" t="s">
        <v>508</v>
      </c>
      <c r="P70" s="351" t="s">
        <v>237</v>
      </c>
      <c r="Q70" s="351"/>
      <c r="R70" s="321">
        <f ca="1">IFERROR((INDEX(重大性判定原則!$A$3:$A$5,MATCH(盤查表單!M70,OFFSET(重大性判定原則!$A$3,,MATCH(盤查表單!$M$55,重大性判定原則!$B$2:$F$2,0),12,1),0),1)*重大性判定原則!$B$6+INDEX(重大性判定原則!$A$3:$A$5,MATCH(N70,OFFSET(重大性判定原則!$A$3,,MATCH($N$55,重大性判定原則!$B$2:$F$2,0),12,1),0),1)*重大性判定原則!$C$6+INDEX(重大性判定原則!$A$3:$A$5,MATCH(O70,OFFSET(重大性判定原則!$A$3,,MATCH($O$55,重大性判定原則!$B$2:$F$2,0),12,1),0),1)*重大性判定原則!$D$6)+(INDEX(重大性判定原則!$A$3:$A$5,MATCH(P70,OFFSET(重大性判定原則!$A$3,,MATCH($P$55,重大性判定原則!$B$2:$F$2,0),12,1),0),1)*重大性判定原則!$E$6),0)</f>
        <v>3.3</v>
      </c>
      <c r="S70" s="336" t="str">
        <f ca="1">IF(R70&gt;重大性判定原則!$C$9,"S","NS")</f>
        <v>NS</v>
      </c>
      <c r="T70" s="343"/>
      <c r="U70" s="343"/>
      <c r="V70" s="344"/>
      <c r="W70" s="344"/>
      <c r="X70" s="344"/>
      <c r="Y70" s="341">
        <f t="shared" si="51"/>
        <v>0</v>
      </c>
      <c r="Z70" s="602">
        <f>SUM(Y70:Y76)</f>
        <v>0</v>
      </c>
      <c r="AA70" s="121"/>
      <c r="AB70" s="121"/>
      <c r="AC70" s="121"/>
      <c r="AD70" s="121"/>
      <c r="AE70" s="143"/>
      <c r="AF70" s="122"/>
      <c r="AG70" s="122"/>
      <c r="AH70" s="122"/>
      <c r="AI70" s="122"/>
      <c r="AJ70" s="122"/>
      <c r="AK70" s="122"/>
      <c r="AL70" s="144"/>
      <c r="AM70" s="144"/>
      <c r="AN70" s="144"/>
      <c r="AO70" s="144" t="str">
        <f ca="1">IFERROR(INDEX(重大性判定原則!$A$3:$A$5,MATCH(Q70,OFFSET(重大性判定原則!$A$3,,MATCH($Q$55,重大性判定原則!$B$2:$F$2,0),12,1),0),1),"")</f>
        <v/>
      </c>
      <c r="AP70" s="143"/>
    </row>
    <row r="71" spans="2:42">
      <c r="B71" s="571"/>
      <c r="C71" s="573"/>
      <c r="D71" s="573"/>
      <c r="E71" s="573"/>
      <c r="F71" s="573"/>
      <c r="G71" s="573"/>
      <c r="H71" s="330" t="str">
        <f t="shared" ca="1" si="49"/>
        <v/>
      </c>
      <c r="I71" s="571"/>
      <c r="J71" s="329" t="s">
        <v>346</v>
      </c>
      <c r="K71" s="351" t="s">
        <v>527</v>
      </c>
      <c r="L71" s="391" t="str">
        <f t="shared" ca="1" si="50"/>
        <v>否</v>
      </c>
      <c r="M71" s="351" t="s">
        <v>510</v>
      </c>
      <c r="N71" s="351" t="s">
        <v>525</v>
      </c>
      <c r="O71" s="351" t="s">
        <v>508</v>
      </c>
      <c r="P71" s="351" t="s">
        <v>237</v>
      </c>
      <c r="Q71" s="351"/>
      <c r="R71" s="321">
        <f ca="1">IFERROR((INDEX(重大性判定原則!$A$3:$A$5,MATCH(盤查表單!M71,OFFSET(重大性判定原則!$A$3,,MATCH(盤查表單!$M$55,重大性判定原則!$B$2:$F$2,0),12,1),0),1)*重大性判定原則!$B$6+INDEX(重大性判定原則!$A$3:$A$5,MATCH(N71,OFFSET(重大性判定原則!$A$3,,MATCH($N$55,重大性判定原則!$B$2:$F$2,0),12,1),0),1)*重大性判定原則!$C$6+INDEX(重大性判定原則!$A$3:$A$5,MATCH(O71,OFFSET(重大性判定原則!$A$3,,MATCH($O$55,重大性判定原則!$B$2:$F$2,0),12,1),0),1)*重大性判定原則!$D$6)+(INDEX(重大性判定原則!$A$3:$A$5,MATCH(P71,OFFSET(重大性判定原則!$A$3,,MATCH($P$55,重大性判定原則!$B$2:$F$2,0),12,1),0),1)*重大性判定原則!$E$6),0)</f>
        <v>3.3</v>
      </c>
      <c r="S71" s="336" t="str">
        <f ca="1">IF(R71&gt;重大性判定原則!$C$9,"S","NS")</f>
        <v>NS</v>
      </c>
      <c r="T71" s="343"/>
      <c r="U71" s="343"/>
      <c r="V71" s="344"/>
      <c r="W71" s="344"/>
      <c r="X71" s="344"/>
      <c r="Y71" s="341">
        <f t="shared" si="51"/>
        <v>0</v>
      </c>
      <c r="Z71" s="603"/>
      <c r="AA71" s="121"/>
      <c r="AB71" s="121"/>
      <c r="AC71" s="121"/>
      <c r="AD71" s="121"/>
      <c r="AE71" s="143"/>
      <c r="AF71" s="122"/>
      <c r="AG71" s="122"/>
      <c r="AH71" s="122"/>
      <c r="AI71" s="122"/>
      <c r="AJ71" s="122"/>
      <c r="AK71" s="122"/>
      <c r="AL71" s="144"/>
      <c r="AM71" s="144"/>
      <c r="AN71" s="144"/>
      <c r="AO71" s="144" t="str">
        <f ca="1">IFERROR(INDEX(重大性判定原則!$A$3:$A$5,MATCH(Q71,OFFSET(重大性判定原則!$A$3,,MATCH($Q$55,重大性判定原則!$B$2:$F$2,0),12,1),0),1),"")</f>
        <v/>
      </c>
      <c r="AP71" s="143"/>
    </row>
    <row r="72" spans="2:42">
      <c r="B72" s="571"/>
      <c r="C72" s="573"/>
      <c r="D72" s="573"/>
      <c r="E72" s="573"/>
      <c r="F72" s="573"/>
      <c r="G72" s="573"/>
      <c r="H72" s="330" t="str">
        <f t="shared" ca="1" si="49"/>
        <v/>
      </c>
      <c r="I72" s="571"/>
      <c r="J72" s="329" t="s">
        <v>347</v>
      </c>
      <c r="K72" s="351" t="s">
        <v>527</v>
      </c>
      <c r="L72" s="391" t="str">
        <f t="shared" ca="1" si="50"/>
        <v>否</v>
      </c>
      <c r="M72" s="351" t="s">
        <v>510</v>
      </c>
      <c r="N72" s="351" t="s">
        <v>525</v>
      </c>
      <c r="O72" s="351" t="s">
        <v>508</v>
      </c>
      <c r="P72" s="351" t="s">
        <v>237</v>
      </c>
      <c r="Q72" s="351"/>
      <c r="R72" s="321">
        <f ca="1">IFERROR((INDEX(重大性判定原則!$A$3:$A$5,MATCH(盤查表單!M72,OFFSET(重大性判定原則!$A$3,,MATCH(盤查表單!$M$55,重大性判定原則!$B$2:$F$2,0),12,1),0),1)*重大性判定原則!$B$6+INDEX(重大性判定原則!$A$3:$A$5,MATCH(N72,OFFSET(重大性判定原則!$A$3,,MATCH($N$55,重大性判定原則!$B$2:$F$2,0),12,1),0),1)*重大性判定原則!$C$6+INDEX(重大性判定原則!$A$3:$A$5,MATCH(O72,OFFSET(重大性判定原則!$A$3,,MATCH($O$55,重大性判定原則!$B$2:$F$2,0),12,1),0),1)*重大性判定原則!$D$6)+(INDEX(重大性判定原則!$A$3:$A$5,MATCH(P72,OFFSET(重大性判定原則!$A$3,,MATCH($P$55,重大性判定原則!$B$2:$F$2,0),12,1),0),1)*重大性判定原則!$E$6),0)</f>
        <v>3.3</v>
      </c>
      <c r="S72" s="336" t="str">
        <f ca="1">IF(R72&gt;重大性判定原則!$C$9,"S","NS")</f>
        <v>NS</v>
      </c>
      <c r="T72" s="343"/>
      <c r="U72" s="343"/>
      <c r="V72" s="344"/>
      <c r="W72" s="344"/>
      <c r="X72" s="344"/>
      <c r="Y72" s="341">
        <f t="shared" si="51"/>
        <v>0</v>
      </c>
      <c r="Z72" s="603"/>
      <c r="AA72" s="121"/>
      <c r="AB72" s="121"/>
      <c r="AC72" s="121"/>
      <c r="AD72" s="121"/>
      <c r="AE72" s="143"/>
      <c r="AF72" s="122"/>
      <c r="AG72" s="122"/>
      <c r="AH72" s="122"/>
      <c r="AI72" s="122"/>
      <c r="AJ72" s="122"/>
      <c r="AK72" s="122"/>
      <c r="AL72" s="144"/>
      <c r="AM72" s="144"/>
      <c r="AN72" s="144"/>
      <c r="AO72" s="144" t="str">
        <f ca="1">IFERROR(INDEX(重大性判定原則!$A$3:$A$5,MATCH(Q72,OFFSET(重大性判定原則!$A$3,,MATCH($Q$55,重大性判定原則!$B$2:$F$2,0),12,1),0),1),"")</f>
        <v/>
      </c>
      <c r="AP72" s="143"/>
    </row>
    <row r="73" spans="2:42">
      <c r="B73" s="571"/>
      <c r="C73" s="573"/>
      <c r="D73" s="573"/>
      <c r="E73" s="573"/>
      <c r="F73" s="573"/>
      <c r="G73" s="573"/>
      <c r="H73" s="330" t="str">
        <f t="shared" ca="1" si="49"/>
        <v/>
      </c>
      <c r="I73" s="571"/>
      <c r="J73" s="329" t="s">
        <v>348</v>
      </c>
      <c r="K73" s="351" t="s">
        <v>527</v>
      </c>
      <c r="L73" s="391" t="str">
        <f t="shared" ca="1" si="50"/>
        <v>否</v>
      </c>
      <c r="M73" s="351" t="s">
        <v>510</v>
      </c>
      <c r="N73" s="351" t="s">
        <v>525</v>
      </c>
      <c r="O73" s="351" t="s">
        <v>508</v>
      </c>
      <c r="P73" s="351" t="s">
        <v>237</v>
      </c>
      <c r="Q73" s="351"/>
      <c r="R73" s="321">
        <f ca="1">IFERROR((INDEX(重大性判定原則!$A$3:$A$5,MATCH(盤查表單!M73,OFFSET(重大性判定原則!$A$3,,MATCH(盤查表單!$M$55,重大性判定原則!$B$2:$F$2,0),12,1),0),1)*重大性判定原則!$B$6+INDEX(重大性判定原則!$A$3:$A$5,MATCH(N73,OFFSET(重大性判定原則!$A$3,,MATCH($N$55,重大性判定原則!$B$2:$F$2,0),12,1),0),1)*重大性判定原則!$C$6+INDEX(重大性判定原則!$A$3:$A$5,MATCH(O73,OFFSET(重大性判定原則!$A$3,,MATCH($O$55,重大性判定原則!$B$2:$F$2,0),12,1),0),1)*重大性判定原則!$D$6)+(INDEX(重大性判定原則!$A$3:$A$5,MATCH(P73,OFFSET(重大性判定原則!$A$3,,MATCH($P$55,重大性判定原則!$B$2:$F$2,0),12,1),0),1)*重大性判定原則!$E$6),0)</f>
        <v>3.3</v>
      </c>
      <c r="S73" s="336" t="str">
        <f ca="1">IF(R73&gt;重大性判定原則!$C$9,"S","NS")</f>
        <v>NS</v>
      </c>
      <c r="T73" s="343"/>
      <c r="U73" s="343"/>
      <c r="V73" s="344"/>
      <c r="W73" s="344"/>
      <c r="X73" s="344"/>
      <c r="Y73" s="341">
        <f t="shared" si="51"/>
        <v>0</v>
      </c>
      <c r="Z73" s="603"/>
      <c r="AA73" s="121"/>
      <c r="AB73" s="121"/>
      <c r="AC73" s="121"/>
      <c r="AD73" s="121"/>
      <c r="AE73" s="143"/>
      <c r="AF73" s="122"/>
      <c r="AG73" s="122"/>
      <c r="AH73" s="122"/>
      <c r="AI73" s="122"/>
      <c r="AJ73" s="122"/>
      <c r="AK73" s="122"/>
      <c r="AL73" s="144"/>
      <c r="AM73" s="144"/>
      <c r="AN73" s="144"/>
      <c r="AO73" s="144" t="str">
        <f ca="1">IFERROR(INDEX(重大性判定原則!$A$3:$A$5,MATCH(Q73,OFFSET(重大性判定原則!$A$3,,MATCH($Q$55,重大性判定原則!$B$2:$F$2,0),12,1),0),1),"")</f>
        <v/>
      </c>
      <c r="AP73" s="143"/>
    </row>
    <row r="74" spans="2:42">
      <c r="B74" s="571"/>
      <c r="C74" s="573"/>
      <c r="D74" s="573"/>
      <c r="E74" s="573"/>
      <c r="F74" s="573"/>
      <c r="G74" s="573"/>
      <c r="H74" s="330" t="str">
        <f t="shared" ca="1" si="49"/>
        <v/>
      </c>
      <c r="I74" s="571"/>
      <c r="J74" s="329" t="s">
        <v>349</v>
      </c>
      <c r="K74" s="351" t="s">
        <v>527</v>
      </c>
      <c r="L74" s="391" t="str">
        <f t="shared" ca="1" si="50"/>
        <v>否</v>
      </c>
      <c r="M74" s="351" t="s">
        <v>510</v>
      </c>
      <c r="N74" s="351" t="s">
        <v>525</v>
      </c>
      <c r="O74" s="351" t="s">
        <v>508</v>
      </c>
      <c r="P74" s="351" t="s">
        <v>237</v>
      </c>
      <c r="Q74" s="351"/>
      <c r="R74" s="321">
        <f ca="1">IFERROR((INDEX(重大性判定原則!$A$3:$A$5,MATCH(盤查表單!M74,OFFSET(重大性判定原則!$A$3,,MATCH(盤查表單!$M$55,重大性判定原則!$B$2:$F$2,0),12,1),0),1)*重大性判定原則!$B$6+INDEX(重大性判定原則!$A$3:$A$5,MATCH(N74,OFFSET(重大性判定原則!$A$3,,MATCH($N$55,重大性判定原則!$B$2:$F$2,0),12,1),0),1)*重大性判定原則!$C$6+INDEX(重大性判定原則!$A$3:$A$5,MATCH(O74,OFFSET(重大性判定原則!$A$3,,MATCH($O$55,重大性判定原則!$B$2:$F$2,0),12,1),0),1)*重大性判定原則!$D$6)+(INDEX(重大性判定原則!$A$3:$A$5,MATCH(P74,OFFSET(重大性判定原則!$A$3,,MATCH($P$55,重大性判定原則!$B$2:$F$2,0),12,1),0),1)*重大性判定原則!$E$6),0)</f>
        <v>3.3</v>
      </c>
      <c r="S74" s="336" t="str">
        <f ca="1">IF(R74&gt;重大性判定原則!$C$9,"S","NS")</f>
        <v>NS</v>
      </c>
      <c r="T74" s="343"/>
      <c r="U74" s="343"/>
      <c r="V74" s="344"/>
      <c r="W74" s="344"/>
      <c r="X74" s="344"/>
      <c r="Y74" s="341">
        <f t="shared" si="51"/>
        <v>0</v>
      </c>
      <c r="Z74" s="603"/>
      <c r="AA74" s="121"/>
      <c r="AB74" s="121"/>
      <c r="AC74" s="121"/>
      <c r="AD74" s="121"/>
      <c r="AE74" s="143"/>
      <c r="AF74" s="122"/>
      <c r="AG74" s="122"/>
      <c r="AH74" s="122"/>
      <c r="AI74" s="122"/>
      <c r="AJ74" s="122"/>
      <c r="AK74" s="122"/>
      <c r="AL74" s="144"/>
      <c r="AM74" s="144"/>
      <c r="AN74" s="144"/>
      <c r="AO74" s="144" t="str">
        <f ca="1">IFERROR(INDEX(重大性判定原則!$A$3:$A$5,MATCH(Q74,OFFSET(重大性判定原則!$A$3,,MATCH($Q$55,重大性判定原則!$B$2:$F$2,0),12,1),0),1),"")</f>
        <v/>
      </c>
      <c r="AP74" s="143"/>
    </row>
    <row r="75" spans="2:42">
      <c r="B75" s="571"/>
      <c r="C75" s="573"/>
      <c r="D75" s="573"/>
      <c r="E75" s="573"/>
      <c r="F75" s="573"/>
      <c r="G75" s="573"/>
      <c r="H75" s="330" t="str">
        <f t="shared" ca="1" si="49"/>
        <v/>
      </c>
      <c r="I75" s="571"/>
      <c r="J75" s="329" t="s">
        <v>350</v>
      </c>
      <c r="K75" s="351" t="s">
        <v>527</v>
      </c>
      <c r="L75" s="391" t="str">
        <f t="shared" ca="1" si="50"/>
        <v>否</v>
      </c>
      <c r="M75" s="351" t="s">
        <v>510</v>
      </c>
      <c r="N75" s="351" t="s">
        <v>525</v>
      </c>
      <c r="O75" s="351" t="s">
        <v>508</v>
      </c>
      <c r="P75" s="351" t="s">
        <v>237</v>
      </c>
      <c r="Q75" s="351"/>
      <c r="R75" s="321">
        <f ca="1">IFERROR((INDEX(重大性判定原則!$A$3:$A$5,MATCH(盤查表單!M75,OFFSET(重大性判定原則!$A$3,,MATCH(盤查表單!$M$55,重大性判定原則!$B$2:$F$2,0),12,1),0),1)*重大性判定原則!$B$6+INDEX(重大性判定原則!$A$3:$A$5,MATCH(N75,OFFSET(重大性判定原則!$A$3,,MATCH($N$55,重大性判定原則!$B$2:$F$2,0),12,1),0),1)*重大性判定原則!$C$6+INDEX(重大性判定原則!$A$3:$A$5,MATCH(O75,OFFSET(重大性判定原則!$A$3,,MATCH($O$55,重大性判定原則!$B$2:$F$2,0),12,1),0),1)*重大性判定原則!$D$6)+(INDEX(重大性判定原則!$A$3:$A$5,MATCH(P75,OFFSET(重大性判定原則!$A$3,,MATCH($P$55,重大性判定原則!$B$2:$F$2,0),12,1),0),1)*重大性判定原則!$E$6),0)</f>
        <v>3.3</v>
      </c>
      <c r="S75" s="336" t="str">
        <f ca="1">IF(R75&gt;重大性判定原則!$C$9,"S","NS")</f>
        <v>NS</v>
      </c>
      <c r="T75" s="343"/>
      <c r="U75" s="343"/>
      <c r="V75" s="344"/>
      <c r="W75" s="344"/>
      <c r="X75" s="344"/>
      <c r="Y75" s="341">
        <f t="shared" si="51"/>
        <v>0</v>
      </c>
      <c r="Z75" s="603"/>
      <c r="AA75" s="121"/>
      <c r="AB75" s="121"/>
      <c r="AC75" s="121"/>
      <c r="AD75" s="121"/>
      <c r="AE75" s="143"/>
      <c r="AF75" s="122"/>
      <c r="AG75" s="122"/>
      <c r="AH75" s="122"/>
      <c r="AI75" s="122"/>
      <c r="AJ75" s="122"/>
      <c r="AK75" s="122"/>
      <c r="AL75" s="144"/>
      <c r="AM75" s="144"/>
      <c r="AN75" s="144"/>
      <c r="AO75" s="144" t="str">
        <f ca="1">IFERROR(INDEX(重大性判定原則!$A$3:$A$5,MATCH(Q75,OFFSET(重大性判定原則!$A$3,,MATCH($Q$55,重大性判定原則!$B$2:$F$2,0),12,1),0),1),"")</f>
        <v/>
      </c>
      <c r="AP75" s="143"/>
    </row>
    <row r="76" spans="2:42">
      <c r="B76" s="571"/>
      <c r="C76" s="573"/>
      <c r="D76" s="573"/>
      <c r="E76" s="573"/>
      <c r="F76" s="573"/>
      <c r="G76" s="573"/>
      <c r="H76" s="330" t="str">
        <f t="shared" ca="1" si="49"/>
        <v/>
      </c>
      <c r="I76" s="571"/>
      <c r="J76" s="329" t="s">
        <v>351</v>
      </c>
      <c r="K76" s="351" t="s">
        <v>527</v>
      </c>
      <c r="L76" s="391" t="str">
        <f t="shared" ca="1" si="50"/>
        <v>否</v>
      </c>
      <c r="M76" s="351" t="s">
        <v>510</v>
      </c>
      <c r="N76" s="351" t="s">
        <v>525</v>
      </c>
      <c r="O76" s="351" t="s">
        <v>508</v>
      </c>
      <c r="P76" s="351" t="s">
        <v>237</v>
      </c>
      <c r="Q76" s="351"/>
      <c r="R76" s="321">
        <f ca="1">IFERROR((INDEX(重大性判定原則!$A$3:$A$5,MATCH(盤查表單!M76,OFFSET(重大性判定原則!$A$3,,MATCH(盤查表單!$M$55,重大性判定原則!$B$2:$F$2,0),12,1),0),1)*重大性判定原則!$B$6+INDEX(重大性判定原則!$A$3:$A$5,MATCH(N76,OFFSET(重大性判定原則!$A$3,,MATCH($N$55,重大性判定原則!$B$2:$F$2,0),12,1),0),1)*重大性判定原則!$C$6+INDEX(重大性判定原則!$A$3:$A$5,MATCH(O76,OFFSET(重大性判定原則!$A$3,,MATCH($O$55,重大性判定原則!$B$2:$F$2,0),12,1),0),1)*重大性判定原則!$D$6)+(INDEX(重大性判定原則!$A$3:$A$5,MATCH(P76,OFFSET(重大性判定原則!$A$3,,MATCH($P$55,重大性判定原則!$B$2:$F$2,0),12,1),0),1)*重大性判定原則!$E$6),0)</f>
        <v>3.3</v>
      </c>
      <c r="S76" s="336" t="str">
        <f ca="1">IF(R76&gt;重大性判定原則!$C$9,"S","NS")</f>
        <v>NS</v>
      </c>
      <c r="T76" s="343"/>
      <c r="U76" s="343"/>
      <c r="V76" s="344"/>
      <c r="W76" s="344"/>
      <c r="X76" s="344"/>
      <c r="Y76" s="341">
        <f t="shared" si="51"/>
        <v>0</v>
      </c>
      <c r="Z76" s="604"/>
      <c r="AA76" s="121"/>
      <c r="AB76" s="121"/>
      <c r="AC76" s="121"/>
      <c r="AD76" s="121"/>
      <c r="AE76" s="143"/>
      <c r="AF76" s="122"/>
      <c r="AG76" s="122"/>
      <c r="AH76" s="122"/>
      <c r="AI76" s="122"/>
      <c r="AJ76" s="122"/>
      <c r="AK76" s="122"/>
      <c r="AL76" s="144"/>
      <c r="AM76" s="144"/>
      <c r="AN76" s="144"/>
      <c r="AO76" s="144" t="str">
        <f ca="1">IFERROR(INDEX(重大性判定原則!$A$3:$A$5,MATCH(Q76,OFFSET(重大性判定原則!$A$3,,MATCH($Q$55,重大性判定原則!$B$2:$F$2,0),12,1),0),1),"")</f>
        <v/>
      </c>
      <c r="AP76" s="143"/>
    </row>
    <row r="77" spans="2:42">
      <c r="B77" s="321">
        <v>3.4</v>
      </c>
      <c r="C77" s="573" t="s">
        <v>535</v>
      </c>
      <c r="D77" s="573"/>
      <c r="E77" s="573"/>
      <c r="F77" s="573"/>
      <c r="G77" s="573"/>
      <c r="H77" s="330" t="str">
        <f t="shared" ca="1" si="49"/>
        <v/>
      </c>
      <c r="I77" s="321" t="str">
        <f>IF(COUNTIF(K77,"v")&gt;0,"有","無")</f>
        <v>有</v>
      </c>
      <c r="J77" s="329" t="s">
        <v>352</v>
      </c>
      <c r="K77" s="351" t="s">
        <v>527</v>
      </c>
      <c r="L77" s="391" t="str">
        <f t="shared" ca="1" si="50"/>
        <v>否</v>
      </c>
      <c r="M77" s="351" t="s">
        <v>519</v>
      </c>
      <c r="N77" s="351" t="s">
        <v>525</v>
      </c>
      <c r="O77" s="351" t="s">
        <v>532</v>
      </c>
      <c r="P77" s="351" t="s">
        <v>237</v>
      </c>
      <c r="Q77" s="351"/>
      <c r="R77" s="321">
        <f ca="1">IFERROR((INDEX(重大性判定原則!$A$3:$A$5,MATCH(盤查表單!M77,OFFSET(重大性判定原則!$A$3,,MATCH(盤查表單!$M$55,重大性判定原則!$B$2:$F$2,0),12,1),0),1)*重大性判定原則!$B$6+INDEX(重大性判定原則!$A$3:$A$5,MATCH(N77,OFFSET(重大性判定原則!$A$3,,MATCH($N$55,重大性判定原則!$B$2:$F$2,0),12,1),0),1)*重大性判定原則!$C$6+INDEX(重大性判定原則!$A$3:$A$5,MATCH(O77,OFFSET(重大性判定原則!$A$3,,MATCH($O$55,重大性判定原則!$B$2:$F$2,0),12,1),0),1)*重大性判定原則!$D$6)+(INDEX(重大性判定原則!$A$3:$A$5,MATCH(P77,OFFSET(重大性判定原則!$A$3,,MATCH($P$55,重大性判定原則!$B$2:$F$2,0),12,1),0),1)*重大性判定原則!$E$6),0)</f>
        <v>2.5</v>
      </c>
      <c r="S77" s="336" t="str">
        <f ca="1">IF(R77&gt;重大性判定原則!$C$9,"S","NS")</f>
        <v>NS</v>
      </c>
      <c r="T77" s="343"/>
      <c r="U77" s="343"/>
      <c r="V77" s="344"/>
      <c r="W77" s="344"/>
      <c r="X77" s="344"/>
      <c r="Y77" s="341">
        <f t="shared" si="51"/>
        <v>0</v>
      </c>
      <c r="Z77" s="340">
        <f>Y77</f>
        <v>0</v>
      </c>
      <c r="AA77" s="121"/>
      <c r="AB77" s="121"/>
      <c r="AC77" s="121"/>
      <c r="AD77" s="121"/>
      <c r="AE77" s="143"/>
      <c r="AF77" s="122"/>
      <c r="AG77" s="122"/>
      <c r="AH77" s="122"/>
      <c r="AI77" s="122"/>
      <c r="AJ77" s="122"/>
      <c r="AK77" s="122"/>
      <c r="AL77" s="144"/>
      <c r="AM77" s="144"/>
      <c r="AN77" s="144"/>
      <c r="AO77" s="144" t="str">
        <f ca="1">IFERROR(INDEX(重大性判定原則!$A$3:$A$5,MATCH(Q77,OFFSET(重大性判定原則!$A$3,,MATCH($Q$55,重大性判定原則!$B$2:$F$2,0),12,1),0),1),"")</f>
        <v/>
      </c>
      <c r="AP77" s="143"/>
    </row>
    <row r="78" spans="2:42">
      <c r="B78" s="571">
        <v>3.5</v>
      </c>
      <c r="C78" s="573" t="s">
        <v>353</v>
      </c>
      <c r="D78" s="573"/>
      <c r="E78" s="573"/>
      <c r="F78" s="573"/>
      <c r="G78" s="573"/>
      <c r="H78" s="330" t="str">
        <f t="shared" ca="1" si="49"/>
        <v/>
      </c>
      <c r="I78" s="571" t="str">
        <f>IF(COUNTIF(K78:K83,"v")&gt;0,"有","無")</f>
        <v>有</v>
      </c>
      <c r="J78" s="329" t="s">
        <v>354</v>
      </c>
      <c r="K78" s="351" t="s">
        <v>527</v>
      </c>
      <c r="L78" s="391" t="str">
        <f t="shared" ca="1" si="50"/>
        <v>否</v>
      </c>
      <c r="M78" s="351" t="s">
        <v>517</v>
      </c>
      <c r="N78" s="351" t="s">
        <v>523</v>
      </c>
      <c r="O78" s="351" t="s">
        <v>511</v>
      </c>
      <c r="P78" s="351" t="s">
        <v>237</v>
      </c>
      <c r="Q78" s="351"/>
      <c r="R78" s="321">
        <f ca="1">IFERROR((INDEX(重大性判定原則!$A$3:$A$5,MATCH(盤查表單!M78,OFFSET(重大性判定原則!$A$3,,MATCH(盤查表單!$M$55,重大性判定原則!$B$2:$F$2,0),12,1),0),1)*重大性判定原則!$B$6+INDEX(重大性判定原則!$A$3:$A$5,MATCH(N78,OFFSET(重大性判定原則!$A$3,,MATCH($N$55,重大性判定原則!$B$2:$F$2,0),12,1),0),1)*重大性判定原則!$C$6+INDEX(重大性判定原則!$A$3:$A$5,MATCH(O78,OFFSET(重大性判定原則!$A$3,,MATCH($O$55,重大性判定原則!$B$2:$F$2,0),12,1),0),1)*重大性判定原則!$D$6)+(INDEX(重大性判定原則!$A$3:$A$5,MATCH(P78,OFFSET(重大性判定原則!$A$3,,MATCH($P$55,重大性判定原則!$B$2:$F$2,0),12,1),0),1)*重大性判定原則!$E$6),0)</f>
        <v>2.8</v>
      </c>
      <c r="S78" s="336" t="str">
        <f ca="1">IF(R78&gt;重大性判定原則!$C$9,"S","NS")</f>
        <v>NS</v>
      </c>
      <c r="T78" s="394"/>
      <c r="U78" s="394"/>
      <c r="V78" s="395"/>
      <c r="W78" s="395"/>
      <c r="X78" s="395"/>
      <c r="Y78" s="341">
        <f t="shared" si="51"/>
        <v>0</v>
      </c>
      <c r="Z78" s="602">
        <f>SUM(Y78:Y83)</f>
        <v>0</v>
      </c>
      <c r="AA78" s="121"/>
      <c r="AB78" s="121"/>
      <c r="AC78" s="121"/>
      <c r="AD78" s="121"/>
      <c r="AE78" s="143"/>
      <c r="AF78" s="122"/>
      <c r="AG78" s="122"/>
      <c r="AH78" s="122"/>
      <c r="AI78" s="122"/>
      <c r="AJ78" s="122"/>
      <c r="AK78" s="122"/>
      <c r="AL78" s="144"/>
      <c r="AM78" s="144"/>
      <c r="AN78" s="144"/>
      <c r="AO78" s="144" t="str">
        <f ca="1">IFERROR(INDEX(重大性判定原則!$A$3:$A$5,MATCH(Q78,OFFSET(重大性判定原則!$A$3,,MATCH($Q$55,重大性判定原則!$B$2:$F$2,0),12,1),0),1),"")</f>
        <v/>
      </c>
      <c r="AP78" s="143"/>
    </row>
    <row r="79" spans="2:42">
      <c r="B79" s="571"/>
      <c r="C79" s="573"/>
      <c r="D79" s="573"/>
      <c r="E79" s="573"/>
      <c r="F79" s="573"/>
      <c r="G79" s="573"/>
      <c r="H79" s="330" t="str">
        <f t="shared" ca="1" si="49"/>
        <v/>
      </c>
      <c r="I79" s="571"/>
      <c r="J79" s="329" t="s">
        <v>355</v>
      </c>
      <c r="K79" s="351" t="s">
        <v>527</v>
      </c>
      <c r="L79" s="391" t="str">
        <f t="shared" ca="1" si="50"/>
        <v>否</v>
      </c>
      <c r="M79" s="351" t="s">
        <v>510</v>
      </c>
      <c r="N79" s="351" t="s">
        <v>525</v>
      </c>
      <c r="O79" s="351" t="s">
        <v>508</v>
      </c>
      <c r="P79" s="351" t="s">
        <v>237</v>
      </c>
      <c r="Q79" s="351"/>
      <c r="R79" s="321">
        <f ca="1">IFERROR((INDEX(重大性判定原則!$A$3:$A$5,MATCH(盤查表單!M79,OFFSET(重大性判定原則!$A$3,,MATCH(盤查表單!$M$55,重大性判定原則!$B$2:$F$2,0),12,1),0),1)*重大性判定原則!$B$6+INDEX(重大性判定原則!$A$3:$A$5,MATCH(N79,OFFSET(重大性判定原則!$A$3,,MATCH($N$55,重大性判定原則!$B$2:$F$2,0),12,1),0),1)*重大性判定原則!$C$6+INDEX(重大性判定原則!$A$3:$A$5,MATCH(O79,OFFSET(重大性判定原則!$A$3,,MATCH($O$55,重大性判定原則!$B$2:$F$2,0),12,1),0),1)*重大性判定原則!$D$6)+(INDEX(重大性判定原則!$A$3:$A$5,MATCH(P79,OFFSET(重大性判定原則!$A$3,,MATCH($P$55,重大性判定原則!$B$2:$F$2,0),12,1),0),1)*重大性判定原則!$E$6),0)</f>
        <v>3.3</v>
      </c>
      <c r="S79" s="336" t="str">
        <f ca="1">IF(R79&gt;重大性判定原則!$C$9,"S","NS")</f>
        <v>NS</v>
      </c>
      <c r="T79" s="343"/>
      <c r="U79" s="343"/>
      <c r="V79" s="344"/>
      <c r="W79" s="344"/>
      <c r="X79" s="344"/>
      <c r="Y79" s="341">
        <f t="shared" si="51"/>
        <v>0</v>
      </c>
      <c r="Z79" s="603"/>
      <c r="AA79" s="121"/>
      <c r="AB79" s="121"/>
      <c r="AC79" s="121"/>
      <c r="AD79" s="121"/>
      <c r="AE79" s="143"/>
      <c r="AF79" s="122"/>
      <c r="AG79" s="122"/>
      <c r="AH79" s="122"/>
      <c r="AI79" s="122"/>
      <c r="AJ79" s="122"/>
      <c r="AK79" s="122"/>
      <c r="AL79" s="144"/>
      <c r="AM79" s="144"/>
      <c r="AN79" s="144"/>
      <c r="AO79" s="144" t="str">
        <f ca="1">IFERROR(INDEX(重大性判定原則!$A$3:$A$5,MATCH(Q79,OFFSET(重大性判定原則!$A$3,,MATCH($Q$55,重大性判定原則!$B$2:$F$2,0),12,1),0),1),"")</f>
        <v/>
      </c>
      <c r="AP79" s="143"/>
    </row>
    <row r="80" spans="2:42">
      <c r="B80" s="571"/>
      <c r="C80" s="573"/>
      <c r="D80" s="573"/>
      <c r="E80" s="573"/>
      <c r="F80" s="573"/>
      <c r="G80" s="573"/>
      <c r="H80" s="330" t="str">
        <f t="shared" ca="1" si="49"/>
        <v/>
      </c>
      <c r="I80" s="571"/>
      <c r="J80" s="329" t="s">
        <v>356</v>
      </c>
      <c r="K80" s="351" t="s">
        <v>527</v>
      </c>
      <c r="L80" s="391" t="str">
        <f t="shared" ca="1" si="50"/>
        <v>否</v>
      </c>
      <c r="M80" s="351" t="s">
        <v>510</v>
      </c>
      <c r="N80" s="351" t="s">
        <v>525</v>
      </c>
      <c r="O80" s="351" t="s">
        <v>508</v>
      </c>
      <c r="P80" s="351" t="s">
        <v>237</v>
      </c>
      <c r="Q80" s="351"/>
      <c r="R80" s="321">
        <f ca="1">IFERROR((INDEX(重大性判定原則!$A$3:$A$5,MATCH(盤查表單!M80,OFFSET(重大性判定原則!$A$3,,MATCH(盤查表單!$M$55,重大性判定原則!$B$2:$F$2,0),12,1),0),1)*重大性判定原則!$B$6+INDEX(重大性判定原則!$A$3:$A$5,MATCH(N80,OFFSET(重大性判定原則!$A$3,,MATCH($N$55,重大性判定原則!$B$2:$F$2,0),12,1),0),1)*重大性判定原則!$C$6+INDEX(重大性判定原則!$A$3:$A$5,MATCH(O80,OFFSET(重大性判定原則!$A$3,,MATCH($O$55,重大性判定原則!$B$2:$F$2,0),12,1),0),1)*重大性判定原則!$D$6)+(INDEX(重大性判定原則!$A$3:$A$5,MATCH(P80,OFFSET(重大性判定原則!$A$3,,MATCH($P$55,重大性判定原則!$B$2:$F$2,0),12,1),0),1)*重大性判定原則!$E$6),0)</f>
        <v>3.3</v>
      </c>
      <c r="S80" s="336" t="str">
        <f ca="1">IF(R80&gt;重大性判定原則!$C$9,"S","NS")</f>
        <v>NS</v>
      </c>
      <c r="T80" s="343"/>
      <c r="U80" s="343"/>
      <c r="V80" s="344"/>
      <c r="W80" s="344"/>
      <c r="X80" s="344"/>
      <c r="Y80" s="341">
        <f t="shared" si="51"/>
        <v>0</v>
      </c>
      <c r="Z80" s="603"/>
      <c r="AA80" s="121"/>
      <c r="AB80" s="121"/>
      <c r="AC80" s="121"/>
      <c r="AD80" s="121"/>
      <c r="AE80" s="143"/>
      <c r="AF80" s="122"/>
      <c r="AG80" s="122"/>
      <c r="AH80" s="122"/>
      <c r="AI80" s="122"/>
      <c r="AJ80" s="122"/>
      <c r="AK80" s="122"/>
      <c r="AL80" s="144"/>
      <c r="AM80" s="144"/>
      <c r="AN80" s="144"/>
      <c r="AO80" s="144" t="str">
        <f ca="1">IFERROR(INDEX(重大性判定原則!$A$3:$A$5,MATCH(Q80,OFFSET(重大性判定原則!$A$3,,MATCH($Q$55,重大性判定原則!$B$2:$F$2,0),12,1),0),1),"")</f>
        <v/>
      </c>
      <c r="AP80" s="143"/>
    </row>
    <row r="81" spans="2:42">
      <c r="B81" s="571"/>
      <c r="C81" s="573"/>
      <c r="D81" s="573"/>
      <c r="E81" s="573"/>
      <c r="F81" s="573"/>
      <c r="G81" s="573"/>
      <c r="H81" s="330" t="str">
        <f t="shared" ca="1" si="49"/>
        <v/>
      </c>
      <c r="I81" s="571"/>
      <c r="J81" s="329" t="s">
        <v>357</v>
      </c>
      <c r="K81" s="351" t="s">
        <v>527</v>
      </c>
      <c r="L81" s="391" t="str">
        <f t="shared" ca="1" si="50"/>
        <v>否</v>
      </c>
      <c r="M81" s="351" t="s">
        <v>510</v>
      </c>
      <c r="N81" s="351" t="s">
        <v>525</v>
      </c>
      <c r="O81" s="351" t="s">
        <v>508</v>
      </c>
      <c r="P81" s="351" t="s">
        <v>237</v>
      </c>
      <c r="Q81" s="351"/>
      <c r="R81" s="321">
        <f ca="1">IFERROR((INDEX(重大性判定原則!$A$3:$A$5,MATCH(盤查表單!M81,OFFSET(重大性判定原則!$A$3,,MATCH(盤查表單!$M$55,重大性判定原則!$B$2:$F$2,0),12,1),0),1)*重大性判定原則!$B$6+INDEX(重大性判定原則!$A$3:$A$5,MATCH(N81,OFFSET(重大性判定原則!$A$3,,MATCH($N$55,重大性判定原則!$B$2:$F$2,0),12,1),0),1)*重大性判定原則!$C$6+INDEX(重大性判定原則!$A$3:$A$5,MATCH(O81,OFFSET(重大性判定原則!$A$3,,MATCH($O$55,重大性判定原則!$B$2:$F$2,0),12,1),0),1)*重大性判定原則!$D$6)+(INDEX(重大性判定原則!$A$3:$A$5,MATCH(P81,OFFSET(重大性判定原則!$A$3,,MATCH($P$55,重大性判定原則!$B$2:$F$2,0),12,1),0),1)*重大性判定原則!$E$6),0)</f>
        <v>3.3</v>
      </c>
      <c r="S81" s="336" t="str">
        <f ca="1">IF(R81&gt;重大性判定原則!$C$9,"S","NS")</f>
        <v>NS</v>
      </c>
      <c r="T81" s="343"/>
      <c r="U81" s="343"/>
      <c r="V81" s="344"/>
      <c r="W81" s="344"/>
      <c r="X81" s="344"/>
      <c r="Y81" s="341">
        <f t="shared" si="51"/>
        <v>0</v>
      </c>
      <c r="Z81" s="603"/>
      <c r="AA81" s="121"/>
      <c r="AB81" s="121"/>
      <c r="AC81" s="121"/>
      <c r="AD81" s="121"/>
      <c r="AE81" s="143"/>
      <c r="AF81" s="122"/>
      <c r="AG81" s="122"/>
      <c r="AH81" s="122"/>
      <c r="AI81" s="122"/>
      <c r="AJ81" s="122"/>
      <c r="AK81" s="122"/>
      <c r="AL81" s="144"/>
      <c r="AM81" s="144"/>
      <c r="AN81" s="144"/>
      <c r="AO81" s="144" t="str">
        <f ca="1">IFERROR(INDEX(重大性判定原則!$A$3:$A$5,MATCH(Q81,OFFSET(重大性判定原則!$A$3,,MATCH($Q$55,重大性判定原則!$B$2:$F$2,0),12,1),0),1),"")</f>
        <v/>
      </c>
      <c r="AP81" s="143"/>
    </row>
    <row r="82" spans="2:42">
      <c r="B82" s="571"/>
      <c r="C82" s="573"/>
      <c r="D82" s="573"/>
      <c r="E82" s="573"/>
      <c r="F82" s="573"/>
      <c r="G82" s="573"/>
      <c r="H82" s="330" t="str">
        <f t="shared" ca="1" si="49"/>
        <v/>
      </c>
      <c r="I82" s="571"/>
      <c r="J82" s="329" t="s">
        <v>358</v>
      </c>
      <c r="K82" s="351" t="s">
        <v>527</v>
      </c>
      <c r="L82" s="391" t="str">
        <f t="shared" ca="1" si="50"/>
        <v>否</v>
      </c>
      <c r="M82" s="351" t="s">
        <v>510</v>
      </c>
      <c r="N82" s="351" t="s">
        <v>525</v>
      </c>
      <c r="O82" s="351" t="s">
        <v>508</v>
      </c>
      <c r="P82" s="351" t="s">
        <v>237</v>
      </c>
      <c r="Q82" s="351"/>
      <c r="R82" s="321">
        <f ca="1">IFERROR((INDEX(重大性判定原則!$A$3:$A$5,MATCH(盤查表單!M82,OFFSET(重大性判定原則!$A$3,,MATCH(盤查表單!$M$55,重大性判定原則!$B$2:$F$2,0),12,1),0),1)*重大性判定原則!$B$6+INDEX(重大性判定原則!$A$3:$A$5,MATCH(N82,OFFSET(重大性判定原則!$A$3,,MATCH($N$55,重大性判定原則!$B$2:$F$2,0),12,1),0),1)*重大性判定原則!$C$6+INDEX(重大性判定原則!$A$3:$A$5,MATCH(O82,OFFSET(重大性判定原則!$A$3,,MATCH($O$55,重大性判定原則!$B$2:$F$2,0),12,1),0),1)*重大性判定原則!$D$6)+(INDEX(重大性判定原則!$A$3:$A$5,MATCH(P82,OFFSET(重大性判定原則!$A$3,,MATCH($P$55,重大性判定原則!$B$2:$F$2,0),12,1),0),1)*重大性判定原則!$E$6),0)</f>
        <v>3.3</v>
      </c>
      <c r="S82" s="336" t="str">
        <f ca="1">IF(R82&gt;重大性判定原則!$C$9,"S","NS")</f>
        <v>NS</v>
      </c>
      <c r="T82" s="343"/>
      <c r="U82" s="343"/>
      <c r="V82" s="344"/>
      <c r="W82" s="344"/>
      <c r="X82" s="344"/>
      <c r="Y82" s="341">
        <f t="shared" si="51"/>
        <v>0</v>
      </c>
      <c r="Z82" s="603"/>
      <c r="AA82" s="121"/>
      <c r="AB82" s="121"/>
      <c r="AC82" s="121"/>
      <c r="AD82" s="121"/>
      <c r="AE82" s="143"/>
      <c r="AF82" s="122"/>
      <c r="AG82" s="122"/>
      <c r="AH82" s="122"/>
      <c r="AI82" s="122"/>
      <c r="AJ82" s="122"/>
      <c r="AK82" s="122"/>
      <c r="AL82" s="144"/>
      <c r="AM82" s="144"/>
      <c r="AN82" s="144"/>
      <c r="AO82" s="144" t="str">
        <f ca="1">IFERROR(INDEX(重大性判定原則!$A$3:$A$5,MATCH(Q82,OFFSET(重大性判定原則!$A$3,,MATCH($Q$55,重大性判定原則!$B$2:$F$2,0),12,1),0),1),"")</f>
        <v/>
      </c>
      <c r="AP82" s="143"/>
    </row>
    <row r="83" spans="2:42">
      <c r="B83" s="571"/>
      <c r="C83" s="573"/>
      <c r="D83" s="573"/>
      <c r="E83" s="573"/>
      <c r="F83" s="573"/>
      <c r="G83" s="573"/>
      <c r="H83" s="330" t="str">
        <f t="shared" ca="1" si="49"/>
        <v/>
      </c>
      <c r="I83" s="571"/>
      <c r="J83" s="329" t="s">
        <v>359</v>
      </c>
      <c r="K83" s="351" t="s">
        <v>527</v>
      </c>
      <c r="L83" s="391" t="str">
        <f t="shared" ca="1" si="50"/>
        <v>否</v>
      </c>
      <c r="M83" s="351" t="s">
        <v>510</v>
      </c>
      <c r="N83" s="351" t="s">
        <v>525</v>
      </c>
      <c r="O83" s="351" t="s">
        <v>508</v>
      </c>
      <c r="P83" s="351" t="s">
        <v>237</v>
      </c>
      <c r="Q83" s="351"/>
      <c r="R83" s="321">
        <f ca="1">IFERROR((INDEX(重大性判定原則!$A$3:$A$5,MATCH(盤查表單!M83,OFFSET(重大性判定原則!$A$3,,MATCH(盤查表單!$M$55,重大性判定原則!$B$2:$F$2,0),12,1),0),1)*重大性判定原則!$B$6+INDEX(重大性判定原則!$A$3:$A$5,MATCH(N83,OFFSET(重大性判定原則!$A$3,,MATCH($N$55,重大性判定原則!$B$2:$F$2,0),12,1),0),1)*重大性判定原則!$C$6+INDEX(重大性判定原則!$A$3:$A$5,MATCH(O83,OFFSET(重大性判定原則!$A$3,,MATCH($O$55,重大性判定原則!$B$2:$F$2,0),12,1),0),1)*重大性判定原則!$D$6)+(INDEX(重大性判定原則!$A$3:$A$5,MATCH(P83,OFFSET(重大性判定原則!$A$3,,MATCH($P$55,重大性判定原則!$B$2:$F$2,0),12,1),0),1)*重大性判定原則!$E$6),0)</f>
        <v>3.3</v>
      </c>
      <c r="S83" s="336" t="str">
        <f ca="1">IF(R83&gt;重大性判定原則!$C$9,"S","NS")</f>
        <v>NS</v>
      </c>
      <c r="T83" s="343"/>
      <c r="U83" s="343"/>
      <c r="V83" s="344"/>
      <c r="W83" s="344"/>
      <c r="X83" s="344"/>
      <c r="Y83" s="341">
        <f t="shared" si="51"/>
        <v>0</v>
      </c>
      <c r="Z83" s="604"/>
      <c r="AA83" s="121"/>
      <c r="AB83" s="121"/>
      <c r="AC83" s="121"/>
      <c r="AD83" s="121"/>
      <c r="AE83" s="143"/>
      <c r="AF83" s="122"/>
      <c r="AG83" s="122"/>
      <c r="AH83" s="122"/>
      <c r="AI83" s="122"/>
      <c r="AJ83" s="122"/>
      <c r="AK83" s="122"/>
      <c r="AL83" s="144"/>
      <c r="AM83" s="144"/>
      <c r="AN83" s="144"/>
      <c r="AO83" s="144"/>
      <c r="AP83" s="143"/>
    </row>
    <row r="84" spans="2:42">
      <c r="B84" s="331" t="s">
        <v>360</v>
      </c>
      <c r="C84" s="555" t="s">
        <v>361</v>
      </c>
      <c r="D84" s="555"/>
      <c r="E84" s="555"/>
      <c r="F84" s="555"/>
      <c r="G84" s="555"/>
      <c r="H84" s="332"/>
      <c r="I84" s="333"/>
      <c r="J84" s="333"/>
      <c r="K84" s="352"/>
      <c r="L84" s="333"/>
      <c r="M84" s="350"/>
      <c r="N84" s="352"/>
      <c r="O84" s="350"/>
      <c r="P84" s="352"/>
      <c r="Q84" s="352"/>
      <c r="R84" s="334"/>
      <c r="S84" s="337"/>
      <c r="T84" s="345"/>
      <c r="U84" s="345"/>
      <c r="V84" s="346"/>
      <c r="W84" s="346"/>
      <c r="X84" s="346"/>
      <c r="Y84" s="121"/>
      <c r="Z84" s="121"/>
      <c r="AA84" s="121"/>
      <c r="AB84" s="121"/>
      <c r="AC84" s="121"/>
      <c r="AD84" s="121"/>
      <c r="AE84" s="143"/>
      <c r="AF84" s="122"/>
      <c r="AG84" s="122"/>
      <c r="AH84" s="122"/>
      <c r="AI84" s="122"/>
      <c r="AJ84" s="122"/>
      <c r="AK84" s="122"/>
      <c r="AL84" s="144"/>
      <c r="AM84" s="144"/>
      <c r="AN84" s="144"/>
      <c r="AO84" s="144"/>
      <c r="AP84" s="143"/>
    </row>
    <row r="85" spans="2:42">
      <c r="B85" s="571">
        <v>4.0999999999999996</v>
      </c>
      <c r="C85" s="573" t="s">
        <v>362</v>
      </c>
      <c r="D85" s="573"/>
      <c r="E85" s="573"/>
      <c r="F85" s="573"/>
      <c r="G85" s="573"/>
      <c r="H85" s="330" t="str">
        <f t="shared" ref="H85:H111" ca="1" si="52">IF(L85="是",4,"")</f>
        <v/>
      </c>
      <c r="I85" s="571" t="str">
        <f>IF(COUNTIF(K85:K94,"v")&gt;0,"有","無")</f>
        <v>有</v>
      </c>
      <c r="J85" s="329" t="s">
        <v>363</v>
      </c>
      <c r="K85" s="351" t="s">
        <v>528</v>
      </c>
      <c r="L85" s="335" t="str">
        <f t="shared" ref="L85:L111" ca="1" si="53">IF(AND(K85="v",S85="S"),"是",IF(K85="x","不適用","否"))</f>
        <v>否</v>
      </c>
      <c r="M85" s="351" t="s">
        <v>510</v>
      </c>
      <c r="N85" s="351" t="s">
        <v>523</v>
      </c>
      <c r="O85" s="351" t="s">
        <v>508</v>
      </c>
      <c r="P85" s="351" t="s">
        <v>237</v>
      </c>
      <c r="Q85" s="351"/>
      <c r="R85" s="321">
        <f ca="1">IFERROR((INDEX(重大性判定原則!$A$3:$A$5,MATCH(盤查表單!M85,OFFSET(重大性判定原則!$A$3,,MATCH(盤查表單!$M$55,重大性判定原則!$B$2:$F$2,0),12,1),0),1)*重大性判定原則!$B$6+INDEX(重大性判定原則!$A$3:$A$5,MATCH(N85,OFFSET(重大性判定原則!$A$3,,MATCH($N$55,重大性判定原則!$B$2:$F$2,0),12,1),0),1)*重大性判定原則!$C$6+INDEX(重大性判定原則!$A$3:$A$5,MATCH(O85,OFFSET(重大性判定原則!$A$3,,MATCH($O$55,重大性判定原則!$B$2:$F$2,0),12,1),0),1)*重大性判定原則!$D$6)+(INDEX(重大性判定原則!$A$3:$A$5,MATCH(P85,OFFSET(重大性判定原則!$A$3,,MATCH($P$55,重大性判定原則!$B$2:$F$2,0),12,1),0),1)*重大性判定原則!$E$6),0)</f>
        <v>3.5</v>
      </c>
      <c r="S85" s="336" t="str">
        <f ca="1">IF(R85&gt;重大性判定原則!$C$9,"S","NS")</f>
        <v>NS</v>
      </c>
      <c r="T85" s="343"/>
      <c r="U85" s="343"/>
      <c r="V85" s="344"/>
      <c r="W85" s="344"/>
      <c r="X85" s="344"/>
      <c r="Y85" s="341">
        <f t="shared" si="51"/>
        <v>0</v>
      </c>
      <c r="Z85" s="602">
        <f ca="1">SUM(Y85:Y94)</f>
        <v>66.412700000000001</v>
      </c>
      <c r="AA85" s="121"/>
      <c r="AB85" s="121"/>
      <c r="AC85" s="121"/>
      <c r="AD85" s="121"/>
      <c r="AE85" s="143"/>
      <c r="AF85" s="122"/>
      <c r="AG85" s="122"/>
      <c r="AH85" s="122"/>
      <c r="AI85" s="122"/>
      <c r="AJ85" s="122"/>
      <c r="AK85" s="122"/>
      <c r="AL85" s="144"/>
      <c r="AM85" s="144"/>
      <c r="AN85" s="144"/>
      <c r="AO85" s="144"/>
      <c r="AP85" s="143"/>
    </row>
    <row r="86" spans="2:42">
      <c r="B86" s="571"/>
      <c r="C86" s="573"/>
      <c r="D86" s="573"/>
      <c r="E86" s="573"/>
      <c r="F86" s="573"/>
      <c r="G86" s="573"/>
      <c r="H86" s="330" t="str">
        <f t="shared" ca="1" si="52"/>
        <v/>
      </c>
      <c r="I86" s="571"/>
      <c r="J86" s="329" t="s">
        <v>364</v>
      </c>
      <c r="K86" s="351" t="s">
        <v>528</v>
      </c>
      <c r="L86" s="335" t="str">
        <f t="shared" ca="1" si="53"/>
        <v>否</v>
      </c>
      <c r="M86" s="351" t="s">
        <v>510</v>
      </c>
      <c r="N86" s="351" t="s">
        <v>523</v>
      </c>
      <c r="O86" s="351" t="s">
        <v>508</v>
      </c>
      <c r="P86" s="351" t="s">
        <v>237</v>
      </c>
      <c r="Q86" s="351"/>
      <c r="R86" s="321">
        <f ca="1">IFERROR((INDEX(重大性判定原則!$A$3:$A$5,MATCH(盤查表單!M86,OFFSET(重大性判定原則!$A$3,,MATCH(盤查表單!$M$55,重大性判定原則!$B$2:$F$2,0),12,1),0),1)*重大性判定原則!$B$6+INDEX(重大性判定原則!$A$3:$A$5,MATCH(N86,OFFSET(重大性判定原則!$A$3,,MATCH($N$55,重大性判定原則!$B$2:$F$2,0),12,1),0),1)*重大性判定原則!$C$6+INDEX(重大性判定原則!$A$3:$A$5,MATCH(O86,OFFSET(重大性判定原則!$A$3,,MATCH($O$55,重大性判定原則!$B$2:$F$2,0),12,1),0),1)*重大性判定原則!$D$6)+(INDEX(重大性判定原則!$A$3:$A$5,MATCH(P86,OFFSET(重大性判定原則!$A$3,,MATCH($P$55,重大性判定原則!$B$2:$F$2,0),12,1),0),1)*重大性判定原則!$E$6),0)</f>
        <v>3.5</v>
      </c>
      <c r="S86" s="336" t="str">
        <f ca="1">IF(R86&gt;重大性判定原則!$C$9,"S","NS")</f>
        <v>NS</v>
      </c>
      <c r="T86" s="343"/>
      <c r="U86" s="343"/>
      <c r="V86" s="344"/>
      <c r="W86" s="344"/>
      <c r="X86" s="344"/>
      <c r="Y86" s="341">
        <f t="shared" si="51"/>
        <v>0</v>
      </c>
      <c r="Z86" s="603"/>
      <c r="AA86" s="121"/>
      <c r="AB86" s="121"/>
      <c r="AC86" s="121"/>
      <c r="AD86" s="121"/>
      <c r="AE86" s="143"/>
      <c r="AF86" s="122"/>
      <c r="AG86" s="122"/>
      <c r="AH86" s="122"/>
      <c r="AI86" s="122"/>
      <c r="AJ86" s="122"/>
      <c r="AK86" s="122"/>
      <c r="AL86" s="144"/>
      <c r="AM86" s="144"/>
      <c r="AN86" s="144"/>
      <c r="AO86" s="144"/>
      <c r="AP86" s="143"/>
    </row>
    <row r="87" spans="2:42">
      <c r="B87" s="571"/>
      <c r="C87" s="573"/>
      <c r="D87" s="573"/>
      <c r="E87" s="573"/>
      <c r="F87" s="573"/>
      <c r="G87" s="573"/>
      <c r="H87" s="330" t="str">
        <f t="shared" ca="1" si="52"/>
        <v/>
      </c>
      <c r="I87" s="571"/>
      <c r="J87" s="329" t="s">
        <v>365</v>
      </c>
      <c r="K87" s="351" t="s">
        <v>528</v>
      </c>
      <c r="L87" s="335" t="str">
        <f t="shared" ca="1" si="53"/>
        <v>否</v>
      </c>
      <c r="M87" s="351" t="s">
        <v>510</v>
      </c>
      <c r="N87" s="351" t="s">
        <v>523</v>
      </c>
      <c r="O87" s="351" t="s">
        <v>508</v>
      </c>
      <c r="P87" s="351" t="s">
        <v>237</v>
      </c>
      <c r="Q87" s="351"/>
      <c r="R87" s="321">
        <f ca="1">IFERROR((INDEX(重大性判定原則!$A$3:$A$5,MATCH(盤查表單!M87,OFFSET(重大性判定原則!$A$3,,MATCH(盤查表單!$M$55,重大性判定原則!$B$2:$F$2,0),12,1),0),1)*重大性判定原則!$B$6+INDEX(重大性判定原則!$A$3:$A$5,MATCH(N87,OFFSET(重大性判定原則!$A$3,,MATCH($N$55,重大性判定原則!$B$2:$F$2,0),12,1),0),1)*重大性判定原則!$C$6+INDEX(重大性判定原則!$A$3:$A$5,MATCH(O87,OFFSET(重大性判定原則!$A$3,,MATCH($O$55,重大性判定原則!$B$2:$F$2,0),12,1),0),1)*重大性判定原則!$D$6)+(INDEX(重大性判定原則!$A$3:$A$5,MATCH(P87,OFFSET(重大性判定原則!$A$3,,MATCH($P$55,重大性判定原則!$B$2:$F$2,0),12,1),0),1)*重大性判定原則!$E$6),0)</f>
        <v>3.5</v>
      </c>
      <c r="S87" s="336" t="str">
        <f ca="1">IF(R87&gt;重大性判定原則!$C$9,"S","NS")</f>
        <v>NS</v>
      </c>
      <c r="T87" s="343"/>
      <c r="U87" s="343"/>
      <c r="V87" s="344"/>
      <c r="W87" s="344"/>
      <c r="X87" s="344"/>
      <c r="Y87" s="341">
        <f t="shared" si="51"/>
        <v>0</v>
      </c>
      <c r="Z87" s="603"/>
      <c r="AA87" s="121"/>
      <c r="AB87" s="121"/>
      <c r="AC87" s="121"/>
      <c r="AD87" s="121"/>
      <c r="AE87" s="143"/>
      <c r="AF87" s="122"/>
      <c r="AG87" s="122"/>
      <c r="AH87" s="122"/>
      <c r="AI87" s="122"/>
      <c r="AJ87" s="122"/>
      <c r="AK87" s="122"/>
      <c r="AL87" s="144"/>
      <c r="AM87" s="144"/>
      <c r="AN87" s="144"/>
      <c r="AO87" s="144"/>
      <c r="AP87" s="143"/>
    </row>
    <row r="88" spans="2:42">
      <c r="B88" s="571"/>
      <c r="C88" s="573"/>
      <c r="D88" s="573"/>
      <c r="E88" s="573"/>
      <c r="F88" s="573"/>
      <c r="G88" s="573"/>
      <c r="H88" s="330">
        <f t="shared" ca="1" si="52"/>
        <v>4</v>
      </c>
      <c r="I88" s="571"/>
      <c r="J88" s="329" t="s">
        <v>366</v>
      </c>
      <c r="K88" s="351" t="s">
        <v>527</v>
      </c>
      <c r="L88" s="335" t="str">
        <f t="shared" ca="1" si="53"/>
        <v>是</v>
      </c>
      <c r="M88" s="351" t="s">
        <v>510</v>
      </c>
      <c r="N88" s="351" t="s">
        <v>523</v>
      </c>
      <c r="O88" s="351" t="s">
        <v>508</v>
      </c>
      <c r="P88" s="351" t="s">
        <v>509</v>
      </c>
      <c r="Q88" s="351"/>
      <c r="R88" s="321">
        <f ca="1">IFERROR((INDEX(重大性判定原則!$A$3:$A$5,MATCH(盤查表單!M88,OFFSET(重大性判定原則!$A$3,,MATCH(盤查表單!$M$55,重大性判定原則!$B$2:$F$2,0),12,1),0),1)*重大性判定原則!$B$6+INDEX(重大性判定原則!$A$3:$A$5,MATCH(N88,OFFSET(重大性判定原則!$A$3,,MATCH($N$55,重大性判定原則!$B$2:$F$2,0),12,1),0),1)*重大性判定原則!$C$6+INDEX(重大性判定原則!$A$3:$A$5,MATCH(O88,OFFSET(重大性判定原則!$A$3,,MATCH($O$55,重大性判定原則!$B$2:$F$2,0),12,1),0),1)*重大性判定原則!$D$6)+(INDEX(重大性判定原則!$A$3:$A$5,MATCH(P88,OFFSET(重大性判定原則!$A$3,,MATCH($P$55,重大性判定原則!$B$2:$F$2,0),12,1),0),1)*重大性判定原則!$E$6),0)</f>
        <v>5.5</v>
      </c>
      <c r="S88" s="336" t="str">
        <f ca="1">IF(R88&gt;重大性判定原則!$C$9,"S","NS")</f>
        <v>S</v>
      </c>
      <c r="T88" s="394"/>
      <c r="U88" s="394"/>
      <c r="V88" s="395"/>
      <c r="W88" s="395"/>
      <c r="X88" s="395"/>
      <c r="Y88" s="341">
        <f ca="1">ROUND(IF(L88="是",SUMIF('3.燃料與能源相關活動'!$C$4:$C$23,"外購電力",'3.燃料與能源相關活動'!$I$4:$I$23),0),4)</f>
        <v>56.191000000000003</v>
      </c>
      <c r="Z88" s="603"/>
      <c r="AA88" s="121"/>
      <c r="AB88" s="121"/>
      <c r="AC88" s="121"/>
      <c r="AD88" s="121"/>
      <c r="AE88" s="143"/>
      <c r="AF88" s="122"/>
      <c r="AG88" s="122"/>
      <c r="AH88" s="122"/>
      <c r="AI88" s="122"/>
      <c r="AJ88" s="122"/>
      <c r="AK88" s="122"/>
      <c r="AL88" s="144"/>
      <c r="AM88" s="144"/>
      <c r="AN88" s="144"/>
      <c r="AO88" s="144"/>
      <c r="AP88" s="143"/>
    </row>
    <row r="89" spans="2:42">
      <c r="B89" s="571"/>
      <c r="C89" s="573"/>
      <c r="D89" s="573"/>
      <c r="E89" s="573"/>
      <c r="F89" s="573"/>
      <c r="G89" s="573"/>
      <c r="H89" s="330">
        <f t="shared" ca="1" si="52"/>
        <v>4</v>
      </c>
      <c r="I89" s="571"/>
      <c r="J89" s="329" t="s">
        <v>367</v>
      </c>
      <c r="K89" s="351" t="s">
        <v>527</v>
      </c>
      <c r="L89" s="335" t="str">
        <f t="shared" ca="1" si="53"/>
        <v>是</v>
      </c>
      <c r="M89" s="351" t="s">
        <v>517</v>
      </c>
      <c r="N89" s="351" t="s">
        <v>523</v>
      </c>
      <c r="O89" s="351" t="s">
        <v>508</v>
      </c>
      <c r="P89" s="351" t="s">
        <v>509</v>
      </c>
      <c r="Q89" s="351"/>
      <c r="R89" s="321">
        <f ca="1">IFERROR((INDEX(重大性判定原則!$A$3:$A$5,MATCH(盤查表單!M89,OFFSET(重大性判定原則!$A$3,,MATCH(盤查表單!$M$55,重大性判定原則!$B$2:$F$2,0),12,1),0),1)*重大性判定原則!$B$6+INDEX(重大性判定原則!$A$3:$A$5,MATCH(N89,OFFSET(重大性判定原則!$A$3,,MATCH($N$55,重大性判定原則!$B$2:$F$2,0),12,1),0),1)*重大性判定原則!$C$6+INDEX(重大性判定原則!$A$3:$A$5,MATCH(O89,OFFSET(重大性判定原則!$A$3,,MATCH($O$55,重大性判定原則!$B$2:$F$2,0),12,1),0),1)*重大性判定原則!$D$6)+(INDEX(重大性判定原則!$A$3:$A$5,MATCH(P89,OFFSET(重大性判定原則!$A$3,,MATCH($P$55,重大性判定原則!$B$2:$F$2,0),12,1),0),1)*重大性判定原則!$E$6),0)</f>
        <v>5.8</v>
      </c>
      <c r="S89" s="336" t="str">
        <f ca="1">IF(R89&gt;重大性判定原則!$C$9,"S","NS")</f>
        <v>S</v>
      </c>
      <c r="T89" s="394"/>
      <c r="U89" s="394"/>
      <c r="V89" s="395"/>
      <c r="W89" s="395"/>
      <c r="X89" s="395"/>
      <c r="Y89" s="341">
        <f ca="1">ROUND(IF(L89="是",SUMIF('3.燃料與能源相關活動'!$C$4:$C$23,"天然氣",'3.燃料與能源相關活動'!$I$4:$I$23),0),4)</f>
        <v>6.7039</v>
      </c>
      <c r="Z89" s="603"/>
      <c r="AA89" s="121"/>
      <c r="AB89" s="121"/>
      <c r="AC89" s="121"/>
      <c r="AD89" s="121"/>
      <c r="AE89" s="143"/>
      <c r="AF89" s="122"/>
      <c r="AG89" s="122"/>
      <c r="AH89" s="122"/>
      <c r="AI89" s="122"/>
      <c r="AJ89" s="122"/>
      <c r="AK89" s="122"/>
      <c r="AL89" s="144"/>
      <c r="AM89" s="144"/>
      <c r="AN89" s="144"/>
      <c r="AO89" s="144"/>
      <c r="AP89" s="143"/>
    </row>
    <row r="90" spans="2:42">
      <c r="B90" s="571"/>
      <c r="C90" s="573"/>
      <c r="D90" s="573"/>
      <c r="E90" s="573"/>
      <c r="F90" s="573"/>
      <c r="G90" s="573"/>
      <c r="H90" s="330">
        <f t="shared" ca="1" si="52"/>
        <v>4</v>
      </c>
      <c r="I90" s="571"/>
      <c r="J90" s="329" t="s">
        <v>368</v>
      </c>
      <c r="K90" s="351" t="s">
        <v>527</v>
      </c>
      <c r="L90" s="335" t="str">
        <f t="shared" ca="1" si="53"/>
        <v>是</v>
      </c>
      <c r="M90" s="351" t="s">
        <v>510</v>
      </c>
      <c r="N90" s="351" t="s">
        <v>523</v>
      </c>
      <c r="O90" s="351" t="s">
        <v>508</v>
      </c>
      <c r="P90" s="351" t="s">
        <v>509</v>
      </c>
      <c r="Q90" s="351"/>
      <c r="R90" s="392">
        <f ca="1">IFERROR((INDEX(重大性判定原則!$A$3:$A$5,MATCH(盤查表單!M90,OFFSET(重大性判定原則!$A$3,,MATCH(盤查表單!$M$55,重大性判定原則!$B$2:$F$2,0),12,1),0),1)*重大性判定原則!$B$6+INDEX(重大性判定原則!$A$3:$A$5,MATCH(N90,OFFSET(重大性判定原則!$A$3,,MATCH($N$55,重大性判定原則!$B$2:$F$2,0),12,1),0),1)*重大性判定原則!$C$6+INDEX(重大性判定原則!$A$3:$A$5,MATCH(O90,OFFSET(重大性判定原則!$A$3,,MATCH($O$55,重大性判定原則!$B$2:$F$2,0),12,1),0),1)*重大性判定原則!$D$6)+(INDEX(重大性判定原則!$A$3:$A$5,MATCH(P90,OFFSET(重大性判定原則!$A$3,,MATCH($P$55,重大性判定原則!$B$2:$F$2,0),12,1),0),1)*重大性判定原則!$E$6),0)</f>
        <v>5.5</v>
      </c>
      <c r="S90" s="336" t="str">
        <f ca="1">IF(R90&gt;重大性判定原則!$C$9,"S","NS")</f>
        <v>S</v>
      </c>
      <c r="T90" s="394"/>
      <c r="U90" s="394"/>
      <c r="V90" s="395"/>
      <c r="W90" s="395"/>
      <c r="X90" s="395"/>
      <c r="Y90" s="341">
        <f ca="1">ROUND(IF(L90="是",SUMIF('3.燃料與能源相關活動'!$C$4:$C$23,"液化石油氣(體積)",'3.燃料與能源相關活動'!$I$4:$I$23),0)+IF(L90="是",SUMIF('3.燃料與能源相關活動'!$C$4:$C$23,"液化石油氣(重量)",'3.燃料與能源相關活動'!$I$4:$I$23),0),4)</f>
        <v>0</v>
      </c>
      <c r="Z90" s="603"/>
      <c r="AA90" s="121"/>
      <c r="AB90" s="121"/>
      <c r="AC90" s="121"/>
      <c r="AD90" s="121"/>
      <c r="AE90" s="143"/>
      <c r="AF90" s="122"/>
      <c r="AG90" s="122"/>
      <c r="AH90" s="122"/>
      <c r="AI90" s="122"/>
      <c r="AJ90" s="122"/>
      <c r="AK90" s="122"/>
      <c r="AL90" s="144"/>
      <c r="AM90" s="144"/>
      <c r="AN90" s="144"/>
      <c r="AO90" s="144"/>
      <c r="AP90" s="143"/>
    </row>
    <row r="91" spans="2:42">
      <c r="B91" s="571"/>
      <c r="C91" s="573"/>
      <c r="D91" s="573"/>
      <c r="E91" s="573"/>
      <c r="F91" s="573"/>
      <c r="G91" s="573"/>
      <c r="H91" s="330">
        <f t="shared" ca="1" si="52"/>
        <v>4</v>
      </c>
      <c r="I91" s="571"/>
      <c r="J91" s="329" t="s">
        <v>2440</v>
      </c>
      <c r="K91" s="351" t="s">
        <v>527</v>
      </c>
      <c r="L91" s="393" t="str">
        <f t="shared" ca="1" si="53"/>
        <v>是</v>
      </c>
      <c r="M91" s="351" t="s">
        <v>510</v>
      </c>
      <c r="N91" s="351" t="s">
        <v>523</v>
      </c>
      <c r="O91" s="351" t="s">
        <v>508</v>
      </c>
      <c r="P91" s="351" t="s">
        <v>509</v>
      </c>
      <c r="Q91" s="351"/>
      <c r="R91" s="392">
        <f ca="1">IFERROR((INDEX(重大性判定原則!$A$3:$A$5,MATCH(盤查表單!M91,OFFSET(重大性判定原則!$A$3,,MATCH(盤查表單!$M$55,重大性判定原則!$B$2:$F$2,0),12,1),0),1)*重大性判定原則!$B$6+INDEX(重大性判定原則!$A$3:$A$5,MATCH(N91,OFFSET(重大性判定原則!$A$3,,MATCH($N$55,重大性判定原則!$B$2:$F$2,0),12,1),0),1)*重大性判定原則!$C$6+INDEX(重大性判定原則!$A$3:$A$5,MATCH(O91,OFFSET(重大性判定原則!$A$3,,MATCH($O$55,重大性判定原則!$B$2:$F$2,0),12,1),0),1)*重大性判定原則!$D$6)+(INDEX(重大性判定原則!$A$3:$A$5,MATCH(P91,OFFSET(重大性判定原則!$A$3,,MATCH($P$55,重大性判定原則!$B$2:$F$2,0),12,1),0),1)*重大性判定原則!$E$6),0)</f>
        <v>5.5</v>
      </c>
      <c r="S91" s="336" t="str">
        <f ca="1">IF(R91&gt;重大性判定原則!$C$9,"S","NS")</f>
        <v>S</v>
      </c>
      <c r="T91" s="394"/>
      <c r="U91" s="394"/>
      <c r="V91" s="395"/>
      <c r="W91" s="395"/>
      <c r="X91" s="395"/>
      <c r="Y91" s="341">
        <f ca="1">ROUND(IF(L91="是",SUMIF('3.燃料與能源相關活動'!$C$4:$C$23,"柴油",'3.燃料與能源相關活動'!$I$4:$I$23),0),4)</f>
        <v>0</v>
      </c>
      <c r="Z91" s="603"/>
      <c r="AA91" s="121"/>
      <c r="AB91" s="121"/>
      <c r="AC91" s="121"/>
      <c r="AD91" s="121"/>
      <c r="AE91" s="143"/>
      <c r="AF91" s="122"/>
      <c r="AG91" s="122"/>
      <c r="AH91" s="122"/>
      <c r="AI91" s="122"/>
      <c r="AJ91" s="122"/>
      <c r="AK91" s="122"/>
      <c r="AL91" s="144"/>
      <c r="AM91" s="144"/>
      <c r="AN91" s="144"/>
      <c r="AO91" s="144"/>
      <c r="AP91" s="143"/>
    </row>
    <row r="92" spans="2:42">
      <c r="B92" s="571"/>
      <c r="C92" s="573"/>
      <c r="D92" s="573"/>
      <c r="E92" s="573"/>
      <c r="F92" s="573"/>
      <c r="G92" s="573"/>
      <c r="H92" s="330">
        <f t="shared" ca="1" si="52"/>
        <v>4</v>
      </c>
      <c r="I92" s="571"/>
      <c r="J92" s="329" t="s">
        <v>369</v>
      </c>
      <c r="K92" s="351" t="s">
        <v>527</v>
      </c>
      <c r="L92" s="335" t="str">
        <f t="shared" ca="1" si="53"/>
        <v>是</v>
      </c>
      <c r="M92" s="351" t="s">
        <v>510</v>
      </c>
      <c r="N92" s="351" t="s">
        <v>523</v>
      </c>
      <c r="O92" s="351" t="s">
        <v>508</v>
      </c>
      <c r="P92" s="351" t="s">
        <v>509</v>
      </c>
      <c r="Q92" s="351"/>
      <c r="R92" s="392">
        <f ca="1">IFERROR((INDEX(重大性判定原則!$A$3:$A$5,MATCH(盤查表單!M92,OFFSET(重大性判定原則!$A$3,,MATCH(盤查表單!$M$55,重大性判定原則!$B$2:$F$2,0),12,1),0),1)*重大性判定原則!$B$6+INDEX(重大性判定原則!$A$3:$A$5,MATCH(N92,OFFSET(重大性判定原則!$A$3,,MATCH($N$55,重大性判定原則!$B$2:$F$2,0),12,1),0),1)*重大性判定原則!$C$6+INDEX(重大性判定原則!$A$3:$A$5,MATCH(O92,OFFSET(重大性判定原則!$A$3,,MATCH($O$55,重大性判定原則!$B$2:$F$2,0),12,1),0),1)*重大性判定原則!$D$6)+(INDEX(重大性判定原則!$A$3:$A$5,MATCH(P92,OFFSET(重大性判定原則!$A$3,,MATCH($P$55,重大性判定原則!$B$2:$F$2,0),12,1),0),1)*重大性判定原則!$E$6),0)</f>
        <v>5.5</v>
      </c>
      <c r="S92" s="336" t="str">
        <f ca="1">IF(R92&gt;重大性判定原則!$C$9,"S","NS")</f>
        <v>S</v>
      </c>
      <c r="T92" s="394"/>
      <c r="U92" s="394"/>
      <c r="V92" s="395"/>
      <c r="W92" s="395"/>
      <c r="X92" s="395"/>
      <c r="Y92" s="341">
        <f ca="1">ROUND(IF(L92="是",SUMIF('3.燃料與能源相關活動'!$C$4:$C$23,"柴油(移動源)",'3.燃料與能源相關活動'!$I$4:$I$23),0),4)</f>
        <v>0</v>
      </c>
      <c r="Z92" s="603"/>
      <c r="AA92" s="121"/>
      <c r="AB92" s="121"/>
      <c r="AC92" s="121"/>
      <c r="AD92" s="121"/>
      <c r="AE92" s="143"/>
      <c r="AF92" s="122"/>
      <c r="AG92" s="122"/>
      <c r="AH92" s="122"/>
      <c r="AI92" s="122"/>
      <c r="AJ92" s="122"/>
      <c r="AK92" s="122"/>
      <c r="AL92" s="144"/>
      <c r="AM92" s="144"/>
      <c r="AN92" s="144"/>
      <c r="AO92" s="144"/>
      <c r="AP92" s="143"/>
    </row>
    <row r="93" spans="2:42">
      <c r="B93" s="571"/>
      <c r="C93" s="573"/>
      <c r="D93" s="573"/>
      <c r="E93" s="573"/>
      <c r="F93" s="573"/>
      <c r="G93" s="573"/>
      <c r="H93" s="330" t="str">
        <f t="shared" ca="1" si="52"/>
        <v/>
      </c>
      <c r="I93" s="571"/>
      <c r="J93" s="329" t="s">
        <v>370</v>
      </c>
      <c r="K93" s="351" t="s">
        <v>527</v>
      </c>
      <c r="L93" s="335" t="str">
        <f t="shared" ca="1" si="53"/>
        <v>否</v>
      </c>
      <c r="M93" s="351" t="s">
        <v>510</v>
      </c>
      <c r="N93" s="351" t="s">
        <v>523</v>
      </c>
      <c r="O93" s="351" t="s">
        <v>508</v>
      </c>
      <c r="P93" s="351" t="s">
        <v>237</v>
      </c>
      <c r="Q93" s="351"/>
      <c r="R93" s="392">
        <f ca="1">IFERROR((INDEX(重大性判定原則!$A$3:$A$5,MATCH(盤查表單!M93,OFFSET(重大性判定原則!$A$3,,MATCH(盤查表單!$M$55,重大性判定原則!$B$2:$F$2,0),12,1),0),1)*重大性判定原則!$B$6+INDEX(重大性判定原則!$A$3:$A$5,MATCH(N93,OFFSET(重大性判定原則!$A$3,,MATCH($N$55,重大性判定原則!$B$2:$F$2,0),12,1),0),1)*重大性判定原則!$C$6+INDEX(重大性判定原則!$A$3:$A$5,MATCH(O93,OFFSET(重大性判定原則!$A$3,,MATCH($O$55,重大性判定原則!$B$2:$F$2,0),12,1),0),1)*重大性判定原則!$D$6)+(INDEX(重大性判定原則!$A$3:$A$5,MATCH(P93,OFFSET(重大性判定原則!$A$3,,MATCH($P$55,重大性判定原則!$B$2:$F$2,0),12,1),0),1)*重大性判定原則!$E$6),0)</f>
        <v>3.5</v>
      </c>
      <c r="S93" s="336" t="str">
        <f ca="1">IF(R93&gt;重大性判定原則!$C$9,"S","NS")</f>
        <v>NS</v>
      </c>
      <c r="T93" s="394"/>
      <c r="U93" s="394"/>
      <c r="V93" s="395"/>
      <c r="W93" s="395"/>
      <c r="X93" s="395"/>
      <c r="Y93" s="341">
        <f ca="1">ROUND(IF(L93="是",SUMIF('3.燃料與能源相關活動'!$C$4:$C$23,"車用汽油(移動源)",'3.燃料與能源相關活動'!$I$4:$I$23),0),4)</f>
        <v>0</v>
      </c>
      <c r="Z93" s="603"/>
      <c r="AA93" s="121"/>
      <c r="AB93" s="121"/>
      <c r="AC93" s="121"/>
      <c r="AD93" s="121"/>
      <c r="AE93" s="143"/>
      <c r="AF93" s="122"/>
      <c r="AG93" s="122"/>
      <c r="AH93" s="122"/>
      <c r="AI93" s="122"/>
      <c r="AJ93" s="122"/>
      <c r="AK93" s="122"/>
      <c r="AL93" s="144"/>
      <c r="AM93" s="144"/>
      <c r="AN93" s="144"/>
      <c r="AO93" s="144"/>
      <c r="AP93" s="143"/>
    </row>
    <row r="94" spans="2:42">
      <c r="B94" s="571"/>
      <c r="C94" s="573"/>
      <c r="D94" s="573"/>
      <c r="E94" s="573"/>
      <c r="F94" s="573"/>
      <c r="G94" s="573"/>
      <c r="H94" s="330">
        <f t="shared" ca="1" si="52"/>
        <v>4</v>
      </c>
      <c r="I94" s="571"/>
      <c r="J94" s="329" t="s">
        <v>371</v>
      </c>
      <c r="K94" s="351" t="s">
        <v>527</v>
      </c>
      <c r="L94" s="335" t="str">
        <f t="shared" ca="1" si="53"/>
        <v>是</v>
      </c>
      <c r="M94" s="351" t="s">
        <v>510</v>
      </c>
      <c r="N94" s="351" t="s">
        <v>523</v>
      </c>
      <c r="O94" s="351" t="s">
        <v>508</v>
      </c>
      <c r="P94" s="351" t="s">
        <v>509</v>
      </c>
      <c r="Q94" s="351"/>
      <c r="R94" s="392">
        <f ca="1">IFERROR((INDEX(重大性判定原則!$A$3:$A$5,MATCH(盤查表單!M94,OFFSET(重大性判定原則!$A$3,,MATCH(盤查表單!$M$55,重大性判定原則!$B$2:$F$2,0),12,1),0),1)*重大性判定原則!$B$6+INDEX(重大性判定原則!$A$3:$A$5,MATCH(N94,OFFSET(重大性判定原則!$A$3,,MATCH($N$55,重大性判定原則!$B$2:$F$2,0),12,1),0),1)*重大性判定原則!$C$6+INDEX(重大性判定原則!$A$3:$A$5,MATCH(O94,OFFSET(重大性判定原則!$A$3,,MATCH($O$55,重大性判定原則!$B$2:$F$2,0),12,1),0),1)*重大性判定原則!$D$6)+(INDEX(重大性判定原則!$A$3:$A$5,MATCH(P94,OFFSET(重大性判定原則!$A$3,,MATCH($P$55,重大性判定原則!$B$2:$F$2,0),12,1),0),1)*重大性判定原則!$E$6),0)</f>
        <v>5.5</v>
      </c>
      <c r="S94" s="336" t="str">
        <f ca="1">IF(R94&gt;重大性判定原則!$C$9,"S","NS")</f>
        <v>S</v>
      </c>
      <c r="T94" s="347">
        <f>'4.用水量'!R48/1000</f>
        <v>15.098000000000001</v>
      </c>
      <c r="U94" s="348" t="s">
        <v>2379</v>
      </c>
      <c r="V94" s="349" t="s">
        <v>2377</v>
      </c>
      <c r="W94" s="349">
        <v>0.23300000000000001</v>
      </c>
      <c r="X94" s="349" t="s">
        <v>2378</v>
      </c>
      <c r="Y94" s="341">
        <f t="shared" si="51"/>
        <v>3.5177999999999998</v>
      </c>
      <c r="Z94" s="604"/>
      <c r="AA94" s="121"/>
      <c r="AB94" s="121"/>
      <c r="AC94" s="121"/>
      <c r="AD94" s="121"/>
      <c r="AE94" s="143"/>
      <c r="AF94" s="122"/>
      <c r="AG94" s="122"/>
      <c r="AH94" s="122"/>
      <c r="AI94" s="122"/>
      <c r="AJ94" s="122"/>
      <c r="AK94" s="122"/>
      <c r="AL94" s="144"/>
      <c r="AM94" s="144"/>
      <c r="AN94" s="144"/>
      <c r="AO94" s="144"/>
      <c r="AP94" s="143"/>
    </row>
    <row r="95" spans="2:42">
      <c r="B95" s="571">
        <v>4.2</v>
      </c>
      <c r="C95" s="573" t="s">
        <v>372</v>
      </c>
      <c r="D95" s="573"/>
      <c r="E95" s="573"/>
      <c r="F95" s="573"/>
      <c r="G95" s="573"/>
      <c r="H95" s="330" t="str">
        <f t="shared" ca="1" si="52"/>
        <v/>
      </c>
      <c r="I95" s="571" t="str">
        <f>IF(COUNTIF(K95:K102,"v")&gt;0,"有","無")</f>
        <v>有</v>
      </c>
      <c r="J95" s="329" t="s">
        <v>373</v>
      </c>
      <c r="K95" s="351" t="s">
        <v>528</v>
      </c>
      <c r="L95" s="335" t="str">
        <f t="shared" ca="1" si="53"/>
        <v>否</v>
      </c>
      <c r="M95" s="351" t="s">
        <v>510</v>
      </c>
      <c r="N95" s="351" t="s">
        <v>525</v>
      </c>
      <c r="O95" s="351" t="s">
        <v>508</v>
      </c>
      <c r="P95" s="351" t="s">
        <v>237</v>
      </c>
      <c r="Q95" s="351"/>
      <c r="R95" s="321">
        <f ca="1">IFERROR((INDEX(重大性判定原則!$A$3:$A$5,MATCH(盤查表單!M95,OFFSET(重大性判定原則!$A$3,,MATCH(盤查表單!$M$55,重大性判定原則!$B$2:$F$2,0),12,1),0),1)*重大性判定原則!$B$6+INDEX(重大性判定原則!$A$3:$A$5,MATCH(N95,OFFSET(重大性判定原則!$A$3,,MATCH($N$55,重大性判定原則!$B$2:$F$2,0),12,1),0),1)*重大性判定原則!$C$6+INDEX(重大性判定原則!$A$3:$A$5,MATCH(O95,OFFSET(重大性判定原則!$A$3,,MATCH($O$55,重大性判定原則!$B$2:$F$2,0),12,1),0),1)*重大性判定原則!$D$6)+(INDEX(重大性判定原則!$A$3:$A$5,MATCH(P95,OFFSET(重大性判定原則!$A$3,,MATCH($P$55,重大性判定原則!$B$2:$F$2,0),12,1),0),1)*重大性判定原則!$E$6),0)</f>
        <v>3.3</v>
      </c>
      <c r="S95" s="336" t="str">
        <f ca="1">IF(R95&gt;重大性判定原則!$C$9,"S","NS")</f>
        <v>NS</v>
      </c>
      <c r="T95" s="343"/>
      <c r="U95" s="343"/>
      <c r="V95" s="344"/>
      <c r="W95" s="344"/>
      <c r="X95" s="344"/>
      <c r="Y95" s="341">
        <f t="shared" si="51"/>
        <v>0</v>
      </c>
      <c r="Z95" s="602">
        <f>SUM(Y95:Y102)</f>
        <v>0</v>
      </c>
      <c r="AA95" s="121"/>
      <c r="AB95" s="121"/>
      <c r="AC95" s="121"/>
      <c r="AD95" s="121"/>
      <c r="AE95" s="143"/>
      <c r="AF95" s="122"/>
      <c r="AG95" s="122"/>
      <c r="AH95" s="122"/>
      <c r="AI95" s="122"/>
      <c r="AJ95" s="122"/>
      <c r="AK95" s="122"/>
      <c r="AL95" s="144"/>
      <c r="AM95" s="144"/>
      <c r="AN95" s="144"/>
      <c r="AO95" s="144"/>
      <c r="AP95" s="143"/>
    </row>
    <row r="96" spans="2:42">
      <c r="B96" s="571"/>
      <c r="C96" s="573"/>
      <c r="D96" s="573"/>
      <c r="E96" s="573"/>
      <c r="F96" s="573"/>
      <c r="G96" s="573"/>
      <c r="H96" s="330" t="str">
        <f t="shared" ca="1" si="52"/>
        <v/>
      </c>
      <c r="I96" s="571"/>
      <c r="J96" s="329" t="s">
        <v>374</v>
      </c>
      <c r="K96" s="351" t="s">
        <v>528</v>
      </c>
      <c r="L96" s="335" t="str">
        <f t="shared" ca="1" si="53"/>
        <v>否</v>
      </c>
      <c r="M96" s="351" t="s">
        <v>510</v>
      </c>
      <c r="N96" s="351" t="s">
        <v>525</v>
      </c>
      <c r="O96" s="351" t="s">
        <v>508</v>
      </c>
      <c r="P96" s="351" t="s">
        <v>237</v>
      </c>
      <c r="Q96" s="351"/>
      <c r="R96" s="321">
        <f ca="1">IFERROR((INDEX(重大性判定原則!$A$3:$A$5,MATCH(盤查表單!M96,OFFSET(重大性判定原則!$A$3,,MATCH(盤查表單!$M$55,重大性判定原則!$B$2:$F$2,0),12,1),0),1)*重大性判定原則!$B$6+INDEX(重大性判定原則!$A$3:$A$5,MATCH(N96,OFFSET(重大性判定原則!$A$3,,MATCH($N$55,重大性判定原則!$B$2:$F$2,0),12,1),0),1)*重大性判定原則!$C$6+INDEX(重大性判定原則!$A$3:$A$5,MATCH(O96,OFFSET(重大性判定原則!$A$3,,MATCH($O$55,重大性判定原則!$B$2:$F$2,0),12,1),0),1)*重大性判定原則!$D$6)+(INDEX(重大性判定原則!$A$3:$A$5,MATCH(P96,OFFSET(重大性判定原則!$A$3,,MATCH($P$55,重大性判定原則!$B$2:$F$2,0),12,1),0),1)*重大性判定原則!$E$6),0)</f>
        <v>3.3</v>
      </c>
      <c r="S96" s="336" t="str">
        <f ca="1">IF(R96&gt;重大性判定原則!$C$9,"S","NS")</f>
        <v>NS</v>
      </c>
      <c r="T96" s="343"/>
      <c r="U96" s="343"/>
      <c r="V96" s="344"/>
      <c r="W96" s="344"/>
      <c r="X96" s="344"/>
      <c r="Y96" s="341">
        <f t="shared" si="51"/>
        <v>0</v>
      </c>
      <c r="Z96" s="603"/>
      <c r="AA96" s="121"/>
      <c r="AB96" s="121"/>
      <c r="AC96" s="121"/>
      <c r="AD96" s="121"/>
      <c r="AE96" s="143"/>
      <c r="AF96" s="122"/>
      <c r="AG96" s="122"/>
      <c r="AH96" s="122"/>
      <c r="AI96" s="122"/>
      <c r="AJ96" s="122"/>
      <c r="AK96" s="122"/>
      <c r="AL96" s="144"/>
      <c r="AM96" s="144"/>
      <c r="AN96" s="144"/>
      <c r="AO96" s="144"/>
      <c r="AP96" s="143"/>
    </row>
    <row r="97" spans="2:42">
      <c r="B97" s="571"/>
      <c r="C97" s="573"/>
      <c r="D97" s="573"/>
      <c r="E97" s="573"/>
      <c r="F97" s="573"/>
      <c r="G97" s="573"/>
      <c r="H97" s="330" t="str">
        <f t="shared" ca="1" si="52"/>
        <v/>
      </c>
      <c r="I97" s="571"/>
      <c r="J97" s="329" t="s">
        <v>375</v>
      </c>
      <c r="K97" s="351" t="s">
        <v>528</v>
      </c>
      <c r="L97" s="335" t="str">
        <f t="shared" ca="1" si="53"/>
        <v>否</v>
      </c>
      <c r="M97" s="351" t="s">
        <v>510</v>
      </c>
      <c r="N97" s="351" t="s">
        <v>525</v>
      </c>
      <c r="O97" s="351" t="s">
        <v>508</v>
      </c>
      <c r="P97" s="351" t="s">
        <v>237</v>
      </c>
      <c r="Q97" s="351"/>
      <c r="R97" s="321">
        <f ca="1">IFERROR((INDEX(重大性判定原則!$A$3:$A$5,MATCH(盤查表單!M97,OFFSET(重大性判定原則!$A$3,,MATCH(盤查表單!$M$55,重大性判定原則!$B$2:$F$2,0),12,1),0),1)*重大性判定原則!$B$6+INDEX(重大性判定原則!$A$3:$A$5,MATCH(N97,OFFSET(重大性判定原則!$A$3,,MATCH($N$55,重大性判定原則!$B$2:$F$2,0),12,1),0),1)*重大性判定原則!$C$6+INDEX(重大性判定原則!$A$3:$A$5,MATCH(O97,OFFSET(重大性判定原則!$A$3,,MATCH($O$55,重大性判定原則!$B$2:$F$2,0),12,1),0),1)*重大性判定原則!$D$6)+(INDEX(重大性判定原則!$A$3:$A$5,MATCH(P97,OFFSET(重大性判定原則!$A$3,,MATCH($P$55,重大性判定原則!$B$2:$F$2,0),12,1),0),1)*重大性判定原則!$E$6),0)</f>
        <v>3.3</v>
      </c>
      <c r="S97" s="336" t="str">
        <f ca="1">IF(R97&gt;重大性判定原則!$C$9,"S","NS")</f>
        <v>NS</v>
      </c>
      <c r="T97" s="343"/>
      <c r="U97" s="343"/>
      <c r="V97" s="344"/>
      <c r="W97" s="344"/>
      <c r="X97" s="344"/>
      <c r="Y97" s="341">
        <f t="shared" si="51"/>
        <v>0</v>
      </c>
      <c r="Z97" s="603"/>
      <c r="AA97" s="121"/>
      <c r="AB97" s="121"/>
      <c r="AC97" s="121"/>
      <c r="AD97" s="121"/>
      <c r="AE97" s="143"/>
      <c r="AF97" s="122"/>
      <c r="AG97" s="122"/>
      <c r="AH97" s="122"/>
      <c r="AI97" s="122"/>
      <c r="AJ97" s="122"/>
      <c r="AK97" s="122"/>
      <c r="AL97" s="144"/>
      <c r="AM97" s="144"/>
      <c r="AN97" s="144"/>
      <c r="AO97" s="144"/>
      <c r="AP97" s="143"/>
    </row>
    <row r="98" spans="2:42">
      <c r="B98" s="571"/>
      <c r="C98" s="573"/>
      <c r="D98" s="573"/>
      <c r="E98" s="573"/>
      <c r="F98" s="573"/>
      <c r="G98" s="573"/>
      <c r="H98" s="330" t="str">
        <f t="shared" ca="1" si="52"/>
        <v/>
      </c>
      <c r="I98" s="571"/>
      <c r="J98" s="329" t="s">
        <v>376</v>
      </c>
      <c r="K98" s="351" t="s">
        <v>528</v>
      </c>
      <c r="L98" s="335" t="str">
        <f t="shared" ca="1" si="53"/>
        <v>否</v>
      </c>
      <c r="M98" s="351" t="s">
        <v>510</v>
      </c>
      <c r="N98" s="351" t="s">
        <v>525</v>
      </c>
      <c r="O98" s="351" t="s">
        <v>508</v>
      </c>
      <c r="P98" s="351" t="s">
        <v>237</v>
      </c>
      <c r="Q98" s="351"/>
      <c r="R98" s="321">
        <f ca="1">IFERROR((INDEX(重大性判定原則!$A$3:$A$5,MATCH(盤查表單!M98,OFFSET(重大性判定原則!$A$3,,MATCH(盤查表單!$M$55,重大性判定原則!$B$2:$F$2,0),12,1),0),1)*重大性判定原則!$B$6+INDEX(重大性判定原則!$A$3:$A$5,MATCH(N98,OFFSET(重大性判定原則!$A$3,,MATCH($N$55,重大性判定原則!$B$2:$F$2,0),12,1),0),1)*重大性判定原則!$C$6+INDEX(重大性判定原則!$A$3:$A$5,MATCH(O98,OFFSET(重大性判定原則!$A$3,,MATCH($O$55,重大性判定原則!$B$2:$F$2,0),12,1),0),1)*重大性判定原則!$D$6)+(INDEX(重大性判定原則!$A$3:$A$5,MATCH(P98,OFFSET(重大性判定原則!$A$3,,MATCH($P$55,重大性判定原則!$B$2:$F$2,0),12,1),0),1)*重大性判定原則!$E$6),0)</f>
        <v>3.3</v>
      </c>
      <c r="S98" s="336" t="str">
        <f ca="1">IF(R98&gt;重大性判定原則!$C$9,"S","NS")</f>
        <v>NS</v>
      </c>
      <c r="T98" s="343"/>
      <c r="U98" s="343"/>
      <c r="V98" s="344"/>
      <c r="W98" s="344"/>
      <c r="X98" s="344"/>
      <c r="Y98" s="341">
        <f t="shared" si="51"/>
        <v>0</v>
      </c>
      <c r="Z98" s="603"/>
      <c r="AA98" s="121"/>
      <c r="AB98" s="121"/>
      <c r="AC98" s="121"/>
      <c r="AD98" s="121"/>
      <c r="AE98" s="143"/>
      <c r="AF98" s="122"/>
      <c r="AG98" s="122"/>
      <c r="AH98" s="122"/>
      <c r="AI98" s="122"/>
      <c r="AJ98" s="122"/>
      <c r="AK98" s="122"/>
      <c r="AL98" s="144"/>
      <c r="AM98" s="144"/>
      <c r="AN98" s="144"/>
      <c r="AO98" s="144"/>
      <c r="AP98" s="143"/>
    </row>
    <row r="99" spans="2:42">
      <c r="B99" s="571"/>
      <c r="C99" s="573"/>
      <c r="D99" s="573"/>
      <c r="E99" s="573"/>
      <c r="F99" s="573"/>
      <c r="G99" s="573"/>
      <c r="H99" s="330" t="str">
        <f t="shared" ca="1" si="52"/>
        <v/>
      </c>
      <c r="I99" s="571"/>
      <c r="J99" s="329" t="s">
        <v>377</v>
      </c>
      <c r="K99" s="351" t="s">
        <v>528</v>
      </c>
      <c r="L99" s="335" t="str">
        <f t="shared" ca="1" si="53"/>
        <v>否</v>
      </c>
      <c r="M99" s="351" t="s">
        <v>510</v>
      </c>
      <c r="N99" s="351" t="s">
        <v>525</v>
      </c>
      <c r="O99" s="351" t="s">
        <v>508</v>
      </c>
      <c r="P99" s="351" t="s">
        <v>237</v>
      </c>
      <c r="Q99" s="351"/>
      <c r="R99" s="321">
        <f ca="1">IFERROR((INDEX(重大性判定原則!$A$3:$A$5,MATCH(盤查表單!M99,OFFSET(重大性判定原則!$A$3,,MATCH(盤查表單!$M$55,重大性判定原則!$B$2:$F$2,0),12,1),0),1)*重大性判定原則!$B$6+INDEX(重大性判定原則!$A$3:$A$5,MATCH(N99,OFFSET(重大性判定原則!$A$3,,MATCH($N$55,重大性判定原則!$B$2:$F$2,0),12,1),0),1)*重大性判定原則!$C$6+INDEX(重大性判定原則!$A$3:$A$5,MATCH(O99,OFFSET(重大性判定原則!$A$3,,MATCH($O$55,重大性判定原則!$B$2:$F$2,0),12,1),0),1)*重大性判定原則!$D$6)+(INDEX(重大性判定原則!$A$3:$A$5,MATCH(P99,OFFSET(重大性判定原則!$A$3,,MATCH($P$55,重大性判定原則!$B$2:$F$2,0),12,1),0),1)*重大性判定原則!$E$6),0)</f>
        <v>3.3</v>
      </c>
      <c r="S99" s="336" t="str">
        <f ca="1">IF(R99&gt;重大性判定原則!$C$9,"S","NS")</f>
        <v>NS</v>
      </c>
      <c r="T99" s="343"/>
      <c r="U99" s="343"/>
      <c r="V99" s="344"/>
      <c r="W99" s="344"/>
      <c r="X99" s="344"/>
      <c r="Y99" s="341">
        <f t="shared" si="51"/>
        <v>0</v>
      </c>
      <c r="Z99" s="603"/>
      <c r="AA99" s="121"/>
      <c r="AB99" s="121"/>
      <c r="AC99" s="121"/>
      <c r="AD99" s="121"/>
      <c r="AE99" s="143"/>
      <c r="AF99" s="122"/>
      <c r="AG99" s="122"/>
      <c r="AH99" s="122"/>
      <c r="AI99" s="122"/>
      <c r="AJ99" s="122"/>
      <c r="AK99" s="122"/>
      <c r="AL99" s="144"/>
      <c r="AM99" s="144"/>
      <c r="AN99" s="144"/>
      <c r="AO99" s="144"/>
      <c r="AP99" s="143"/>
    </row>
    <row r="100" spans="2:42">
      <c r="B100" s="571"/>
      <c r="C100" s="573"/>
      <c r="D100" s="573"/>
      <c r="E100" s="573"/>
      <c r="F100" s="573"/>
      <c r="G100" s="573"/>
      <c r="H100" s="330" t="str">
        <f t="shared" ca="1" si="52"/>
        <v/>
      </c>
      <c r="I100" s="571"/>
      <c r="J100" s="329" t="s">
        <v>378</v>
      </c>
      <c r="K100" s="351" t="s">
        <v>528</v>
      </c>
      <c r="L100" s="335" t="str">
        <f t="shared" ca="1" si="53"/>
        <v>否</v>
      </c>
      <c r="M100" s="351" t="s">
        <v>510</v>
      </c>
      <c r="N100" s="351" t="s">
        <v>525</v>
      </c>
      <c r="O100" s="351" t="s">
        <v>508</v>
      </c>
      <c r="P100" s="351" t="s">
        <v>237</v>
      </c>
      <c r="Q100" s="351"/>
      <c r="R100" s="321">
        <f ca="1">IFERROR((INDEX(重大性判定原則!$A$3:$A$5,MATCH(盤查表單!M100,OFFSET(重大性判定原則!$A$3,,MATCH(盤查表單!$M$55,重大性判定原則!$B$2:$F$2,0),12,1),0),1)*重大性判定原則!$B$6+INDEX(重大性判定原則!$A$3:$A$5,MATCH(N100,OFFSET(重大性判定原則!$A$3,,MATCH($N$55,重大性判定原則!$B$2:$F$2,0),12,1),0),1)*重大性判定原則!$C$6+INDEX(重大性判定原則!$A$3:$A$5,MATCH(O100,OFFSET(重大性判定原則!$A$3,,MATCH($O$55,重大性判定原則!$B$2:$F$2,0),12,1),0),1)*重大性判定原則!$D$6)+(INDEX(重大性判定原則!$A$3:$A$5,MATCH(P100,OFFSET(重大性判定原則!$A$3,,MATCH($P$55,重大性判定原則!$B$2:$F$2,0),12,1),0),1)*重大性判定原則!$E$6),0)</f>
        <v>3.3</v>
      </c>
      <c r="S100" s="336" t="str">
        <f ca="1">IF(R100&gt;重大性判定原則!$C$9,"S","NS")</f>
        <v>NS</v>
      </c>
      <c r="T100" s="343"/>
      <c r="U100" s="343"/>
      <c r="V100" s="344"/>
      <c r="W100" s="344"/>
      <c r="X100" s="344"/>
      <c r="Y100" s="341">
        <f t="shared" si="51"/>
        <v>0</v>
      </c>
      <c r="Z100" s="603"/>
      <c r="AA100" s="121"/>
      <c r="AB100" s="121"/>
      <c r="AC100" s="121"/>
      <c r="AD100" s="121"/>
      <c r="AE100" s="143"/>
      <c r="AF100" s="122"/>
      <c r="AG100" s="122"/>
      <c r="AH100" s="122"/>
      <c r="AI100" s="122"/>
      <c r="AJ100" s="122"/>
      <c r="AK100" s="122"/>
      <c r="AL100" s="144"/>
      <c r="AM100" s="144"/>
      <c r="AN100" s="144"/>
      <c r="AO100" s="144"/>
      <c r="AP100" s="143"/>
    </row>
    <row r="101" spans="2:42">
      <c r="B101" s="571"/>
      <c r="C101" s="573"/>
      <c r="D101" s="573"/>
      <c r="E101" s="573"/>
      <c r="F101" s="573"/>
      <c r="G101" s="573"/>
      <c r="H101" s="330" t="str">
        <f t="shared" ca="1" si="52"/>
        <v/>
      </c>
      <c r="I101" s="571"/>
      <c r="J101" s="329" t="s">
        <v>379</v>
      </c>
      <c r="K101" s="351" t="s">
        <v>528</v>
      </c>
      <c r="L101" s="335" t="str">
        <f t="shared" ca="1" si="53"/>
        <v>否</v>
      </c>
      <c r="M101" s="351" t="s">
        <v>510</v>
      </c>
      <c r="N101" s="351" t="s">
        <v>525</v>
      </c>
      <c r="O101" s="351" t="s">
        <v>508</v>
      </c>
      <c r="P101" s="351" t="s">
        <v>237</v>
      </c>
      <c r="Q101" s="351"/>
      <c r="R101" s="321">
        <f ca="1">IFERROR((INDEX(重大性判定原則!$A$3:$A$5,MATCH(盤查表單!M101,OFFSET(重大性判定原則!$A$3,,MATCH(盤查表單!$M$55,重大性判定原則!$B$2:$F$2,0),12,1),0),1)*重大性判定原則!$B$6+INDEX(重大性判定原則!$A$3:$A$5,MATCH(N101,OFFSET(重大性判定原則!$A$3,,MATCH($N$55,重大性判定原則!$B$2:$F$2,0),12,1),0),1)*重大性判定原則!$C$6+INDEX(重大性判定原則!$A$3:$A$5,MATCH(O101,OFFSET(重大性判定原則!$A$3,,MATCH($O$55,重大性判定原則!$B$2:$F$2,0),12,1),0),1)*重大性判定原則!$D$6)+(INDEX(重大性判定原則!$A$3:$A$5,MATCH(P101,OFFSET(重大性判定原則!$A$3,,MATCH($P$55,重大性判定原則!$B$2:$F$2,0),12,1),0),1)*重大性判定原則!$E$6),0)</f>
        <v>3.3</v>
      </c>
      <c r="S101" s="336" t="str">
        <f ca="1">IF(R101&gt;重大性判定原則!$C$9,"S","NS")</f>
        <v>NS</v>
      </c>
      <c r="T101" s="343"/>
      <c r="U101" s="343"/>
      <c r="V101" s="344"/>
      <c r="W101" s="344"/>
      <c r="X101" s="344"/>
      <c r="Y101" s="341">
        <f t="shared" si="51"/>
        <v>0</v>
      </c>
      <c r="Z101" s="603"/>
      <c r="AA101" s="121"/>
      <c r="AB101" s="121"/>
      <c r="AC101" s="121"/>
      <c r="AD101" s="121"/>
      <c r="AE101" s="143"/>
      <c r="AF101" s="122"/>
      <c r="AG101" s="122"/>
      <c r="AH101" s="122"/>
      <c r="AI101" s="122"/>
      <c r="AJ101" s="122"/>
      <c r="AK101" s="122"/>
      <c r="AL101" s="144"/>
      <c r="AM101" s="144"/>
      <c r="AN101" s="144"/>
      <c r="AO101" s="144"/>
      <c r="AP101" s="143"/>
    </row>
    <row r="102" spans="2:42">
      <c r="B102" s="571"/>
      <c r="C102" s="573"/>
      <c r="D102" s="573"/>
      <c r="E102" s="573"/>
      <c r="F102" s="573"/>
      <c r="G102" s="573"/>
      <c r="H102" s="330" t="str">
        <f t="shared" ca="1" si="52"/>
        <v/>
      </c>
      <c r="I102" s="571"/>
      <c r="J102" s="329" t="s">
        <v>380</v>
      </c>
      <c r="K102" s="351" t="s">
        <v>528</v>
      </c>
      <c r="L102" s="335" t="str">
        <f t="shared" ca="1" si="53"/>
        <v>否</v>
      </c>
      <c r="M102" s="351" t="s">
        <v>510</v>
      </c>
      <c r="N102" s="351" t="s">
        <v>525</v>
      </c>
      <c r="O102" s="351" t="s">
        <v>508</v>
      </c>
      <c r="P102" s="351" t="s">
        <v>237</v>
      </c>
      <c r="Q102" s="351"/>
      <c r="R102" s="321">
        <f ca="1">IFERROR((INDEX(重大性判定原則!$A$3:$A$5,MATCH(盤查表單!M102,OFFSET(重大性判定原則!$A$3,,MATCH(盤查表單!$M$55,重大性判定原則!$B$2:$F$2,0),12,1),0),1)*重大性判定原則!$B$6+INDEX(重大性判定原則!$A$3:$A$5,MATCH(N102,OFFSET(重大性判定原則!$A$3,,MATCH($N$55,重大性判定原則!$B$2:$F$2,0),12,1),0),1)*重大性判定原則!$C$6+INDEX(重大性判定原則!$A$3:$A$5,MATCH(O102,OFFSET(重大性判定原則!$A$3,,MATCH($O$55,重大性判定原則!$B$2:$F$2,0),12,1),0),1)*重大性判定原則!$D$6)+(INDEX(重大性判定原則!$A$3:$A$5,MATCH(P102,OFFSET(重大性判定原則!$A$3,,MATCH($P$55,重大性判定原則!$B$2:$F$2,0),12,1),0),1)*重大性判定原則!$E$6),0)</f>
        <v>3.3</v>
      </c>
      <c r="S102" s="336" t="str">
        <f ca="1">IF(R102&gt;重大性判定原則!$C$9,"S","NS")</f>
        <v>NS</v>
      </c>
      <c r="T102" s="343"/>
      <c r="U102" s="343"/>
      <c r="V102" s="344"/>
      <c r="W102" s="344"/>
      <c r="X102" s="344"/>
      <c r="Y102" s="341">
        <f t="shared" si="51"/>
        <v>0</v>
      </c>
      <c r="Z102" s="604"/>
      <c r="AA102" s="121"/>
      <c r="AB102" s="121"/>
      <c r="AC102" s="121"/>
      <c r="AD102" s="121"/>
      <c r="AE102" s="143"/>
      <c r="AF102" s="122"/>
      <c r="AG102" s="122"/>
      <c r="AH102" s="122"/>
      <c r="AI102" s="122"/>
      <c r="AJ102" s="122"/>
      <c r="AK102" s="122"/>
      <c r="AL102" s="144"/>
      <c r="AM102" s="144"/>
      <c r="AN102" s="144"/>
      <c r="AO102" s="144"/>
      <c r="AP102" s="143"/>
    </row>
    <row r="103" spans="2:42">
      <c r="B103" s="574">
        <v>4.3</v>
      </c>
      <c r="C103" s="573" t="s">
        <v>381</v>
      </c>
      <c r="D103" s="573"/>
      <c r="E103" s="573"/>
      <c r="F103" s="573"/>
      <c r="G103" s="573"/>
      <c r="H103" s="330">
        <f t="shared" ca="1" si="52"/>
        <v>4</v>
      </c>
      <c r="I103" s="571" t="str">
        <f>IF(COUNTIF(K103:K106,"v")&gt;0,"有","無")</f>
        <v>有</v>
      </c>
      <c r="J103" s="329" t="s">
        <v>382</v>
      </c>
      <c r="K103" s="351" t="s">
        <v>528</v>
      </c>
      <c r="L103" s="335" t="str">
        <f t="shared" ca="1" si="53"/>
        <v>是</v>
      </c>
      <c r="M103" s="351" t="s">
        <v>517</v>
      </c>
      <c r="N103" s="351" t="s">
        <v>525</v>
      </c>
      <c r="O103" s="351" t="s">
        <v>508</v>
      </c>
      <c r="P103" s="351" t="s">
        <v>237</v>
      </c>
      <c r="Q103" s="351"/>
      <c r="R103" s="321">
        <f ca="1">IFERROR((INDEX(重大性判定原則!$A$3:$A$5,MATCH(盤查表單!M103,OFFSET(重大性判定原則!$A$3,,MATCH(盤查表單!$M$55,重大性判定原則!$B$2:$F$2,0),12,1),0),1)*重大性判定原則!$B$6+INDEX(重大性判定原則!$A$3:$A$5,MATCH(N103,OFFSET(重大性判定原則!$A$3,,MATCH($N$55,重大性判定原則!$B$2:$F$2,0),12,1),0),1)*重大性判定原則!$C$6+INDEX(重大性判定原則!$A$3:$A$5,MATCH(O103,OFFSET(重大性判定原則!$A$3,,MATCH($O$55,重大性判定原則!$B$2:$F$2,0),12,1),0),1)*重大性判定原則!$D$6)+(INDEX(重大性判定原則!$A$3:$A$5,MATCH(P103,OFFSET(重大性判定原則!$A$3,,MATCH($P$55,重大性判定原則!$B$2:$F$2,0),12,1),0),1)*重大性判定原則!$E$6),0)</f>
        <v>3.5999999999999996</v>
      </c>
      <c r="S103" s="336" t="str">
        <f ca="1">IF(R103&gt;重大性判定原則!$C$9,"S","NS")</f>
        <v>S</v>
      </c>
      <c r="T103" s="394"/>
      <c r="U103" s="394"/>
      <c r="V103" s="395"/>
      <c r="W103" s="395"/>
      <c r="X103" s="395"/>
      <c r="Y103" s="339">
        <f ca="1">IF(L103="是",ROUND('5.營運產生的廢棄物'!I88/1000,4),0)</f>
        <v>6.6802000000000001</v>
      </c>
      <c r="Z103" s="602">
        <f ca="1">SUM(Y103:Y106)</f>
        <v>19.9297</v>
      </c>
      <c r="AA103" s="121"/>
      <c r="AB103" s="121"/>
      <c r="AC103" s="121"/>
      <c r="AD103" s="121"/>
      <c r="AE103" s="143"/>
      <c r="AF103" s="122"/>
      <c r="AG103" s="122"/>
      <c r="AH103" s="122"/>
      <c r="AI103" s="122"/>
      <c r="AJ103" s="122"/>
      <c r="AK103" s="122"/>
      <c r="AL103" s="144"/>
      <c r="AM103" s="144"/>
      <c r="AN103" s="144"/>
      <c r="AO103" s="144"/>
      <c r="AP103" s="143"/>
    </row>
    <row r="104" spans="2:42">
      <c r="B104" s="574"/>
      <c r="C104" s="573"/>
      <c r="D104" s="573"/>
      <c r="E104" s="573"/>
      <c r="F104" s="573"/>
      <c r="G104" s="573"/>
      <c r="H104" s="330">
        <f t="shared" ca="1" si="52"/>
        <v>4</v>
      </c>
      <c r="I104" s="571"/>
      <c r="J104" s="329" t="s">
        <v>383</v>
      </c>
      <c r="K104" s="351" t="s">
        <v>528</v>
      </c>
      <c r="L104" s="335" t="str">
        <f t="shared" ca="1" si="53"/>
        <v>是</v>
      </c>
      <c r="M104" s="351" t="s">
        <v>517</v>
      </c>
      <c r="N104" s="351" t="s">
        <v>525</v>
      </c>
      <c r="O104" s="351" t="s">
        <v>508</v>
      </c>
      <c r="P104" s="351" t="s">
        <v>237</v>
      </c>
      <c r="Q104" s="351"/>
      <c r="R104" s="321">
        <f ca="1">IFERROR((INDEX(重大性判定原則!$A$3:$A$5,MATCH(盤查表單!M104,OFFSET(重大性判定原則!$A$3,,MATCH(盤查表單!$M$55,重大性判定原則!$B$2:$F$2,0),12,1),0),1)*重大性判定原則!$B$6+INDEX(重大性判定原則!$A$3:$A$5,MATCH(N104,OFFSET(重大性判定原則!$A$3,,MATCH($N$55,重大性判定原則!$B$2:$F$2,0),12,1),0),1)*重大性判定原則!$C$6+INDEX(重大性判定原則!$A$3:$A$5,MATCH(O104,OFFSET(重大性判定原則!$A$3,,MATCH($O$55,重大性判定原則!$B$2:$F$2,0),12,1),0),1)*重大性判定原則!$D$6)+(INDEX(重大性判定原則!$A$3:$A$5,MATCH(P104,OFFSET(重大性判定原則!$A$3,,MATCH($P$55,重大性判定原則!$B$2:$F$2,0),12,1),0),1)*重大性判定原則!$E$6),0)</f>
        <v>3.5999999999999996</v>
      </c>
      <c r="S104" s="336" t="str">
        <f ca="1">IF(R104&gt;重大性判定原則!$C$9,"S","NS")</f>
        <v>S</v>
      </c>
      <c r="T104" s="394"/>
      <c r="U104" s="394"/>
      <c r="V104" s="395"/>
      <c r="W104" s="395"/>
      <c r="X104" s="395"/>
      <c r="Y104" s="339">
        <f ca="1">IF(L104="是",ROUND('5.營運產生的廢棄物'!I45/1000,4),0)</f>
        <v>13.249499999999999</v>
      </c>
      <c r="Z104" s="603"/>
      <c r="AA104" s="121"/>
      <c r="AB104" s="121"/>
      <c r="AC104" s="121"/>
      <c r="AD104" s="121"/>
      <c r="AE104" s="143"/>
      <c r="AF104" s="122"/>
      <c r="AG104" s="122"/>
      <c r="AH104" s="122"/>
      <c r="AI104" s="122"/>
      <c r="AJ104" s="122"/>
      <c r="AK104" s="122"/>
      <c r="AL104" s="144"/>
      <c r="AM104" s="144"/>
      <c r="AN104" s="144"/>
      <c r="AO104" s="144"/>
      <c r="AP104" s="143"/>
    </row>
    <row r="105" spans="2:42">
      <c r="B105" s="574"/>
      <c r="C105" s="573"/>
      <c r="D105" s="573"/>
      <c r="E105" s="573"/>
      <c r="F105" s="573"/>
      <c r="G105" s="573"/>
      <c r="H105" s="330" t="str">
        <f t="shared" ca="1" si="52"/>
        <v/>
      </c>
      <c r="I105" s="571"/>
      <c r="J105" s="329" t="s">
        <v>384</v>
      </c>
      <c r="K105" s="351" t="s">
        <v>528</v>
      </c>
      <c r="L105" s="335" t="str">
        <f t="shared" ca="1" si="53"/>
        <v>否</v>
      </c>
      <c r="M105" s="351" t="s">
        <v>510</v>
      </c>
      <c r="N105" s="351" t="s">
        <v>525</v>
      </c>
      <c r="O105" s="351" t="s">
        <v>508</v>
      </c>
      <c r="P105" s="351" t="s">
        <v>237</v>
      </c>
      <c r="Q105" s="351"/>
      <c r="R105" s="321">
        <f ca="1">IFERROR((INDEX(重大性判定原則!$A$3:$A$5,MATCH(盤查表單!M105,OFFSET(重大性判定原則!$A$3,,MATCH(盤查表單!$M$55,重大性判定原則!$B$2:$F$2,0),12,1),0),1)*重大性判定原則!$B$6+INDEX(重大性判定原則!$A$3:$A$5,MATCH(N105,OFFSET(重大性判定原則!$A$3,,MATCH($N$55,重大性判定原則!$B$2:$F$2,0),12,1),0),1)*重大性判定原則!$C$6+INDEX(重大性判定原則!$A$3:$A$5,MATCH(O105,OFFSET(重大性判定原則!$A$3,,MATCH($O$55,重大性判定原則!$B$2:$F$2,0),12,1),0),1)*重大性判定原則!$D$6)+(INDEX(重大性判定原則!$A$3:$A$5,MATCH(P105,OFFSET(重大性判定原則!$A$3,,MATCH($P$55,重大性判定原則!$B$2:$F$2,0),12,1),0),1)*重大性判定原則!$E$6),0)</f>
        <v>3.3</v>
      </c>
      <c r="S105" s="336" t="str">
        <f ca="1">IF(R105&gt;重大性判定原則!$C$9,"S","NS")</f>
        <v>NS</v>
      </c>
      <c r="T105" s="343"/>
      <c r="U105" s="343"/>
      <c r="V105" s="344"/>
      <c r="W105" s="344"/>
      <c r="X105" s="344"/>
      <c r="Y105" s="341">
        <f t="shared" si="51"/>
        <v>0</v>
      </c>
      <c r="Z105" s="603"/>
      <c r="AA105" s="121"/>
      <c r="AB105" s="121"/>
      <c r="AC105" s="121"/>
      <c r="AD105" s="121"/>
      <c r="AE105" s="143"/>
      <c r="AF105" s="122"/>
      <c r="AG105" s="122"/>
      <c r="AH105" s="122"/>
      <c r="AI105" s="122"/>
      <c r="AJ105" s="122"/>
      <c r="AK105" s="122"/>
      <c r="AL105" s="144"/>
      <c r="AM105" s="144"/>
      <c r="AN105" s="144"/>
      <c r="AO105" s="144"/>
      <c r="AP105" s="143"/>
    </row>
    <row r="106" spans="2:42">
      <c r="B106" s="574"/>
      <c r="C106" s="573"/>
      <c r="D106" s="573"/>
      <c r="E106" s="573"/>
      <c r="F106" s="573"/>
      <c r="G106" s="573"/>
      <c r="H106" s="330" t="str">
        <f t="shared" ca="1" si="52"/>
        <v/>
      </c>
      <c r="I106" s="571"/>
      <c r="J106" s="329" t="s">
        <v>385</v>
      </c>
      <c r="K106" s="351" t="s">
        <v>528</v>
      </c>
      <c r="L106" s="335" t="str">
        <f t="shared" ca="1" si="53"/>
        <v>否</v>
      </c>
      <c r="M106" s="351" t="s">
        <v>510</v>
      </c>
      <c r="N106" s="351" t="s">
        <v>525</v>
      </c>
      <c r="O106" s="351" t="s">
        <v>508</v>
      </c>
      <c r="P106" s="351" t="s">
        <v>237</v>
      </c>
      <c r="Q106" s="351"/>
      <c r="R106" s="321">
        <f ca="1">IFERROR((INDEX(重大性判定原則!$A$3:$A$5,MATCH(盤查表單!M106,OFFSET(重大性判定原則!$A$3,,MATCH(盤查表單!$M$55,重大性判定原則!$B$2:$F$2,0),12,1),0),1)*重大性判定原則!$B$6+INDEX(重大性判定原則!$A$3:$A$5,MATCH(N106,OFFSET(重大性判定原則!$A$3,,MATCH($N$55,重大性判定原則!$B$2:$F$2,0),12,1),0),1)*重大性判定原則!$C$6+INDEX(重大性判定原則!$A$3:$A$5,MATCH(O106,OFFSET(重大性判定原則!$A$3,,MATCH($O$55,重大性判定原則!$B$2:$F$2,0),12,1),0),1)*重大性判定原則!$D$6)+(INDEX(重大性判定原則!$A$3:$A$5,MATCH(P106,OFFSET(重大性判定原則!$A$3,,MATCH($P$55,重大性判定原則!$B$2:$F$2,0),12,1),0),1)*重大性判定原則!$E$6),0)</f>
        <v>3.3</v>
      </c>
      <c r="S106" s="336" t="str">
        <f ca="1">IF(R106&gt;重大性判定原則!$C$9,"S","NS")</f>
        <v>NS</v>
      </c>
      <c r="T106" s="343"/>
      <c r="U106" s="343"/>
      <c r="V106" s="344"/>
      <c r="W106" s="344"/>
      <c r="X106" s="344"/>
      <c r="Y106" s="341">
        <f t="shared" si="51"/>
        <v>0</v>
      </c>
      <c r="Z106" s="604"/>
      <c r="AA106" s="121"/>
      <c r="AB106" s="121"/>
      <c r="AC106" s="121"/>
      <c r="AD106" s="121"/>
      <c r="AE106" s="143"/>
      <c r="AF106" s="122"/>
      <c r="AG106" s="122"/>
      <c r="AH106" s="122"/>
      <c r="AI106" s="122"/>
      <c r="AJ106" s="122"/>
      <c r="AK106" s="122"/>
      <c r="AL106" s="144"/>
      <c r="AM106" s="144"/>
      <c r="AN106" s="144"/>
      <c r="AO106" s="144"/>
      <c r="AP106" s="143"/>
    </row>
    <row r="107" spans="2:42">
      <c r="B107" s="321">
        <v>4.4000000000000004</v>
      </c>
      <c r="C107" s="573" t="s">
        <v>2396</v>
      </c>
      <c r="D107" s="573"/>
      <c r="E107" s="573"/>
      <c r="F107" s="573"/>
      <c r="G107" s="573"/>
      <c r="H107" s="330" t="str">
        <f t="shared" ca="1" si="52"/>
        <v/>
      </c>
      <c r="I107" s="321" t="str">
        <f>IF(COUNTIF(K107,"v")&gt;0,"有","無")</f>
        <v>有</v>
      </c>
      <c r="J107" s="329" t="s">
        <v>386</v>
      </c>
      <c r="K107" s="351" t="s">
        <v>528</v>
      </c>
      <c r="L107" s="335" t="str">
        <f t="shared" ca="1" si="53"/>
        <v>否</v>
      </c>
      <c r="M107" s="351" t="s">
        <v>510</v>
      </c>
      <c r="N107" s="351" t="s">
        <v>525</v>
      </c>
      <c r="O107" s="351" t="s">
        <v>685</v>
      </c>
      <c r="P107" s="351" t="s">
        <v>237</v>
      </c>
      <c r="Q107" s="351"/>
      <c r="R107" s="321">
        <f ca="1">IFERROR((INDEX(重大性判定原則!$A$3:$A$5,MATCH(盤查表單!M107,OFFSET(重大性判定原則!$A$3,,MATCH(盤查表單!$M$55,重大性判定原則!$B$2:$F$2,0),12,1),0),1)*重大性判定原則!$B$6+INDEX(重大性判定原則!$A$3:$A$5,MATCH(N107,OFFSET(重大性判定原則!$A$3,,MATCH($N$55,重大性判定原則!$B$2:$F$2,0),12,1),0),1)*重大性判定原則!$C$6+INDEX(重大性判定原則!$A$3:$A$5,MATCH(O107,OFFSET(重大性判定原則!$A$3,,MATCH($O$55,重大性判定原則!$B$2:$F$2,0),12,1),0),1)*重大性判定原則!$D$6)+(INDEX(重大性判定原則!$A$3:$A$5,MATCH(P107,OFFSET(重大性判定原則!$A$3,,MATCH($P$55,重大性判定原則!$B$2:$F$2,0),12,1),0),1)*重大性判定原則!$E$6),0)</f>
        <v>0</v>
      </c>
      <c r="S107" s="336" t="str">
        <f ca="1">IF(R107&gt;重大性判定原則!$C$9,"S","NS")</f>
        <v>NS</v>
      </c>
      <c r="T107" s="343"/>
      <c r="U107" s="343"/>
      <c r="V107" s="344"/>
      <c r="W107" s="344"/>
      <c r="X107" s="344"/>
      <c r="Y107" s="341">
        <f t="shared" si="51"/>
        <v>0</v>
      </c>
      <c r="Z107" s="340">
        <f>Y107</f>
        <v>0</v>
      </c>
      <c r="AA107" s="121"/>
      <c r="AB107" s="121"/>
      <c r="AC107" s="121"/>
      <c r="AD107" s="121"/>
      <c r="AE107" s="143"/>
      <c r="AF107" s="122"/>
      <c r="AG107" s="122"/>
      <c r="AH107" s="122"/>
      <c r="AI107" s="122"/>
      <c r="AJ107" s="122"/>
      <c r="AK107" s="122"/>
      <c r="AL107" s="144"/>
      <c r="AM107" s="144"/>
      <c r="AN107" s="144"/>
      <c r="AO107" s="144"/>
      <c r="AP107" s="143"/>
    </row>
    <row r="108" spans="2:42" ht="18" customHeight="1">
      <c r="B108" s="571">
        <v>4.5</v>
      </c>
      <c r="C108" s="575" t="s">
        <v>387</v>
      </c>
      <c r="D108" s="575"/>
      <c r="E108" s="575"/>
      <c r="F108" s="575"/>
      <c r="G108" s="575"/>
      <c r="H108" s="330" t="str">
        <f t="shared" ca="1" si="52"/>
        <v/>
      </c>
      <c r="I108" s="571" t="str">
        <f>IF(COUNTIF(K108:K111,"v")&gt;0,"有","無")</f>
        <v>有</v>
      </c>
      <c r="J108" s="329" t="s">
        <v>388</v>
      </c>
      <c r="K108" s="351" t="s">
        <v>528</v>
      </c>
      <c r="L108" s="335" t="str">
        <f t="shared" ca="1" si="53"/>
        <v>否</v>
      </c>
      <c r="M108" s="351" t="s">
        <v>510</v>
      </c>
      <c r="N108" s="351" t="s">
        <v>525</v>
      </c>
      <c r="O108" s="351" t="s">
        <v>511</v>
      </c>
      <c r="P108" s="351" t="s">
        <v>237</v>
      </c>
      <c r="Q108" s="351"/>
      <c r="R108" s="321">
        <f ca="1">IFERROR((INDEX(重大性判定原則!$A$3:$A$5,MATCH(盤查表單!M108,OFFSET(重大性判定原則!$A$3,,MATCH(盤查表單!$M$55,重大性判定原則!$B$2:$F$2,0),12,1),0),1)*重大性判定原則!$B$6+INDEX(重大性判定原則!$A$3:$A$5,MATCH(N108,OFFSET(重大性判定原則!$A$3,,MATCH($N$55,重大性判定原則!$B$2:$F$2,0),12,1),0),1)*重大性判定原則!$C$6+INDEX(重大性判定原則!$A$3:$A$5,MATCH(O108,OFFSET(重大性判定原則!$A$3,,MATCH($O$55,重大性判定原則!$B$2:$F$2,0),12,1),0),1)*重大性判定原則!$D$6)+(INDEX(重大性判定原則!$A$3:$A$5,MATCH(P108,OFFSET(重大性判定原則!$A$3,,MATCH($P$55,重大性判定原則!$B$2:$F$2,0),12,1),0),1)*重大性判定原則!$E$6),0)</f>
        <v>2.2999999999999998</v>
      </c>
      <c r="S108" s="336" t="str">
        <f ca="1">IF(R108&gt;重大性判定原則!$C$9,"S","NS")</f>
        <v>NS</v>
      </c>
      <c r="T108" s="343"/>
      <c r="U108" s="343"/>
      <c r="V108" s="344"/>
      <c r="W108" s="344"/>
      <c r="X108" s="344"/>
      <c r="Y108" s="341">
        <f t="shared" si="51"/>
        <v>0</v>
      </c>
      <c r="Z108" s="602">
        <f>SUM(Y108:Y111)</f>
        <v>0</v>
      </c>
      <c r="AA108" s="121"/>
      <c r="AB108" s="121"/>
      <c r="AC108" s="121"/>
      <c r="AD108" s="121"/>
      <c r="AE108" s="143"/>
      <c r="AF108" s="122"/>
      <c r="AG108" s="122"/>
      <c r="AH108" s="122"/>
      <c r="AI108" s="122"/>
      <c r="AJ108" s="122"/>
      <c r="AK108" s="122"/>
      <c r="AL108" s="144"/>
      <c r="AM108" s="144"/>
      <c r="AN108" s="144"/>
      <c r="AO108" s="144"/>
      <c r="AP108" s="143"/>
    </row>
    <row r="109" spans="2:42">
      <c r="B109" s="571"/>
      <c r="C109" s="575"/>
      <c r="D109" s="575"/>
      <c r="E109" s="575"/>
      <c r="F109" s="575"/>
      <c r="G109" s="575"/>
      <c r="H109" s="330" t="str">
        <f t="shared" ca="1" si="52"/>
        <v/>
      </c>
      <c r="I109" s="571"/>
      <c r="J109" s="329" t="s">
        <v>389</v>
      </c>
      <c r="K109" s="351" t="s">
        <v>528</v>
      </c>
      <c r="L109" s="335" t="str">
        <f t="shared" ca="1" si="53"/>
        <v>否</v>
      </c>
      <c r="M109" s="351" t="s">
        <v>519</v>
      </c>
      <c r="N109" s="351" t="s">
        <v>525</v>
      </c>
      <c r="O109" s="351" t="s">
        <v>511</v>
      </c>
      <c r="P109" s="351" t="s">
        <v>237</v>
      </c>
      <c r="Q109" s="351"/>
      <c r="R109" s="321">
        <f ca="1">IFERROR((INDEX(重大性判定原則!$A$3:$A$5,MATCH(盤查表單!M109,OFFSET(重大性判定原則!$A$3,,MATCH(盤查表單!$M$55,重大性判定原則!$B$2:$F$2,0),12,1),0),1)*重大性判定原則!$B$6+INDEX(重大性判定原則!$A$3:$A$5,MATCH(N109,OFFSET(重大性判定原則!$A$3,,MATCH($N$55,重大性判定原則!$B$2:$F$2,0),12,1),0),1)*重大性判定原則!$C$6+INDEX(重大性判定原則!$A$3:$A$5,MATCH(O109,OFFSET(重大性判定原則!$A$3,,MATCH($O$55,重大性判定原則!$B$2:$F$2,0),12,1),0),1)*重大性判定原則!$D$6)+(INDEX(重大性判定原則!$A$3:$A$5,MATCH(P109,OFFSET(重大性判定原則!$A$3,,MATCH($P$55,重大性判定原則!$B$2:$F$2,0),12,1),0),1)*重大性判定原則!$E$6),0)</f>
        <v>2</v>
      </c>
      <c r="S109" s="336" t="str">
        <f ca="1">IF(R109&gt;重大性判定原則!$C$9,"S","NS")</f>
        <v>NS</v>
      </c>
      <c r="T109" s="343"/>
      <c r="U109" s="343"/>
      <c r="V109" s="344"/>
      <c r="W109" s="344"/>
      <c r="X109" s="344"/>
      <c r="Y109" s="341">
        <f t="shared" si="51"/>
        <v>0</v>
      </c>
      <c r="Z109" s="603"/>
      <c r="AA109" s="121"/>
      <c r="AB109" s="121"/>
      <c r="AC109" s="121"/>
      <c r="AD109" s="121"/>
      <c r="AE109" s="143"/>
      <c r="AF109" s="122"/>
      <c r="AG109" s="122"/>
      <c r="AH109" s="122"/>
      <c r="AI109" s="122"/>
      <c r="AJ109" s="122"/>
      <c r="AK109" s="122"/>
      <c r="AL109" s="144"/>
      <c r="AM109" s="144"/>
      <c r="AN109" s="144"/>
      <c r="AO109" s="144"/>
      <c r="AP109" s="143"/>
    </row>
    <row r="110" spans="2:42">
      <c r="B110" s="571"/>
      <c r="C110" s="575"/>
      <c r="D110" s="575"/>
      <c r="E110" s="575"/>
      <c r="F110" s="575"/>
      <c r="G110" s="575"/>
      <c r="H110" s="330" t="str">
        <f t="shared" ca="1" si="52"/>
        <v/>
      </c>
      <c r="I110" s="571"/>
      <c r="J110" s="329" t="s">
        <v>390</v>
      </c>
      <c r="K110" s="351" t="s">
        <v>528</v>
      </c>
      <c r="L110" s="335" t="str">
        <f t="shared" ca="1" si="53"/>
        <v>否</v>
      </c>
      <c r="M110" s="351" t="s">
        <v>519</v>
      </c>
      <c r="N110" s="351" t="s">
        <v>525</v>
      </c>
      <c r="O110" s="351" t="s">
        <v>511</v>
      </c>
      <c r="P110" s="351" t="s">
        <v>237</v>
      </c>
      <c r="Q110" s="351"/>
      <c r="R110" s="321">
        <f ca="1">IFERROR((INDEX(重大性判定原則!$A$3:$A$5,MATCH(盤查表單!M110,OFFSET(重大性判定原則!$A$3,,MATCH(盤查表單!$M$55,重大性判定原則!$B$2:$F$2,0),12,1),0),1)*重大性判定原則!$B$6+INDEX(重大性判定原則!$A$3:$A$5,MATCH(N110,OFFSET(重大性判定原則!$A$3,,MATCH($N$55,重大性判定原則!$B$2:$F$2,0),12,1),0),1)*重大性判定原則!$C$6+INDEX(重大性判定原則!$A$3:$A$5,MATCH(O110,OFFSET(重大性判定原則!$A$3,,MATCH($O$55,重大性判定原則!$B$2:$F$2,0),12,1),0),1)*重大性判定原則!$D$6)+(INDEX(重大性判定原則!$A$3:$A$5,MATCH(P110,OFFSET(重大性判定原則!$A$3,,MATCH($P$55,重大性判定原則!$B$2:$F$2,0),12,1),0),1)*重大性判定原則!$E$6),0)</f>
        <v>2</v>
      </c>
      <c r="S110" s="336" t="str">
        <f ca="1">IF(R110&gt;重大性判定原則!$C$9,"S","NS")</f>
        <v>NS</v>
      </c>
      <c r="T110" s="343"/>
      <c r="U110" s="343"/>
      <c r="V110" s="344"/>
      <c r="W110" s="344"/>
      <c r="X110" s="344"/>
      <c r="Y110" s="341">
        <f t="shared" si="51"/>
        <v>0</v>
      </c>
      <c r="Z110" s="603"/>
      <c r="AA110" s="121"/>
      <c r="AB110" s="121"/>
      <c r="AC110" s="121"/>
      <c r="AD110" s="121"/>
      <c r="AE110" s="143"/>
      <c r="AF110" s="122"/>
      <c r="AG110" s="122"/>
      <c r="AH110" s="122"/>
      <c r="AI110" s="122"/>
      <c r="AJ110" s="122"/>
      <c r="AK110" s="122"/>
      <c r="AL110" s="144"/>
      <c r="AM110" s="144"/>
      <c r="AN110" s="144"/>
      <c r="AO110" s="144"/>
      <c r="AP110" s="143"/>
    </row>
    <row r="111" spans="2:42">
      <c r="B111" s="571"/>
      <c r="C111" s="575"/>
      <c r="D111" s="575"/>
      <c r="E111" s="575"/>
      <c r="F111" s="575"/>
      <c r="G111" s="575"/>
      <c r="H111" s="330" t="str">
        <f t="shared" ca="1" si="52"/>
        <v/>
      </c>
      <c r="I111" s="571"/>
      <c r="J111" s="329" t="s">
        <v>391</v>
      </c>
      <c r="K111" s="351" t="s">
        <v>536</v>
      </c>
      <c r="L111" s="335" t="str">
        <f t="shared" ca="1" si="53"/>
        <v>不適用</v>
      </c>
      <c r="M111" s="351" t="s">
        <v>519</v>
      </c>
      <c r="N111" s="351" t="s">
        <v>525</v>
      </c>
      <c r="O111" s="351" t="s">
        <v>511</v>
      </c>
      <c r="P111" s="351" t="s">
        <v>237</v>
      </c>
      <c r="Q111" s="351"/>
      <c r="R111" s="321">
        <f ca="1">IFERROR((INDEX(重大性判定原則!$A$3:$A$5,MATCH(盤查表單!M111,OFFSET(重大性判定原則!$A$3,,MATCH(盤查表單!$M$55,重大性判定原則!$B$2:$F$2,0),12,1),0),1)*重大性判定原則!$B$6+INDEX(重大性判定原則!$A$3:$A$5,MATCH(N111,OFFSET(重大性判定原則!$A$3,,MATCH($N$55,重大性判定原則!$B$2:$F$2,0),12,1),0),1)*重大性判定原則!$C$6+INDEX(重大性判定原則!$A$3:$A$5,MATCH(O111,OFFSET(重大性判定原則!$A$3,,MATCH($O$55,重大性判定原則!$B$2:$F$2,0),12,1),0),1)*重大性判定原則!$D$6)+(INDEX(重大性判定原則!$A$3:$A$5,MATCH(P111,OFFSET(重大性判定原則!$A$3,,MATCH($P$55,重大性判定原則!$B$2:$F$2,0),12,1),0),1)*重大性判定原則!$E$6),0)</f>
        <v>2</v>
      </c>
      <c r="S111" s="336" t="str">
        <f ca="1">IF(R111&gt;重大性判定原則!$C$9,"S","NS")</f>
        <v>NS</v>
      </c>
      <c r="T111" s="343"/>
      <c r="U111" s="343"/>
      <c r="V111" s="344"/>
      <c r="W111" s="344"/>
      <c r="X111" s="344"/>
      <c r="Y111" s="341">
        <f t="shared" si="51"/>
        <v>0</v>
      </c>
      <c r="Z111" s="604"/>
      <c r="AA111" s="121"/>
      <c r="AB111" s="121"/>
      <c r="AC111" s="121"/>
      <c r="AD111" s="121"/>
      <c r="AE111" s="143"/>
      <c r="AF111" s="122"/>
      <c r="AG111" s="122"/>
      <c r="AH111" s="122"/>
      <c r="AI111" s="122"/>
      <c r="AJ111" s="122"/>
      <c r="AK111" s="122"/>
      <c r="AL111" s="144"/>
      <c r="AM111" s="144"/>
      <c r="AN111" s="144"/>
      <c r="AO111" s="144"/>
      <c r="AP111" s="143"/>
    </row>
    <row r="112" spans="2:42">
      <c r="B112" s="331" t="s">
        <v>392</v>
      </c>
      <c r="C112" s="555" t="s">
        <v>393</v>
      </c>
      <c r="D112" s="555"/>
      <c r="E112" s="555"/>
      <c r="F112" s="555"/>
      <c r="G112" s="555"/>
      <c r="H112" s="332"/>
      <c r="I112" s="333"/>
      <c r="J112" s="333"/>
      <c r="K112" s="352"/>
      <c r="L112" s="333"/>
      <c r="M112" s="350"/>
      <c r="N112" s="352"/>
      <c r="O112" s="350"/>
      <c r="P112" s="352"/>
      <c r="Q112" s="352"/>
      <c r="R112" s="334"/>
      <c r="S112" s="337"/>
      <c r="T112" s="345"/>
      <c r="U112" s="345"/>
      <c r="V112" s="346"/>
      <c r="W112" s="346"/>
      <c r="X112" s="346"/>
      <c r="Y112" s="121"/>
      <c r="Z112" s="121"/>
      <c r="AA112" s="121"/>
      <c r="AB112" s="121"/>
      <c r="AC112" s="121"/>
      <c r="AD112" s="121"/>
      <c r="AE112" s="143"/>
      <c r="AF112" s="122"/>
      <c r="AG112" s="122"/>
      <c r="AH112" s="122"/>
      <c r="AI112" s="122"/>
      <c r="AJ112" s="122"/>
      <c r="AK112" s="122"/>
      <c r="AL112" s="144"/>
      <c r="AM112" s="144"/>
      <c r="AN112" s="144"/>
      <c r="AO112" s="144"/>
      <c r="AP112" s="143"/>
    </row>
    <row r="113" spans="2:42">
      <c r="B113" s="321">
        <v>5.0999999999999996</v>
      </c>
      <c r="C113" s="573" t="s">
        <v>394</v>
      </c>
      <c r="D113" s="573"/>
      <c r="E113" s="573"/>
      <c r="F113" s="573"/>
      <c r="G113" s="573"/>
      <c r="H113" s="330" t="str">
        <f t="shared" ref="H113:H120" ca="1" si="54">IF(L113="是",5,"")</f>
        <v/>
      </c>
      <c r="I113" s="321" t="str">
        <f>IF(COUNTIF(K113,"v")&gt;0,"有","無")</f>
        <v>無</v>
      </c>
      <c r="J113" s="329" t="s">
        <v>395</v>
      </c>
      <c r="K113" s="351" t="s">
        <v>529</v>
      </c>
      <c r="L113" s="391" t="str">
        <f t="shared" ref="L113:L123" ca="1" si="55">IF(AND(K113="v",S113="S"),"是",IF(K113="x","不適用","否"))</f>
        <v>不適用</v>
      </c>
      <c r="M113" s="351" t="s">
        <v>510</v>
      </c>
      <c r="N113" s="351" t="s">
        <v>525</v>
      </c>
      <c r="O113" s="351" t="s">
        <v>508</v>
      </c>
      <c r="P113" s="351" t="s">
        <v>237</v>
      </c>
      <c r="Q113" s="351"/>
      <c r="R113" s="321">
        <f ca="1">IFERROR((INDEX(重大性判定原則!$A$3:$A$5,MATCH(盤查表單!M113,OFFSET(重大性判定原則!$A$3,,MATCH(盤查表單!$M$55,重大性判定原則!$B$2:$F$2,0),12,1),0),1)*重大性判定原則!$B$6+INDEX(重大性判定原則!$A$3:$A$5,MATCH(N113,OFFSET(重大性判定原則!$A$3,,MATCH($N$55,重大性判定原則!$B$2:$F$2,0),12,1),0),1)*重大性判定原則!$C$6+INDEX(重大性判定原則!$A$3:$A$5,MATCH(O113,OFFSET(重大性判定原則!$A$3,,MATCH($O$55,重大性判定原則!$B$2:$F$2,0),12,1),0),1)*重大性判定原則!$D$6)+(INDEX(重大性判定原則!$A$3:$A$5,MATCH(P113,OFFSET(重大性判定原則!$A$3,,MATCH($P$55,重大性判定原則!$B$2:$F$2,0),12,1),0),1)*重大性判定原則!$E$6),0)</f>
        <v>3.3</v>
      </c>
      <c r="S113" s="336" t="str">
        <f ca="1">IF(R113&gt;重大性判定原則!$C$9,"S","NS")</f>
        <v>NS</v>
      </c>
      <c r="T113" s="343"/>
      <c r="U113" s="343"/>
      <c r="V113" s="344"/>
      <c r="W113" s="344"/>
      <c r="X113" s="344"/>
      <c r="Y113" s="341">
        <f t="shared" si="51"/>
        <v>0</v>
      </c>
      <c r="Z113" s="340">
        <f>Y113</f>
        <v>0</v>
      </c>
      <c r="AA113" s="121"/>
      <c r="AB113" s="121"/>
      <c r="AC113" s="121"/>
      <c r="AD113" s="121"/>
      <c r="AE113" s="143"/>
      <c r="AF113" s="122"/>
      <c r="AG113" s="122"/>
      <c r="AH113" s="122"/>
      <c r="AI113" s="122"/>
      <c r="AJ113" s="122"/>
      <c r="AK113" s="122"/>
      <c r="AL113" s="144"/>
      <c r="AM113" s="144"/>
      <c r="AN113" s="144"/>
      <c r="AO113" s="144"/>
      <c r="AP113" s="143"/>
    </row>
    <row r="114" spans="2:42">
      <c r="B114" s="321">
        <v>5.2</v>
      </c>
      <c r="C114" s="573" t="s">
        <v>396</v>
      </c>
      <c r="D114" s="573"/>
      <c r="E114" s="573"/>
      <c r="F114" s="573"/>
      <c r="G114" s="573"/>
      <c r="H114" s="330" t="str">
        <f t="shared" ca="1" si="54"/>
        <v/>
      </c>
      <c r="I114" s="321" t="str">
        <f>IF(COUNTIF(K114,"v")&gt;0,"有","無")</f>
        <v>無</v>
      </c>
      <c r="J114" s="329" t="s">
        <v>397</v>
      </c>
      <c r="K114" s="351" t="s">
        <v>529</v>
      </c>
      <c r="L114" s="391" t="str">
        <f t="shared" ca="1" si="55"/>
        <v>不適用</v>
      </c>
      <c r="M114" s="351" t="s">
        <v>517</v>
      </c>
      <c r="N114" s="351" t="s">
        <v>525</v>
      </c>
      <c r="O114" s="351" t="s">
        <v>508</v>
      </c>
      <c r="P114" s="351" t="s">
        <v>237</v>
      </c>
      <c r="Q114" s="351"/>
      <c r="R114" s="321">
        <f ca="1">IFERROR((INDEX(重大性判定原則!$A$3:$A$5,MATCH(盤查表單!M114,OFFSET(重大性判定原則!$A$3,,MATCH(盤查表單!$M$55,重大性判定原則!$B$2:$F$2,0),12,1),0),1)*重大性判定原則!$B$6+INDEX(重大性判定原則!$A$3:$A$5,MATCH(N114,OFFSET(重大性判定原則!$A$3,,MATCH($N$55,重大性判定原則!$B$2:$F$2,0),12,1),0),1)*重大性判定原則!$C$6+INDEX(重大性判定原則!$A$3:$A$5,MATCH(O114,OFFSET(重大性判定原則!$A$3,,MATCH($O$55,重大性判定原則!$B$2:$F$2,0),12,1),0),1)*重大性判定原則!$D$6)+(INDEX(重大性判定原則!$A$3:$A$5,MATCH(P114,OFFSET(重大性判定原則!$A$3,,MATCH($P$55,重大性判定原則!$B$2:$F$2,0),12,1),0),1)*重大性判定原則!$E$6),0)</f>
        <v>3.5999999999999996</v>
      </c>
      <c r="S114" s="336" t="str">
        <f ca="1">IF(R114&gt;重大性判定原則!$C$9,"S","NS")</f>
        <v>S</v>
      </c>
      <c r="T114" s="394"/>
      <c r="U114" s="394"/>
      <c r="V114" s="395"/>
      <c r="W114" s="395"/>
      <c r="X114" s="395"/>
      <c r="Y114" s="341">
        <f ca="1">IF(L114="是",ROUND('13.下游租賃資產'!O36,4),0)</f>
        <v>0</v>
      </c>
      <c r="Z114" s="340">
        <f ca="1">Y114</f>
        <v>0</v>
      </c>
      <c r="AA114" s="121"/>
      <c r="AB114" s="121"/>
      <c r="AC114" s="121"/>
      <c r="AD114" s="121"/>
      <c r="AE114" s="143"/>
      <c r="AF114" s="122"/>
      <c r="AG114" s="122"/>
      <c r="AH114" s="122"/>
      <c r="AI114" s="122"/>
      <c r="AJ114" s="122"/>
      <c r="AK114" s="122"/>
      <c r="AL114" s="144"/>
      <c r="AM114" s="144"/>
      <c r="AN114" s="144"/>
      <c r="AO114" s="144"/>
      <c r="AP114" s="143"/>
    </row>
    <row r="115" spans="2:42">
      <c r="B115" s="571">
        <v>5.3</v>
      </c>
      <c r="C115" s="573" t="s">
        <v>398</v>
      </c>
      <c r="D115" s="573"/>
      <c r="E115" s="573"/>
      <c r="F115" s="573"/>
      <c r="G115" s="573"/>
      <c r="H115" s="330" t="str">
        <f t="shared" ca="1" si="54"/>
        <v/>
      </c>
      <c r="I115" s="571" t="str">
        <f>IF(COUNTIF(K115:K119,"v")&gt;0,"有","無")</f>
        <v>無</v>
      </c>
      <c r="J115" s="329" t="s">
        <v>399</v>
      </c>
      <c r="K115" s="351" t="s">
        <v>529</v>
      </c>
      <c r="L115" s="391" t="str">
        <f t="shared" ca="1" si="55"/>
        <v>不適用</v>
      </c>
      <c r="M115" s="351" t="s">
        <v>510</v>
      </c>
      <c r="N115" s="351" t="s">
        <v>525</v>
      </c>
      <c r="O115" s="351" t="s">
        <v>511</v>
      </c>
      <c r="P115" s="351" t="s">
        <v>237</v>
      </c>
      <c r="Q115" s="351"/>
      <c r="R115" s="321">
        <f ca="1">IFERROR((INDEX(重大性判定原則!$A$3:$A$5,MATCH(盤查表單!M115,OFFSET(重大性判定原則!$A$3,,MATCH(盤查表單!$M$55,重大性判定原則!$B$2:$F$2,0),12,1),0),1)*重大性判定原則!$B$6+INDEX(重大性判定原則!$A$3:$A$5,MATCH(N115,OFFSET(重大性判定原則!$A$3,,MATCH($N$55,重大性判定原則!$B$2:$F$2,0),12,1),0),1)*重大性判定原則!$C$6+INDEX(重大性判定原則!$A$3:$A$5,MATCH(O115,OFFSET(重大性判定原則!$A$3,,MATCH($O$55,重大性判定原則!$B$2:$F$2,0),12,1),0),1)*重大性判定原則!$D$6)+(INDEX(重大性判定原則!$A$3:$A$5,MATCH(P115,OFFSET(重大性判定原則!$A$3,,MATCH($P$55,重大性判定原則!$B$2:$F$2,0),12,1),0),1)*重大性判定原則!$E$6),0)</f>
        <v>2.2999999999999998</v>
      </c>
      <c r="S115" s="336" t="str">
        <f ca="1">IF(R115&gt;重大性判定原則!$C$9,"S","NS")</f>
        <v>NS</v>
      </c>
      <c r="T115" s="343"/>
      <c r="U115" s="343"/>
      <c r="V115" s="344"/>
      <c r="W115" s="344"/>
      <c r="X115" s="344"/>
      <c r="Y115" s="341">
        <f t="shared" si="51"/>
        <v>0</v>
      </c>
      <c r="Z115" s="602">
        <f>SUM(Y115:Y119)</f>
        <v>0</v>
      </c>
      <c r="AA115" s="121"/>
      <c r="AB115" s="121"/>
      <c r="AC115" s="121"/>
      <c r="AD115" s="121"/>
      <c r="AE115" s="143"/>
      <c r="AF115" s="122"/>
      <c r="AG115" s="122"/>
      <c r="AH115" s="122"/>
      <c r="AI115" s="122"/>
      <c r="AJ115" s="122"/>
      <c r="AK115" s="122"/>
      <c r="AL115" s="144"/>
      <c r="AM115" s="144"/>
      <c r="AN115" s="144"/>
      <c r="AO115" s="144"/>
      <c r="AP115" s="143"/>
    </row>
    <row r="116" spans="2:42">
      <c r="B116" s="571"/>
      <c r="C116" s="573"/>
      <c r="D116" s="573"/>
      <c r="E116" s="573"/>
      <c r="F116" s="573"/>
      <c r="G116" s="573"/>
      <c r="H116" s="330" t="str">
        <f t="shared" ca="1" si="54"/>
        <v/>
      </c>
      <c r="I116" s="571"/>
      <c r="J116" s="329" t="s">
        <v>400</v>
      </c>
      <c r="K116" s="351" t="s">
        <v>529</v>
      </c>
      <c r="L116" s="391" t="str">
        <f t="shared" ca="1" si="55"/>
        <v>不適用</v>
      </c>
      <c r="M116" s="351" t="s">
        <v>510</v>
      </c>
      <c r="N116" s="351" t="s">
        <v>525</v>
      </c>
      <c r="O116" s="351" t="s">
        <v>511</v>
      </c>
      <c r="P116" s="351" t="s">
        <v>237</v>
      </c>
      <c r="Q116" s="351"/>
      <c r="R116" s="321">
        <f ca="1">IFERROR((INDEX(重大性判定原則!$A$3:$A$5,MATCH(盤查表單!M116,OFFSET(重大性判定原則!$A$3,,MATCH(盤查表單!$M$55,重大性判定原則!$B$2:$F$2,0),12,1),0),1)*重大性判定原則!$B$6+INDEX(重大性判定原則!$A$3:$A$5,MATCH(N116,OFFSET(重大性判定原則!$A$3,,MATCH($N$55,重大性判定原則!$B$2:$F$2,0),12,1),0),1)*重大性判定原則!$C$6+INDEX(重大性判定原則!$A$3:$A$5,MATCH(O116,OFFSET(重大性判定原則!$A$3,,MATCH($O$55,重大性判定原則!$B$2:$F$2,0),12,1),0),1)*重大性判定原則!$D$6)+(INDEX(重大性判定原則!$A$3:$A$5,MATCH(P116,OFFSET(重大性判定原則!$A$3,,MATCH($P$55,重大性判定原則!$B$2:$F$2,0),12,1),0),1)*重大性判定原則!$E$6),0)</f>
        <v>2.2999999999999998</v>
      </c>
      <c r="S116" s="336" t="str">
        <f ca="1">IF(R116&gt;重大性判定原則!$C$9,"S","NS")</f>
        <v>NS</v>
      </c>
      <c r="T116" s="343"/>
      <c r="U116" s="343"/>
      <c r="V116" s="344"/>
      <c r="W116" s="344"/>
      <c r="X116" s="344"/>
      <c r="Y116" s="341">
        <f t="shared" si="51"/>
        <v>0</v>
      </c>
      <c r="Z116" s="603"/>
      <c r="AA116" s="121"/>
      <c r="AB116" s="121"/>
      <c r="AC116" s="121"/>
      <c r="AD116" s="121"/>
      <c r="AE116" s="143"/>
      <c r="AF116" s="122"/>
      <c r="AG116" s="122"/>
      <c r="AH116" s="122"/>
      <c r="AI116" s="122"/>
      <c r="AJ116" s="122"/>
      <c r="AK116" s="122"/>
      <c r="AL116" s="144"/>
      <c r="AM116" s="144"/>
      <c r="AN116" s="144"/>
      <c r="AO116" s="144"/>
      <c r="AP116" s="143"/>
    </row>
    <row r="117" spans="2:42">
      <c r="B117" s="571"/>
      <c r="C117" s="573"/>
      <c r="D117" s="573"/>
      <c r="E117" s="573"/>
      <c r="F117" s="573"/>
      <c r="G117" s="573"/>
      <c r="H117" s="330" t="str">
        <f t="shared" ca="1" si="54"/>
        <v/>
      </c>
      <c r="I117" s="571"/>
      <c r="J117" s="329" t="s">
        <v>401</v>
      </c>
      <c r="K117" s="351" t="s">
        <v>529</v>
      </c>
      <c r="L117" s="391" t="str">
        <f t="shared" ca="1" si="55"/>
        <v>不適用</v>
      </c>
      <c r="M117" s="351" t="s">
        <v>510</v>
      </c>
      <c r="N117" s="351" t="s">
        <v>525</v>
      </c>
      <c r="O117" s="351" t="s">
        <v>511</v>
      </c>
      <c r="P117" s="351" t="s">
        <v>237</v>
      </c>
      <c r="Q117" s="351"/>
      <c r="R117" s="321">
        <f ca="1">IFERROR((INDEX(重大性判定原則!$A$3:$A$5,MATCH(盤查表單!M117,OFFSET(重大性判定原則!$A$3,,MATCH(盤查表單!$M$55,重大性判定原則!$B$2:$F$2,0),12,1),0),1)*重大性判定原則!$B$6+INDEX(重大性判定原則!$A$3:$A$5,MATCH(N117,OFFSET(重大性判定原則!$A$3,,MATCH($N$55,重大性判定原則!$B$2:$F$2,0),12,1),0),1)*重大性判定原則!$C$6+INDEX(重大性判定原則!$A$3:$A$5,MATCH(O117,OFFSET(重大性判定原則!$A$3,,MATCH($O$55,重大性判定原則!$B$2:$F$2,0),12,1),0),1)*重大性判定原則!$D$6)+(INDEX(重大性判定原則!$A$3:$A$5,MATCH(P117,OFFSET(重大性判定原則!$A$3,,MATCH($P$55,重大性判定原則!$B$2:$F$2,0),12,1),0),1)*重大性判定原則!$E$6),0)</f>
        <v>2.2999999999999998</v>
      </c>
      <c r="S117" s="336" t="str">
        <f ca="1">IF(R117&gt;重大性判定原則!$C$9,"S","NS")</f>
        <v>NS</v>
      </c>
      <c r="T117" s="343"/>
      <c r="U117" s="343"/>
      <c r="V117" s="344"/>
      <c r="W117" s="344"/>
      <c r="X117" s="344"/>
      <c r="Y117" s="341">
        <f t="shared" si="51"/>
        <v>0</v>
      </c>
      <c r="Z117" s="603"/>
      <c r="AA117" s="121"/>
      <c r="AB117" s="121"/>
      <c r="AC117" s="121"/>
      <c r="AD117" s="121"/>
      <c r="AE117" s="143"/>
      <c r="AF117" s="122"/>
      <c r="AG117" s="122"/>
      <c r="AH117" s="122"/>
      <c r="AI117" s="122"/>
      <c r="AJ117" s="122"/>
      <c r="AK117" s="122"/>
      <c r="AL117" s="144"/>
      <c r="AM117" s="144"/>
      <c r="AN117" s="144"/>
      <c r="AO117" s="144"/>
      <c r="AP117" s="143"/>
    </row>
    <row r="118" spans="2:42">
      <c r="B118" s="571"/>
      <c r="C118" s="573"/>
      <c r="D118" s="573"/>
      <c r="E118" s="573"/>
      <c r="F118" s="573"/>
      <c r="G118" s="573"/>
      <c r="H118" s="330" t="str">
        <f t="shared" ca="1" si="54"/>
        <v/>
      </c>
      <c r="I118" s="571"/>
      <c r="J118" s="329" t="s">
        <v>402</v>
      </c>
      <c r="K118" s="351" t="s">
        <v>529</v>
      </c>
      <c r="L118" s="391" t="str">
        <f t="shared" ca="1" si="55"/>
        <v>不適用</v>
      </c>
      <c r="M118" s="351" t="s">
        <v>2482</v>
      </c>
      <c r="N118" s="351" t="s">
        <v>525</v>
      </c>
      <c r="O118" s="351" t="s">
        <v>511</v>
      </c>
      <c r="P118" s="351" t="s">
        <v>237</v>
      </c>
      <c r="Q118" s="351"/>
      <c r="R118" s="321">
        <f ca="1">IFERROR((INDEX(重大性判定原則!$A$3:$A$5,MATCH(盤查表單!M118,OFFSET(重大性判定原則!$A$3,,MATCH(盤查表單!$M$55,重大性判定原則!$B$2:$F$2,0),12,1),0),1)*重大性判定原則!$B$6+INDEX(重大性判定原則!$A$3:$A$5,MATCH(N118,OFFSET(重大性判定原則!$A$3,,MATCH($N$55,重大性判定原則!$B$2:$F$2,0),12,1),0),1)*重大性判定原則!$C$6+INDEX(重大性判定原則!$A$3:$A$5,MATCH(O118,OFFSET(重大性判定原則!$A$3,,MATCH($O$55,重大性判定原則!$B$2:$F$2,0),12,1),0),1)*重大性判定原則!$D$6)+(INDEX(重大性判定原則!$A$3:$A$5,MATCH(P118,OFFSET(重大性判定原則!$A$3,,MATCH($P$55,重大性判定原則!$B$2:$F$2,0),12,1),0),1)*重大性判定原則!$E$6),0)</f>
        <v>2.2999999999999998</v>
      </c>
      <c r="S118" s="336" t="str">
        <f ca="1">IF(R118&gt;重大性判定原則!$C$9,"S","NS")</f>
        <v>NS</v>
      </c>
      <c r="T118" s="343"/>
      <c r="U118" s="343"/>
      <c r="V118" s="344"/>
      <c r="W118" s="344"/>
      <c r="X118" s="344"/>
      <c r="Y118" s="341">
        <f t="shared" si="51"/>
        <v>0</v>
      </c>
      <c r="Z118" s="603"/>
      <c r="AA118" s="121"/>
      <c r="AB118" s="121"/>
      <c r="AC118" s="121"/>
      <c r="AD118" s="121"/>
      <c r="AE118" s="143"/>
      <c r="AF118" s="122"/>
      <c r="AG118" s="122"/>
      <c r="AH118" s="122"/>
      <c r="AI118" s="122"/>
      <c r="AJ118" s="122"/>
      <c r="AK118" s="122"/>
      <c r="AL118" s="144"/>
      <c r="AM118" s="144"/>
      <c r="AN118" s="144"/>
      <c r="AO118" s="144"/>
      <c r="AP118" s="143"/>
    </row>
    <row r="119" spans="2:42">
      <c r="B119" s="571"/>
      <c r="C119" s="573"/>
      <c r="D119" s="573"/>
      <c r="E119" s="573"/>
      <c r="F119" s="573"/>
      <c r="G119" s="573"/>
      <c r="H119" s="330" t="str">
        <f t="shared" ca="1" si="54"/>
        <v/>
      </c>
      <c r="I119" s="571"/>
      <c r="J119" s="329" t="s">
        <v>403</v>
      </c>
      <c r="K119" s="351" t="s">
        <v>529</v>
      </c>
      <c r="L119" s="391" t="str">
        <f t="shared" ca="1" si="55"/>
        <v>不適用</v>
      </c>
      <c r="M119" s="351" t="s">
        <v>510</v>
      </c>
      <c r="N119" s="351" t="s">
        <v>525</v>
      </c>
      <c r="O119" s="351" t="s">
        <v>511</v>
      </c>
      <c r="P119" s="351" t="s">
        <v>237</v>
      </c>
      <c r="Q119" s="351"/>
      <c r="R119" s="321">
        <f ca="1">IFERROR((INDEX(重大性判定原則!$A$3:$A$5,MATCH(盤查表單!M119,OFFSET(重大性判定原則!$A$3,,MATCH(盤查表單!$M$55,重大性判定原則!$B$2:$F$2,0),12,1),0),1)*重大性判定原則!$B$6+INDEX(重大性判定原則!$A$3:$A$5,MATCH(N119,OFFSET(重大性判定原則!$A$3,,MATCH($N$55,重大性判定原則!$B$2:$F$2,0),12,1),0),1)*重大性判定原則!$C$6+INDEX(重大性判定原則!$A$3:$A$5,MATCH(O119,OFFSET(重大性判定原則!$A$3,,MATCH($O$55,重大性判定原則!$B$2:$F$2,0),12,1),0),1)*重大性判定原則!$D$6)+(INDEX(重大性判定原則!$A$3:$A$5,MATCH(P119,OFFSET(重大性判定原則!$A$3,,MATCH($P$55,重大性判定原則!$B$2:$F$2,0),12,1),0),1)*重大性判定原則!$E$6),0)</f>
        <v>2.2999999999999998</v>
      </c>
      <c r="S119" s="336" t="str">
        <f ca="1">IF(R119&gt;重大性判定原則!$C$9,"S","NS")</f>
        <v>NS</v>
      </c>
      <c r="T119" s="343"/>
      <c r="U119" s="343"/>
      <c r="V119" s="344"/>
      <c r="W119" s="344"/>
      <c r="X119" s="344"/>
      <c r="Y119" s="341">
        <f t="shared" si="51"/>
        <v>0</v>
      </c>
      <c r="Z119" s="604"/>
      <c r="AA119" s="121"/>
      <c r="AB119" s="121"/>
      <c r="AC119" s="121"/>
      <c r="AD119" s="121"/>
      <c r="AE119" s="143"/>
      <c r="AF119" s="122"/>
      <c r="AG119" s="122"/>
      <c r="AH119" s="122"/>
      <c r="AI119" s="122"/>
      <c r="AJ119" s="122"/>
      <c r="AK119" s="122"/>
      <c r="AL119" s="144"/>
      <c r="AM119" s="144"/>
      <c r="AN119" s="144"/>
      <c r="AO119" s="144"/>
      <c r="AP119" s="143"/>
    </row>
    <row r="120" spans="2:42">
      <c r="B120" s="321">
        <v>5.4</v>
      </c>
      <c r="C120" s="573" t="s">
        <v>404</v>
      </c>
      <c r="D120" s="573"/>
      <c r="E120" s="573"/>
      <c r="F120" s="573"/>
      <c r="G120" s="573"/>
      <c r="H120" s="330" t="str">
        <f t="shared" ca="1" si="54"/>
        <v/>
      </c>
      <c r="I120" s="321" t="str">
        <f>IF(COUNTIF(K120,"v")&gt;0,"有","無")</f>
        <v>無</v>
      </c>
      <c r="J120" s="329" t="s">
        <v>405</v>
      </c>
      <c r="K120" s="351" t="s">
        <v>529</v>
      </c>
      <c r="L120" s="391" t="str">
        <f t="shared" ca="1" si="55"/>
        <v>不適用</v>
      </c>
      <c r="M120" s="351" t="s">
        <v>517</v>
      </c>
      <c r="N120" s="351" t="s">
        <v>525</v>
      </c>
      <c r="O120" s="351" t="s">
        <v>532</v>
      </c>
      <c r="P120" s="351" t="s">
        <v>237</v>
      </c>
      <c r="Q120" s="351"/>
      <c r="R120" s="321">
        <f ca="1">IFERROR((INDEX(重大性判定原則!$A$3:$A$5,MATCH(盤查表單!M120,OFFSET(重大性判定原則!$A$3,,MATCH(盤查表單!$M$55,重大性判定原則!$B$2:$F$2,0),12,1),0),1)*重大性判定原則!$B$6+INDEX(重大性判定原則!$A$3:$A$5,MATCH(N120,OFFSET(重大性判定原則!$A$3,,MATCH($N$55,重大性判定原則!$B$2:$F$2,0),12,1),0),1)*重大性判定原則!$C$6+INDEX(重大性判定原則!$A$3:$A$5,MATCH(O120,OFFSET(重大性判定原則!$A$3,,MATCH($O$55,重大性判定原則!$B$2:$F$2,0),12,1),0),1)*重大性判定原則!$D$6)+(INDEX(重大性判定原則!$A$3:$A$5,MATCH(P120,OFFSET(重大性判定原則!$A$3,,MATCH($P$55,重大性判定原則!$B$2:$F$2,0),12,1),0),1)*重大性判定原則!$E$6),0)</f>
        <v>3.0999999999999996</v>
      </c>
      <c r="S120" s="336" t="str">
        <f ca="1">IF(R120&gt;重大性判定原則!$C$9,"S","NS")</f>
        <v>NS</v>
      </c>
      <c r="T120" s="343"/>
      <c r="U120" s="343"/>
      <c r="V120" s="344"/>
      <c r="W120" s="344"/>
      <c r="X120" s="344"/>
      <c r="Y120" s="341">
        <f t="shared" si="51"/>
        <v>0</v>
      </c>
      <c r="Z120" s="340">
        <f>Y120</f>
        <v>0</v>
      </c>
      <c r="AA120" s="121"/>
      <c r="AB120" s="121"/>
      <c r="AC120" s="121"/>
      <c r="AD120" s="121"/>
      <c r="AE120" s="143"/>
      <c r="AF120" s="122"/>
      <c r="AG120" s="122"/>
      <c r="AH120" s="122"/>
      <c r="AI120" s="122"/>
      <c r="AJ120" s="122"/>
      <c r="AK120" s="122"/>
      <c r="AL120" s="144"/>
      <c r="AM120" s="144"/>
      <c r="AN120" s="144"/>
      <c r="AO120" s="144"/>
      <c r="AP120" s="143"/>
    </row>
    <row r="121" spans="2:42">
      <c r="B121" s="331" t="s">
        <v>406</v>
      </c>
      <c r="C121" s="555" t="s">
        <v>407</v>
      </c>
      <c r="D121" s="555"/>
      <c r="E121" s="555"/>
      <c r="F121" s="555"/>
      <c r="G121" s="555"/>
      <c r="H121" s="332"/>
      <c r="I121" s="334"/>
      <c r="J121" s="333"/>
      <c r="K121" s="350"/>
      <c r="L121" s="333"/>
      <c r="M121" s="350"/>
      <c r="N121" s="350"/>
      <c r="O121" s="352"/>
      <c r="P121" s="350"/>
      <c r="Q121" s="350"/>
      <c r="R121" s="333"/>
      <c r="S121" s="333"/>
      <c r="T121" s="350"/>
      <c r="U121" s="350"/>
      <c r="V121" s="350"/>
      <c r="W121" s="350"/>
      <c r="X121" s="350"/>
      <c r="Y121" s="115"/>
      <c r="Z121" s="115"/>
      <c r="AA121" s="145"/>
      <c r="AB121" s="145"/>
      <c r="AC121" s="145"/>
      <c r="AD121" s="145"/>
      <c r="AE121" s="122"/>
      <c r="AF121" s="122"/>
      <c r="AG121" s="122"/>
      <c r="AH121" s="122"/>
      <c r="AI121" s="122"/>
      <c r="AJ121" s="122"/>
      <c r="AK121" s="122"/>
      <c r="AL121" s="143"/>
      <c r="AM121" s="143"/>
      <c r="AN121" s="143"/>
      <c r="AO121" s="143"/>
      <c r="AP121" s="143"/>
    </row>
    <row r="122" spans="2:42">
      <c r="B122" s="321">
        <v>6.1</v>
      </c>
      <c r="C122" s="573" t="s">
        <v>2397</v>
      </c>
      <c r="D122" s="573"/>
      <c r="E122" s="573"/>
      <c r="F122" s="573"/>
      <c r="G122" s="573"/>
      <c r="H122" s="330" t="str">
        <f ca="1">IF(L122="是",6,"")</f>
        <v/>
      </c>
      <c r="I122" s="321" t="str">
        <f>IF(COUNTIF(K122,"v")&gt;0,"有","無")</f>
        <v>無</v>
      </c>
      <c r="J122" s="329" t="s">
        <v>579</v>
      </c>
      <c r="K122" s="351" t="s">
        <v>529</v>
      </c>
      <c r="L122" s="391" t="str">
        <f t="shared" ca="1" si="55"/>
        <v>不適用</v>
      </c>
      <c r="M122" s="351"/>
      <c r="N122" s="351"/>
      <c r="O122" s="351"/>
      <c r="P122" s="351"/>
      <c r="Q122" s="351"/>
      <c r="R122" s="321">
        <f ca="1">IFERROR((INDEX(重大性判定原則!$A$3:$A$5,MATCH(盤查表單!M122,OFFSET(重大性判定原則!$A$3,,MATCH(盤查表單!$M$55,重大性判定原則!$B$2:$F$2,0),12,1),0),1)*重大性判定原則!$B$6+INDEX(重大性判定原則!$A$3:$A$5,MATCH(N122,OFFSET(重大性判定原則!$A$3,,MATCH($N$55,重大性判定原則!$B$2:$F$2,0),12,1),0),1)*重大性判定原則!$C$6+INDEX(重大性判定原則!$A$3:$A$5,MATCH(O122,OFFSET(重大性判定原則!$A$3,,MATCH($O$55,重大性判定原則!$B$2:$F$2,0),12,1),0),1)*重大性判定原則!$D$6)+(INDEX(重大性判定原則!$A$3:$A$5,MATCH(P122,OFFSET(重大性判定原則!$A$3,,MATCH($P$55,重大性判定原則!$B$2:$F$2,0),12,1),0),1)*重大性判定原則!$E$6),0)</f>
        <v>0</v>
      </c>
      <c r="S122" s="336" t="str">
        <f ca="1">IF(R122&gt;3.5,"S","NS")</f>
        <v>NS</v>
      </c>
      <c r="T122" s="343"/>
      <c r="U122" s="343"/>
      <c r="V122" s="344"/>
      <c r="W122" s="344"/>
      <c r="X122" s="344"/>
      <c r="Y122" s="341">
        <f t="shared" si="51"/>
        <v>0</v>
      </c>
      <c r="Z122" s="340">
        <f>Y122</f>
        <v>0</v>
      </c>
      <c r="AA122" s="84"/>
      <c r="AB122" s="84"/>
      <c r="AC122" s="84"/>
      <c r="AD122" s="84"/>
    </row>
    <row r="123" spans="2:42">
      <c r="B123" s="321">
        <v>6.2</v>
      </c>
      <c r="C123" s="573" t="s">
        <v>2398</v>
      </c>
      <c r="D123" s="573"/>
      <c r="E123" s="573"/>
      <c r="F123" s="573"/>
      <c r="G123" s="573"/>
      <c r="H123" s="330" t="str">
        <f ca="1">IF(L123="是",6,"")</f>
        <v/>
      </c>
      <c r="I123" s="321" t="str">
        <f>IF(COUNTIF(K123,"v")&gt;0,"有","無")</f>
        <v>無</v>
      </c>
      <c r="J123" s="329" t="s">
        <v>580</v>
      </c>
      <c r="K123" s="351" t="s">
        <v>529</v>
      </c>
      <c r="L123" s="391" t="str">
        <f t="shared" ca="1" si="55"/>
        <v>不適用</v>
      </c>
      <c r="M123" s="351"/>
      <c r="N123" s="351"/>
      <c r="O123" s="351"/>
      <c r="P123" s="351"/>
      <c r="Q123" s="351"/>
      <c r="R123" s="321">
        <f ca="1">IFERROR((INDEX(重大性判定原則!$A$3:$A$5,MATCH(盤查表單!M123,OFFSET(重大性判定原則!$A$3,,MATCH(盤查表單!$M$55,重大性判定原則!$B$2:$F$2,0),12,1),0),1)*重大性判定原則!$B$6+INDEX(重大性判定原則!$A$3:$A$5,MATCH(N123,OFFSET(重大性判定原則!$A$3,,MATCH($N$55,重大性判定原則!$B$2:$F$2,0),12,1),0),1)*重大性判定原則!$C$6+INDEX(重大性判定原則!$A$3:$A$5,MATCH(O123,OFFSET(重大性判定原則!$A$3,,MATCH($O$55,重大性判定原則!$B$2:$F$2,0),12,1),0),1)*重大性判定原則!$D$6)+(INDEX(重大性判定原則!$A$3:$A$5,MATCH(P123,OFFSET(重大性判定原則!$A$3,,MATCH($P$55,重大性判定原則!$B$2:$F$2,0),12,1),0),1)*重大性判定原則!$E$6),0)</f>
        <v>0</v>
      </c>
      <c r="S123" s="336" t="str">
        <f ca="1">IF(R123&gt;3.5,"S","NS")</f>
        <v>NS</v>
      </c>
      <c r="T123" s="343"/>
      <c r="U123" s="343"/>
      <c r="V123" s="344"/>
      <c r="W123" s="344"/>
      <c r="X123" s="344"/>
      <c r="Y123" s="341">
        <f t="shared" si="51"/>
        <v>0</v>
      </c>
      <c r="Z123" s="340">
        <f>Y123</f>
        <v>0</v>
      </c>
    </row>
  </sheetData>
  <sheetProtection algorithmName="SHA-512" hashValue="7UMpaHSLDy7q/viLsEs61tUZOLZQiobM4EuAgrWLSsD9UD8k+vHTmjqwPNkE3jzhafpxN/LBdxYmgTZD42zBtw==" saltValue="Y1EM1APTVaqMU5+6/H4lOQ==" spinCount="100000" sheet="1" objects="1" scenarios="1"/>
  <mergeCells count="83">
    <mergeCell ref="Z108:Z111"/>
    <mergeCell ref="Z115:Z119"/>
    <mergeCell ref="C122:G122"/>
    <mergeCell ref="C123:G123"/>
    <mergeCell ref="Z95:Z102"/>
    <mergeCell ref="Z103:Z106"/>
    <mergeCell ref="I95:I102"/>
    <mergeCell ref="I103:I106"/>
    <mergeCell ref="I108:I111"/>
    <mergeCell ref="I115:I119"/>
    <mergeCell ref="C121:G121"/>
    <mergeCell ref="C120:G120"/>
    <mergeCell ref="C107:G107"/>
    <mergeCell ref="Z70:Z76"/>
    <mergeCell ref="Z78:Z83"/>
    <mergeCell ref="Z85:Z94"/>
    <mergeCell ref="Z65:Z68"/>
    <mergeCell ref="B57:B62"/>
    <mergeCell ref="B65:B68"/>
    <mergeCell ref="C69:G69"/>
    <mergeCell ref="C70:G76"/>
    <mergeCell ref="B70:B76"/>
    <mergeCell ref="C63:G63"/>
    <mergeCell ref="C65:G68"/>
    <mergeCell ref="C77:G77"/>
    <mergeCell ref="I85:I94"/>
    <mergeCell ref="I65:I68"/>
    <mergeCell ref="I70:I76"/>
    <mergeCell ref="I78:I83"/>
    <mergeCell ref="L3:L4"/>
    <mergeCell ref="N3:N4"/>
    <mergeCell ref="M3:M4"/>
    <mergeCell ref="K3:K4"/>
    <mergeCell ref="O3:U3"/>
    <mergeCell ref="AK3:AQ3"/>
    <mergeCell ref="AR3:AR4"/>
    <mergeCell ref="AT3:AT4"/>
    <mergeCell ref="AS3:AS4"/>
    <mergeCell ref="V3:AB3"/>
    <mergeCell ref="AD3:AJ3"/>
    <mergeCell ref="AC3:AC4"/>
    <mergeCell ref="B108:B111"/>
    <mergeCell ref="C108:G111"/>
    <mergeCell ref="C112:G112"/>
    <mergeCell ref="D3:E4"/>
    <mergeCell ref="F55:G55"/>
    <mergeCell ref="B55:C55"/>
    <mergeCell ref="D55:E55"/>
    <mergeCell ref="B29:B52"/>
    <mergeCell ref="B16:B22"/>
    <mergeCell ref="B23:B28"/>
    <mergeCell ref="B6:B15"/>
    <mergeCell ref="C6:F15"/>
    <mergeCell ref="C16:F22"/>
    <mergeCell ref="C23:F28"/>
    <mergeCell ref="C29:F52"/>
    <mergeCell ref="C84:G84"/>
    <mergeCell ref="I29:I52"/>
    <mergeCell ref="I16:I22"/>
    <mergeCell ref="I55:J55"/>
    <mergeCell ref="J3:J4"/>
    <mergeCell ref="B115:B119"/>
    <mergeCell ref="C115:G119"/>
    <mergeCell ref="C113:G113"/>
    <mergeCell ref="C114:G114"/>
    <mergeCell ref="C78:G83"/>
    <mergeCell ref="B78:B83"/>
    <mergeCell ref="B85:B94"/>
    <mergeCell ref="C85:G94"/>
    <mergeCell ref="B95:B102"/>
    <mergeCell ref="C95:G102"/>
    <mergeCell ref="B103:B106"/>
    <mergeCell ref="C103:G106"/>
    <mergeCell ref="I3:I4"/>
    <mergeCell ref="F3:F4"/>
    <mergeCell ref="G3:G4"/>
    <mergeCell ref="I23:I28"/>
    <mergeCell ref="I6:I15"/>
    <mergeCell ref="B3:C4"/>
    <mergeCell ref="C56:G56"/>
    <mergeCell ref="C64:G64"/>
    <mergeCell ref="C57:G62"/>
    <mergeCell ref="H3:H4"/>
  </mergeCells>
  <phoneticPr fontId="11" type="noConversion"/>
  <conditionalFormatting sqref="M59:Q62">
    <cfRule type="expression" dxfId="20" priority="5">
      <formula>$L59="不適用"</formula>
    </cfRule>
  </conditionalFormatting>
  <conditionalFormatting sqref="M58:V58 R59:V59 R62 S62:S63 M63:R63 T63:X63 M65:X83 M122:X123 M85:X111">
    <cfRule type="expression" dxfId="19" priority="27">
      <formula>$L58="不適用"</formula>
    </cfRule>
  </conditionalFormatting>
  <conditionalFormatting sqref="M57:X57">
    <cfRule type="expression" dxfId="18" priority="8">
      <formula>$L57="不適用"</formula>
    </cfRule>
  </conditionalFormatting>
  <conditionalFormatting sqref="M113:X120">
    <cfRule type="expression" dxfId="17" priority="6">
      <formula>$L113="不適用"</formula>
    </cfRule>
  </conditionalFormatting>
  <conditionalFormatting sqref="R60:S61">
    <cfRule type="expression" dxfId="16" priority="16">
      <formula>$L60="不適用"</formula>
    </cfRule>
  </conditionalFormatting>
  <conditionalFormatting sqref="T60:V62">
    <cfRule type="expression" dxfId="15" priority="15">
      <formula>$L60="不適用"</formula>
    </cfRule>
  </conditionalFormatting>
  <conditionalFormatting sqref="T57:X63">
    <cfRule type="expression" dxfId="14" priority="1">
      <formula>$L57="否"</formula>
    </cfRule>
  </conditionalFormatting>
  <conditionalFormatting sqref="T65:X83 T113:X120 T122:X123 T85:X111">
    <cfRule type="expression" dxfId="13" priority="26">
      <formula>$L65="否"</formula>
    </cfRule>
  </conditionalFormatting>
  <conditionalFormatting sqref="W58:X62">
    <cfRule type="expression" dxfId="12" priority="2">
      <formula>$L58="不適用"</formula>
    </cfRule>
  </conditionalFormatting>
  <dataValidations count="3">
    <dataValidation type="list" allowBlank="1" showInputMessage="1" showErrorMessage="1" sqref="K29:K52">
      <formula1>溫室氣體化學式</formula1>
    </dataValidation>
    <dataValidation type="list" allowBlank="1" showInputMessage="1" showErrorMessage="1" sqref="K122:K123 K65:K83 K85:K111 K113:K120 K57:K63">
      <formula1>"v,x"</formula1>
    </dataValidation>
    <dataValidation type="list" allowBlank="1" showInputMessage="1" showErrorMessage="1" sqref="M6:M52">
      <formula1>"公噸,公秉,千立方公尺,千度,人小時,其他"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'Factor Table 1'!$D$3:$D$58</xm:f>
          </x14:formula1>
          <xm:sqref>K6:K22</xm:sqref>
        </x14:dataValidation>
        <x14:dataValidation type="list" allowBlank="1" showInputMessage="1" showErrorMessage="1">
          <x14:formula1>
            <xm:f>重大性判定原則!$B$3:$B$5</xm:f>
          </x14:formula1>
          <xm:sqref>M122:M123 M57:M63 M65:M113 M115:M120</xm:sqref>
        </x14:dataValidation>
        <x14:dataValidation type="list" allowBlank="1" showInputMessage="1" showErrorMessage="1">
          <x14:formula1>
            <xm:f>重大性判定原則!$C$3:$C$5</xm:f>
          </x14:formula1>
          <xm:sqref>N122:N123 N57:N113 N115:N120</xm:sqref>
        </x14:dataValidation>
        <x14:dataValidation type="list" allowBlank="1" showInputMessage="1" showErrorMessage="1">
          <x14:formula1>
            <xm:f>重大性判定原則!$D$3:$D$5</xm:f>
          </x14:formula1>
          <xm:sqref>O85:O111 O57:O83 O122:O123 O113 O115:O120</xm:sqref>
        </x14:dataValidation>
        <x14:dataValidation type="list" allowBlank="1" showInputMessage="1" showErrorMessage="1">
          <x14:formula1>
            <xm:f>重大性判定原則!$E$3:$E$5</xm:f>
          </x14:formula1>
          <xm:sqref>P57:P63 P122:P123 P65:P113 P115:P120</xm:sqref>
        </x14:dataValidation>
        <x14:dataValidation type="list" allowBlank="1" showInputMessage="1" showErrorMessage="1">
          <x14:formula1>
            <xm:f>'Factor Table 1'!$C$59:$C$72</xm:f>
          </x14:formula1>
          <xm:sqref>J29:J52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G53"/>
  <sheetViews>
    <sheetView workbookViewId="0">
      <selection activeCell="G2" sqref="G2"/>
    </sheetView>
  </sheetViews>
  <sheetFormatPr defaultColWidth="10.77734375" defaultRowHeight="16.2"/>
  <cols>
    <col min="3" max="3" width="12" bestFit="1" customWidth="1"/>
    <col min="4" max="4" width="17.77734375" bestFit="1" customWidth="1"/>
    <col min="5" max="5" width="8" bestFit="1" customWidth="1"/>
    <col min="7" max="7" width="14.109375" bestFit="1" customWidth="1"/>
  </cols>
  <sheetData>
    <row r="1" spans="1:7">
      <c r="A1" s="119" t="s">
        <v>542</v>
      </c>
      <c r="B1" s="119" t="s">
        <v>543</v>
      </c>
      <c r="C1" s="119" t="s">
        <v>544</v>
      </c>
      <c r="D1" s="119" t="s">
        <v>545</v>
      </c>
      <c r="E1" s="119" t="s">
        <v>548</v>
      </c>
      <c r="F1" s="119" t="s">
        <v>546</v>
      </c>
      <c r="G1" s="119" t="s">
        <v>549</v>
      </c>
    </row>
    <row r="2" spans="1:7">
      <c r="A2">
        <f>IF(ISBLANK(盤查表單!J6),9999,ROW(盤查表單!J6))</f>
        <v>6</v>
      </c>
      <c r="B2">
        <f t="shared" ref="B2:B33" si="0">SMALL($A$2:$A$53,ROW(1:1))-1</f>
        <v>5</v>
      </c>
      <c r="C2" t="str">
        <f ca="1">OFFSET(盤查表單!$J$1,B2,)</f>
        <v>餐飲服務作業程序</v>
      </c>
      <c r="D2" t="str">
        <f ca="1">OFFSET(盤查表單!$K$1,B2,)</f>
        <v>天然氣</v>
      </c>
      <c r="E2">
        <f ca="1">OFFSET(盤查表單!$H$1,B2,)</f>
        <v>1</v>
      </c>
      <c r="F2" t="str">
        <f ca="1">OFFSET(盤查表單!$G$1,B2,)</f>
        <v>固定燃燒</v>
      </c>
      <c r="G2" t="e">
        <f ca="1">OFFSET(盤查表單!#REF!,B2,)</f>
        <v>#REF!</v>
      </c>
    </row>
    <row r="3" spans="1:7">
      <c r="A3">
        <f>IF(ISBLANK(盤查表單!J7),9999,ROW(盤查表單!J7))</f>
        <v>7</v>
      </c>
      <c r="B3">
        <f t="shared" si="0"/>
        <v>6</v>
      </c>
      <c r="C3" t="str">
        <f ca="1">OFFSET(盤查表單!$J$1,B3,)</f>
        <v>緊急發電機作業</v>
      </c>
      <c r="D3" t="str">
        <f ca="1">OFFSET(盤查表單!$K$1,B3,)</f>
        <v>柴油</v>
      </c>
      <c r="E3">
        <f ca="1">OFFSET(盤查表單!$H$1,B3,)</f>
        <v>1</v>
      </c>
      <c r="F3" t="str">
        <f ca="1">OFFSET(盤查表單!$G$1,B3,)</f>
        <v>固定燃燒</v>
      </c>
      <c r="G3" t="e">
        <f ca="1">OFFSET(盤查表單!#REF!,B3,)</f>
        <v>#REF!</v>
      </c>
    </row>
    <row r="4" spans="1:7">
      <c r="A4">
        <f>IF(ISBLANK(盤查表單!J8),9999,ROW(盤查表單!J8))</f>
        <v>9999</v>
      </c>
      <c r="B4">
        <f t="shared" si="0"/>
        <v>22</v>
      </c>
      <c r="C4" t="str">
        <f ca="1">OFFSET(盤查表單!$J$1,B4,)</f>
        <v>二氧化碳鋼瓶</v>
      </c>
      <c r="D4" t="str">
        <f ca="1">OFFSET(盤查表單!$K$1,B4,)</f>
        <v>CO2</v>
      </c>
      <c r="E4">
        <f ca="1">OFFSET(盤查表單!$H$1,B4,)</f>
        <v>1</v>
      </c>
      <c r="F4" t="str">
        <f ca="1">OFFSET(盤查表單!$G$1,B4,)</f>
        <v>製程排放</v>
      </c>
      <c r="G4" t="e">
        <f ca="1">OFFSET(盤查表單!#REF!,B4,)</f>
        <v>#REF!</v>
      </c>
    </row>
    <row r="5" spans="1:7">
      <c r="A5">
        <f>IF(ISBLANK(盤查表單!J9),9999,ROW(盤查表單!J9))</f>
        <v>9999</v>
      </c>
      <c r="B5">
        <f t="shared" si="0"/>
        <v>28</v>
      </c>
      <c r="C5" t="str">
        <f ca="1">OFFSET(盤查表單!$J$1,B5,)</f>
        <v>化糞池</v>
      </c>
      <c r="D5" t="str">
        <f ca="1">OFFSET(盤查表單!$K$1,B5,)</f>
        <v>CH4</v>
      </c>
      <c r="E5">
        <f ca="1">OFFSET(盤查表單!$H$1,B5,)</f>
        <v>1</v>
      </c>
      <c r="F5" t="str">
        <f ca="1">OFFSET(盤查表單!$G$1,B5,)</f>
        <v>逸散排放</v>
      </c>
      <c r="G5" t="e">
        <f ca="1">OFFSET(盤查表單!#REF!,B5,)</f>
        <v>#REF!</v>
      </c>
    </row>
    <row r="6" spans="1:7">
      <c r="A6">
        <f>IF(ISBLANK(盤查表單!J10),9999,ROW(盤查表單!J10))</f>
        <v>9999</v>
      </c>
      <c r="B6">
        <f t="shared" si="0"/>
        <v>29</v>
      </c>
      <c r="C6" t="str">
        <f ca="1">OFFSET(盤查表單!$J$1,B6,)</f>
        <v>冰水機</v>
      </c>
      <c r="D6" t="str">
        <f ca="1">OFFSET(盤查表單!$K$1,B6,)</f>
        <v>R134a</v>
      </c>
      <c r="E6">
        <f ca="1">OFFSET(盤查表單!$H$1,B6,)</f>
        <v>1</v>
      </c>
      <c r="F6" t="str">
        <f ca="1">OFFSET(盤查表單!$G$1,B6,)</f>
        <v>逸散排放</v>
      </c>
      <c r="G6" t="e">
        <f ca="1">OFFSET(盤查表單!#REF!,B6,)</f>
        <v>#REF!</v>
      </c>
    </row>
    <row r="7" spans="1:7">
      <c r="A7">
        <f>IF(ISBLANK(盤查表單!J11),9999,ROW(盤查表單!J11))</f>
        <v>9999</v>
      </c>
      <c r="B7">
        <f t="shared" si="0"/>
        <v>30</v>
      </c>
      <c r="C7" t="str">
        <f ca="1">OFFSET(盤查表單!$J$1,B7,)</f>
        <v>冰水機</v>
      </c>
      <c r="D7" t="str">
        <f ca="1">OFFSET(盤查表單!$K$1,B7,)</f>
        <v>R-123</v>
      </c>
      <c r="E7">
        <f ca="1">OFFSET(盤查表單!$H$1,B7,)</f>
        <v>1</v>
      </c>
      <c r="F7" t="str">
        <f ca="1">OFFSET(盤查表單!$G$1,B7,)</f>
        <v>逸散排放</v>
      </c>
      <c r="G7" t="e">
        <f ca="1">OFFSET(盤查表單!#REF!,B7,)</f>
        <v>#REF!</v>
      </c>
    </row>
    <row r="8" spans="1:7">
      <c r="A8">
        <f>IF(ISBLANK(盤查表單!J12),9999,ROW(盤查表單!J12))</f>
        <v>9999</v>
      </c>
      <c r="B8">
        <f t="shared" si="0"/>
        <v>31</v>
      </c>
      <c r="C8" t="str">
        <f ca="1">OFFSET(盤查表單!$J$1,B8,)</f>
        <v>家用冷凍、冷藏裝備</v>
      </c>
      <c r="D8" t="str">
        <f ca="1">OFFSET(盤查表單!$K$1,B8,)</f>
        <v>R-600A</v>
      </c>
      <c r="E8">
        <f ca="1">OFFSET(盤查表單!$H$1,B8,)</f>
        <v>1</v>
      </c>
      <c r="F8" t="str">
        <f ca="1">OFFSET(盤查表單!$G$1,B8,)</f>
        <v>逸散排放</v>
      </c>
      <c r="G8" t="e">
        <f ca="1">OFFSET(盤查表單!#REF!,B8,)</f>
        <v>#REF!</v>
      </c>
    </row>
    <row r="9" spans="1:7">
      <c r="A9">
        <f>IF(ISBLANK(盤查表單!J13),9999,ROW(盤查表單!J13))</f>
        <v>9999</v>
      </c>
      <c r="B9">
        <f t="shared" si="0"/>
        <v>32</v>
      </c>
      <c r="C9" t="str">
        <f ca="1">OFFSET(盤查表單!$J$1,B9,)</f>
        <v>住宅及商業建築冷氣機</v>
      </c>
      <c r="D9" t="str">
        <f ca="1">OFFSET(盤查表單!$K$1,B9,)</f>
        <v>R-410A</v>
      </c>
      <c r="E9">
        <f ca="1">OFFSET(盤查表單!$H$1,B9,)</f>
        <v>1</v>
      </c>
      <c r="F9" t="str">
        <f ca="1">OFFSET(盤查表單!$G$1,B9,)</f>
        <v>逸散排放</v>
      </c>
      <c r="G9" t="e">
        <f ca="1">OFFSET(盤查表單!#REF!,B9,)</f>
        <v>#REF!</v>
      </c>
    </row>
    <row r="10" spans="1:7">
      <c r="A10">
        <f>IF(ISBLANK(盤查表單!J14),9999,ROW(盤查表單!J14))</f>
        <v>9999</v>
      </c>
      <c r="B10">
        <f t="shared" si="0"/>
        <v>33</v>
      </c>
      <c r="C10" t="str">
        <f ca="1">OFFSET(盤查表單!$J$1,B10,)</f>
        <v>住宅及商業建築冷氣機</v>
      </c>
      <c r="D10" t="str">
        <f ca="1">OFFSET(盤查表單!$K$1,B10,)</f>
        <v>R22</v>
      </c>
      <c r="E10">
        <f ca="1">OFFSET(盤查表單!$H$1,B10,)</f>
        <v>1</v>
      </c>
      <c r="F10" t="str">
        <f ca="1">OFFSET(盤查表單!$G$1,B10,)</f>
        <v>逸散排放</v>
      </c>
      <c r="G10" t="e">
        <f ca="1">OFFSET(盤查表單!#REF!,B10,)</f>
        <v>#REF!</v>
      </c>
    </row>
    <row r="11" spans="1:7">
      <c r="A11">
        <f>IF(ISBLANK(盤查表單!J15),9999,ROW(盤查表單!J15))</f>
        <v>9999</v>
      </c>
      <c r="B11">
        <f t="shared" si="0"/>
        <v>34</v>
      </c>
      <c r="C11" t="str">
        <f ca="1">OFFSET(盤查表單!$J$1,B11,)</f>
        <v>工業冷凍、冷藏裝備，包括食品加工及冷藏</v>
      </c>
      <c r="D11" t="str">
        <f ca="1">OFFSET(盤查表單!$K$1,B11,)</f>
        <v>R-404A</v>
      </c>
      <c r="E11">
        <f ca="1">OFFSET(盤查表單!$H$1,B11,)</f>
        <v>1</v>
      </c>
      <c r="F11" t="str">
        <f ca="1">OFFSET(盤查表單!$G$1,B11,)</f>
        <v>逸散排放</v>
      </c>
      <c r="G11" t="e">
        <f ca="1">OFFSET(盤查表單!#REF!,B11,)</f>
        <v>#REF!</v>
      </c>
    </row>
    <row r="12" spans="1:7">
      <c r="A12">
        <f>IF(ISBLANK(盤查表單!J16),9999,ROW(盤查表單!J16))</f>
        <v>9999</v>
      </c>
      <c r="B12">
        <f t="shared" si="0"/>
        <v>35</v>
      </c>
      <c r="C12" t="str">
        <f ca="1">OFFSET(盤查表單!$J$1,B12,)</f>
        <v>工業冷凍、冷藏裝備，包括食品加工及冷藏</v>
      </c>
      <c r="D12" t="str">
        <f ca="1">OFFSET(盤查表單!$K$1,B12,)</f>
        <v>R-407C</v>
      </c>
      <c r="E12">
        <f ca="1">OFFSET(盤查表單!$H$1,B12,)</f>
        <v>1</v>
      </c>
      <c r="F12" t="str">
        <f ca="1">OFFSET(盤查表單!$G$1,B12,)</f>
        <v>逸散排放</v>
      </c>
      <c r="G12" t="e">
        <f ca="1">OFFSET(盤查表單!#REF!,B12,)</f>
        <v>#REF!</v>
      </c>
    </row>
    <row r="13" spans="1:7">
      <c r="A13">
        <f>IF(ISBLANK(盤查表單!J17),9999,ROW(盤查表單!J17))</f>
        <v>9999</v>
      </c>
      <c r="B13">
        <f t="shared" si="0"/>
        <v>36</v>
      </c>
      <c r="C13" t="str">
        <f ca="1">OFFSET(盤查表單!$J$1,B13,)</f>
        <v>家用冷凍、冷藏裝備</v>
      </c>
      <c r="D13" t="str">
        <f ca="1">OFFSET(盤查表單!$K$1,B13,)</f>
        <v>R134a</v>
      </c>
      <c r="E13">
        <f ca="1">OFFSET(盤查表單!$H$1,B13,)</f>
        <v>1</v>
      </c>
      <c r="F13" t="str">
        <f ca="1">OFFSET(盤查表單!$G$1,B13,)</f>
        <v>逸散排放</v>
      </c>
      <c r="G13" t="e">
        <f ca="1">OFFSET(盤查表單!#REF!,B13,)</f>
        <v>#REF!</v>
      </c>
    </row>
    <row r="14" spans="1:7">
      <c r="A14">
        <f>IF(ISBLANK(盤查表單!J18),9999,ROW(盤查表單!J18))</f>
        <v>9999</v>
      </c>
      <c r="B14">
        <f t="shared" si="0"/>
        <v>37</v>
      </c>
      <c r="C14" t="str">
        <f ca="1">OFFSET(盤查表單!$J$1,B14,)</f>
        <v>CO2滅火器</v>
      </c>
      <c r="D14" t="str">
        <f ca="1">OFFSET(盤查表單!$K$1,B14,)</f>
        <v>CO2</v>
      </c>
      <c r="E14">
        <f ca="1">OFFSET(盤查表單!$H$1,B14,)</f>
        <v>1</v>
      </c>
      <c r="F14" t="str">
        <f ca="1">OFFSET(盤查表單!$G$1,B14,)</f>
        <v>逸散排放</v>
      </c>
      <c r="G14" t="e">
        <f ca="1">OFFSET(盤查表單!#REF!,B14,)</f>
        <v>#REF!</v>
      </c>
    </row>
    <row r="15" spans="1:7">
      <c r="A15">
        <f>IF(ISBLANK(盤查表單!J19),9999,ROW(盤查表單!J19))</f>
        <v>9999</v>
      </c>
      <c r="B15">
        <f t="shared" si="0"/>
        <v>38</v>
      </c>
      <c r="C15" t="str">
        <f ca="1">OFFSET(盤查表單!$J$1,B15,)</f>
        <v>交通用冷凍、冷藏裝備</v>
      </c>
      <c r="D15" t="str">
        <f ca="1">OFFSET(盤查表單!$K$1,B15,)</f>
        <v>R43</v>
      </c>
      <c r="E15">
        <f ca="1">OFFSET(盤查表單!$H$1,B15,)</f>
        <v>1</v>
      </c>
      <c r="F15" t="str">
        <f ca="1">OFFSET(盤查表單!$G$1,B15,)</f>
        <v>逸散排放</v>
      </c>
      <c r="G15" t="e">
        <f ca="1">OFFSET(盤查表單!#REF!,B15,)</f>
        <v>#REF!</v>
      </c>
    </row>
    <row r="16" spans="1:7">
      <c r="A16">
        <f>IF(ISBLANK(盤查表單!J20),9999,ROW(盤查表單!J20))</f>
        <v>9999</v>
      </c>
      <c r="B16">
        <f t="shared" si="0"/>
        <v>39</v>
      </c>
      <c r="C16" t="str">
        <f ca="1">OFFSET(盤查表單!$J$1,B16,)</f>
        <v>家用冷凍、冷藏裝備</v>
      </c>
      <c r="D16" t="str">
        <f ca="1">OFFSET(盤查表單!$K$1,B16,)</f>
        <v>R134a</v>
      </c>
      <c r="E16">
        <f ca="1">OFFSET(盤查表單!$H$1,B16,)</f>
        <v>1</v>
      </c>
      <c r="F16" t="str">
        <f ca="1">OFFSET(盤查表單!$G$1,B16,)</f>
        <v>逸散排放</v>
      </c>
      <c r="G16" t="e">
        <f ca="1">OFFSET(盤查表單!#REF!,B16,)</f>
        <v>#REF!</v>
      </c>
    </row>
    <row r="17" spans="1:7">
      <c r="A17">
        <f>IF(ISBLANK(盤查表單!J21),9999,ROW(盤查表單!J21))</f>
        <v>9999</v>
      </c>
      <c r="B17">
        <f t="shared" si="0"/>
        <v>40</v>
      </c>
      <c r="C17" t="str">
        <f ca="1">OFFSET(盤查表單!$J$1,B17,)</f>
        <v>工業冷凍、冷藏裝備，包括食品加工及冷藏</v>
      </c>
      <c r="D17" t="str">
        <f ca="1">OFFSET(盤查表單!$K$1,B17,)</f>
        <v>R22</v>
      </c>
      <c r="E17">
        <f ca="1">OFFSET(盤查表單!$H$1,B17,)</f>
        <v>1</v>
      </c>
      <c r="F17" t="str">
        <f ca="1">OFFSET(盤查表單!$G$1,B17,)</f>
        <v>逸散排放</v>
      </c>
      <c r="G17" t="e">
        <f ca="1">OFFSET(盤查表單!#REF!,B17,)</f>
        <v>#REF!</v>
      </c>
    </row>
    <row r="18" spans="1:7">
      <c r="A18">
        <f>IF(ISBLANK(盤查表單!J22),9999,ROW(盤查表單!J22))</f>
        <v>9999</v>
      </c>
      <c r="B18">
        <f t="shared" si="0"/>
        <v>41</v>
      </c>
      <c r="C18" t="str">
        <f ca="1">OFFSET(盤查表單!$J$1,B18,)</f>
        <v>工業冷凍、冷藏裝備，包括食品加工及冷藏</v>
      </c>
      <c r="D18" t="str">
        <f ca="1">OFFSET(盤查表單!$K$1,B18,)</f>
        <v>R-404A</v>
      </c>
      <c r="E18">
        <f ca="1">OFFSET(盤查表單!$H$1,B18,)</f>
        <v>1</v>
      </c>
      <c r="F18" t="str">
        <f ca="1">OFFSET(盤查表單!$G$1,B18,)</f>
        <v>逸散排放</v>
      </c>
      <c r="G18" t="e">
        <f ca="1">OFFSET(盤查表單!#REF!,B18,)</f>
        <v>#REF!</v>
      </c>
    </row>
    <row r="19" spans="1:7">
      <c r="A19">
        <f>IF(ISBLANK(盤查表單!J23),9999,ROW(盤查表單!J23))</f>
        <v>23</v>
      </c>
      <c r="B19">
        <f t="shared" si="0"/>
        <v>42</v>
      </c>
      <c r="C19" t="str">
        <f ca="1">OFFSET(盤查表單!$J$1,B19,)</f>
        <v>工業冷凍、冷藏裝備，包括食品加工及冷藏</v>
      </c>
      <c r="D19" t="str">
        <f ca="1">OFFSET(盤查表單!$K$1,B19,)</f>
        <v>R23</v>
      </c>
      <c r="E19">
        <f ca="1">OFFSET(盤查表單!$H$1,B19,)</f>
        <v>1</v>
      </c>
      <c r="F19" t="str">
        <f ca="1">OFFSET(盤查表單!$G$1,B19,)</f>
        <v>逸散排放</v>
      </c>
      <c r="G19" t="e">
        <f ca="1">OFFSET(盤查表單!#REF!,B19,)</f>
        <v>#REF!</v>
      </c>
    </row>
    <row r="20" spans="1:7">
      <c r="A20">
        <f>IF(ISBLANK(盤查表單!J24),9999,ROW(盤查表單!J24))</f>
        <v>9999</v>
      </c>
      <c r="B20">
        <f t="shared" si="0"/>
        <v>43</v>
      </c>
      <c r="C20" t="str">
        <f ca="1">OFFSET(盤查表單!$J$1,B20,)</f>
        <v>工業冷凍、冷藏裝備，包括食品加工及冷藏</v>
      </c>
      <c r="D20" t="str">
        <f ca="1">OFFSET(盤查表單!$K$1,B20,)</f>
        <v>R-507A</v>
      </c>
      <c r="E20">
        <f ca="1">OFFSET(盤查表單!$H$1,B20,)</f>
        <v>1</v>
      </c>
      <c r="F20" t="str">
        <f ca="1">OFFSET(盤查表單!$G$1,B20,)</f>
        <v>逸散排放</v>
      </c>
      <c r="G20" t="e">
        <f ca="1">OFFSET(盤查表單!#REF!,B20,)</f>
        <v>#REF!</v>
      </c>
    </row>
    <row r="21" spans="1:7">
      <c r="A21">
        <f>IF(ISBLANK(盤查表單!J25),9999,ROW(盤查表單!J25))</f>
        <v>9999</v>
      </c>
      <c r="B21">
        <f t="shared" si="0"/>
        <v>44</v>
      </c>
      <c r="C21" t="str">
        <f ca="1">OFFSET(盤查表單!$J$1,B21,)</f>
        <v>工業冷凍、冷藏裝備，包括食品加工及冷藏</v>
      </c>
      <c r="D21" t="str">
        <f ca="1">OFFSET(盤查表單!$K$1,B21,)</f>
        <v>R22</v>
      </c>
      <c r="E21">
        <f ca="1">OFFSET(盤查表單!$H$1,B21,)</f>
        <v>1</v>
      </c>
      <c r="F21" t="str">
        <f ca="1">OFFSET(盤查表單!$G$1,B21,)</f>
        <v>逸散排放</v>
      </c>
      <c r="G21" t="e">
        <f ca="1">OFFSET(盤查表單!#REF!,B21,)</f>
        <v>#REF!</v>
      </c>
    </row>
    <row r="22" spans="1:7">
      <c r="A22">
        <f>IF(ISBLANK(盤查表單!J26),9999,ROW(盤查表單!J26))</f>
        <v>9999</v>
      </c>
      <c r="B22">
        <f t="shared" si="0"/>
        <v>45</v>
      </c>
      <c r="C22" t="str">
        <f ca="1">OFFSET(盤查表單!$J$1,B22,)</f>
        <v>工業冷凍、冷藏裝備，包括食品加工及冷藏</v>
      </c>
      <c r="D22" t="str">
        <f ca="1">OFFSET(盤查表單!$K$1,B22,)</f>
        <v>R23</v>
      </c>
      <c r="E22">
        <f ca="1">OFFSET(盤查表單!$H$1,B22,)</f>
        <v>1</v>
      </c>
      <c r="F22" t="str">
        <f ca="1">OFFSET(盤查表單!$G$1,B22,)</f>
        <v>逸散排放</v>
      </c>
      <c r="G22" t="e">
        <f ca="1">OFFSET(盤查表單!#REF!,B22,)</f>
        <v>#REF!</v>
      </c>
    </row>
    <row r="23" spans="1:7">
      <c r="A23">
        <f>IF(ISBLANK(盤查表單!J27),9999,ROW(盤查表單!J27))</f>
        <v>9999</v>
      </c>
      <c r="B23">
        <f t="shared" si="0"/>
        <v>56</v>
      </c>
      <c r="C23" t="str">
        <f ca="1">OFFSET(盤查表單!$J$1,B23,)</f>
        <v>外購電力</v>
      </c>
      <c r="D23" t="str">
        <f ca="1">OFFSET(盤查表單!$K$1,B23,)</f>
        <v>v</v>
      </c>
      <c r="E23">
        <f ca="1">OFFSET(盤查表單!$H$1,B23,)</f>
        <v>2</v>
      </c>
      <c r="F23">
        <f ca="1">OFFSET(盤查表單!$G$1,B23,)</f>
        <v>0</v>
      </c>
      <c r="G23" t="e">
        <f ca="1">OFFSET(盤查表單!#REF!,B23,)</f>
        <v>#REF!</v>
      </c>
    </row>
    <row r="24" spans="1:7">
      <c r="A24">
        <f>IF(ISBLANK(盤查表單!J28),9999,ROW(盤查表單!J28))</f>
        <v>9999</v>
      </c>
      <c r="B24">
        <f t="shared" si="0"/>
        <v>9998</v>
      </c>
      <c r="C24">
        <f ca="1">OFFSET(盤查表單!$J$1,B24,)</f>
        <v>0</v>
      </c>
      <c r="D24">
        <f ca="1">OFFSET(盤查表單!$K$1,B24,)</f>
        <v>0</v>
      </c>
      <c r="E24">
        <f ca="1">OFFSET(盤查表單!$H$1,B24,)</f>
        <v>0</v>
      </c>
      <c r="F24">
        <f ca="1">OFFSET(盤查表單!$G$1,B24,)</f>
        <v>0</v>
      </c>
      <c r="G24" t="e">
        <f ca="1">OFFSET(盤查表單!#REF!,B24,)</f>
        <v>#REF!</v>
      </c>
    </row>
    <row r="25" spans="1:7">
      <c r="A25">
        <f>IF(ISBLANK(盤查表單!J29),9999,ROW(盤查表單!J29))</f>
        <v>29</v>
      </c>
      <c r="B25">
        <f t="shared" si="0"/>
        <v>9998</v>
      </c>
      <c r="C25">
        <f ca="1">OFFSET(盤查表單!$J$1,B25,)</f>
        <v>0</v>
      </c>
      <c r="D25">
        <f ca="1">OFFSET(盤查表單!$K$1,B25,)</f>
        <v>0</v>
      </c>
      <c r="E25">
        <f ca="1">OFFSET(盤查表單!$H$1,B25,)</f>
        <v>0</v>
      </c>
      <c r="F25">
        <f ca="1">OFFSET(盤查表單!$G$1,B25,)</f>
        <v>0</v>
      </c>
      <c r="G25" t="e">
        <f ca="1">OFFSET(盤查表單!#REF!,B25,)</f>
        <v>#REF!</v>
      </c>
    </row>
    <row r="26" spans="1:7">
      <c r="A26">
        <f>IF(ISBLANK(盤查表單!J30),9999,ROW(盤查表單!J30))</f>
        <v>30</v>
      </c>
      <c r="B26">
        <f t="shared" si="0"/>
        <v>9998</v>
      </c>
      <c r="C26">
        <f ca="1">OFFSET(盤查表單!$J$1,B26,)</f>
        <v>0</v>
      </c>
      <c r="D26">
        <f ca="1">OFFSET(盤查表單!$K$1,B26,)</f>
        <v>0</v>
      </c>
      <c r="E26">
        <f ca="1">OFFSET(盤查表單!$H$1,B26,)</f>
        <v>0</v>
      </c>
      <c r="F26">
        <f ca="1">OFFSET(盤查表單!$G$1,B26,)</f>
        <v>0</v>
      </c>
      <c r="G26" t="e">
        <f ca="1">OFFSET(盤查表單!#REF!,B26,)</f>
        <v>#REF!</v>
      </c>
    </row>
    <row r="27" spans="1:7">
      <c r="A27">
        <f>IF(ISBLANK(盤查表單!J31),9999,ROW(盤查表單!J31))</f>
        <v>31</v>
      </c>
      <c r="B27">
        <f t="shared" si="0"/>
        <v>9998</v>
      </c>
      <c r="C27">
        <f ca="1">OFFSET(盤查表單!$J$1,B27,)</f>
        <v>0</v>
      </c>
      <c r="D27">
        <f ca="1">OFFSET(盤查表單!$K$1,B27,)</f>
        <v>0</v>
      </c>
      <c r="E27">
        <f ca="1">OFFSET(盤查表單!$H$1,B27,)</f>
        <v>0</v>
      </c>
      <c r="F27">
        <f ca="1">OFFSET(盤查表單!$G$1,B27,)</f>
        <v>0</v>
      </c>
      <c r="G27" t="e">
        <f ca="1">OFFSET(盤查表單!#REF!,B27,)</f>
        <v>#REF!</v>
      </c>
    </row>
    <row r="28" spans="1:7">
      <c r="A28">
        <f>IF(ISBLANK(盤查表單!J32),9999,ROW(盤查表單!J32))</f>
        <v>32</v>
      </c>
      <c r="B28">
        <f t="shared" si="0"/>
        <v>9998</v>
      </c>
      <c r="C28">
        <f ca="1">OFFSET(盤查表單!$J$1,B28,)</f>
        <v>0</v>
      </c>
      <c r="D28">
        <f ca="1">OFFSET(盤查表單!$K$1,B28,)</f>
        <v>0</v>
      </c>
      <c r="E28">
        <f ca="1">OFFSET(盤查表單!$H$1,B28,)</f>
        <v>0</v>
      </c>
      <c r="F28">
        <f ca="1">OFFSET(盤查表單!$G$1,B28,)</f>
        <v>0</v>
      </c>
      <c r="G28" t="e">
        <f ca="1">OFFSET(盤查表單!#REF!,B28,)</f>
        <v>#REF!</v>
      </c>
    </row>
    <row r="29" spans="1:7">
      <c r="A29">
        <f>IF(ISBLANK(盤查表單!J33),9999,ROW(盤查表單!J33))</f>
        <v>33</v>
      </c>
      <c r="B29">
        <f t="shared" si="0"/>
        <v>9998</v>
      </c>
      <c r="C29">
        <f ca="1">OFFSET(盤查表單!$J$1,B29,)</f>
        <v>0</v>
      </c>
      <c r="D29">
        <f ca="1">OFFSET(盤查表單!$K$1,B29,)</f>
        <v>0</v>
      </c>
      <c r="E29">
        <f ca="1">OFFSET(盤查表單!$H$1,B29,)</f>
        <v>0</v>
      </c>
      <c r="F29">
        <f ca="1">OFFSET(盤查表單!$G$1,B29,)</f>
        <v>0</v>
      </c>
      <c r="G29" t="e">
        <f ca="1">OFFSET(盤查表單!#REF!,B29,)</f>
        <v>#REF!</v>
      </c>
    </row>
    <row r="30" spans="1:7">
      <c r="A30">
        <f>IF(ISBLANK(盤查表單!J34),9999,ROW(盤查表單!J34))</f>
        <v>34</v>
      </c>
      <c r="B30">
        <f t="shared" si="0"/>
        <v>9998</v>
      </c>
      <c r="C30">
        <f ca="1">OFFSET(盤查表單!$J$1,B30,)</f>
        <v>0</v>
      </c>
      <c r="D30">
        <f ca="1">OFFSET(盤查表單!$K$1,B30,)</f>
        <v>0</v>
      </c>
      <c r="E30">
        <f ca="1">OFFSET(盤查表單!$H$1,B30,)</f>
        <v>0</v>
      </c>
      <c r="F30">
        <f ca="1">OFFSET(盤查表單!$G$1,B30,)</f>
        <v>0</v>
      </c>
      <c r="G30" t="e">
        <f ca="1">OFFSET(盤查表單!#REF!,B30,)</f>
        <v>#REF!</v>
      </c>
    </row>
    <row r="31" spans="1:7">
      <c r="A31">
        <f>IF(ISBLANK(盤查表單!J35),9999,ROW(盤查表單!J35))</f>
        <v>35</v>
      </c>
      <c r="B31">
        <f t="shared" si="0"/>
        <v>9998</v>
      </c>
      <c r="C31">
        <f ca="1">OFFSET(盤查表單!$J$1,B31,)</f>
        <v>0</v>
      </c>
      <c r="D31">
        <f ca="1">OFFSET(盤查表單!$K$1,B31,)</f>
        <v>0</v>
      </c>
      <c r="E31">
        <f ca="1">OFFSET(盤查表單!$H$1,B31,)</f>
        <v>0</v>
      </c>
      <c r="F31">
        <f ca="1">OFFSET(盤查表單!$G$1,B31,)</f>
        <v>0</v>
      </c>
      <c r="G31" t="e">
        <f ca="1">OFFSET(盤查表單!#REF!,B31,)</f>
        <v>#REF!</v>
      </c>
    </row>
    <row r="32" spans="1:7">
      <c r="A32">
        <f>IF(ISBLANK(盤查表單!J36),9999,ROW(盤查表單!J36))</f>
        <v>36</v>
      </c>
      <c r="B32">
        <f t="shared" si="0"/>
        <v>9998</v>
      </c>
      <c r="C32">
        <f ca="1">OFFSET(盤查表單!$J$1,B32,)</f>
        <v>0</v>
      </c>
      <c r="D32">
        <f ca="1">OFFSET(盤查表單!$K$1,B32,)</f>
        <v>0</v>
      </c>
      <c r="E32">
        <f ca="1">OFFSET(盤查表單!$H$1,B32,)</f>
        <v>0</v>
      </c>
      <c r="F32">
        <f ca="1">OFFSET(盤查表單!$G$1,B32,)</f>
        <v>0</v>
      </c>
      <c r="G32" t="e">
        <f ca="1">OFFSET(盤查表單!#REF!,B32,)</f>
        <v>#REF!</v>
      </c>
    </row>
    <row r="33" spans="1:7">
      <c r="A33">
        <f>IF(ISBLANK(盤查表單!J37),9999,ROW(盤查表單!J37))</f>
        <v>37</v>
      </c>
      <c r="B33">
        <f t="shared" si="0"/>
        <v>9998</v>
      </c>
      <c r="C33">
        <f ca="1">OFFSET(盤查表單!$J$1,B33,)</f>
        <v>0</v>
      </c>
      <c r="D33">
        <f ca="1">OFFSET(盤查表單!$K$1,B33,)</f>
        <v>0</v>
      </c>
      <c r="E33">
        <f ca="1">OFFSET(盤查表單!$H$1,B33,)</f>
        <v>0</v>
      </c>
      <c r="F33">
        <f ca="1">OFFSET(盤查表單!$G$1,B33,)</f>
        <v>0</v>
      </c>
      <c r="G33" t="e">
        <f ca="1">OFFSET(盤查表單!#REF!,B33,)</f>
        <v>#REF!</v>
      </c>
    </row>
    <row r="34" spans="1:7">
      <c r="A34">
        <f>IF(ISBLANK(盤查表單!J38),9999,ROW(盤查表單!J38))</f>
        <v>38</v>
      </c>
      <c r="B34">
        <f t="shared" ref="B34:B53" si="1">SMALL($A$2:$A$53,ROW(33:33))-1</f>
        <v>9998</v>
      </c>
      <c r="C34">
        <f ca="1">OFFSET(盤查表單!$J$1,B34,)</f>
        <v>0</v>
      </c>
      <c r="D34">
        <f ca="1">OFFSET(盤查表單!$K$1,B34,)</f>
        <v>0</v>
      </c>
      <c r="E34">
        <f ca="1">OFFSET(盤查表單!$H$1,B34,)</f>
        <v>0</v>
      </c>
      <c r="F34">
        <f ca="1">OFFSET(盤查表單!$G$1,B34,)</f>
        <v>0</v>
      </c>
      <c r="G34" t="e">
        <f ca="1">OFFSET(盤查表單!#REF!,B34,)</f>
        <v>#REF!</v>
      </c>
    </row>
    <row r="35" spans="1:7">
      <c r="A35">
        <f>IF(ISBLANK(盤查表單!J39),9999,ROW(盤查表單!J39))</f>
        <v>39</v>
      </c>
      <c r="B35">
        <f t="shared" si="1"/>
        <v>9998</v>
      </c>
      <c r="C35">
        <f ca="1">OFFSET(盤查表單!$J$1,B35,)</f>
        <v>0</v>
      </c>
      <c r="D35">
        <f ca="1">OFFSET(盤查表單!$K$1,B35,)</f>
        <v>0</v>
      </c>
      <c r="E35">
        <f ca="1">OFFSET(盤查表單!$H$1,B35,)</f>
        <v>0</v>
      </c>
      <c r="F35">
        <f ca="1">OFFSET(盤查表單!$G$1,B35,)</f>
        <v>0</v>
      </c>
      <c r="G35" t="e">
        <f ca="1">OFFSET(盤查表單!#REF!,B35,)</f>
        <v>#REF!</v>
      </c>
    </row>
    <row r="36" spans="1:7">
      <c r="A36">
        <f>IF(ISBLANK(盤查表單!J40),9999,ROW(盤查表單!J40))</f>
        <v>40</v>
      </c>
      <c r="B36">
        <f t="shared" si="1"/>
        <v>9998</v>
      </c>
      <c r="C36">
        <f ca="1">OFFSET(盤查表單!$J$1,B36,)</f>
        <v>0</v>
      </c>
      <c r="D36">
        <f ca="1">OFFSET(盤查表單!$K$1,B36,)</f>
        <v>0</v>
      </c>
      <c r="E36">
        <f ca="1">OFFSET(盤查表單!$H$1,B36,)</f>
        <v>0</v>
      </c>
      <c r="F36">
        <f ca="1">OFFSET(盤查表單!$G$1,B36,)</f>
        <v>0</v>
      </c>
      <c r="G36" t="e">
        <f ca="1">OFFSET(盤查表單!#REF!,B36,)</f>
        <v>#REF!</v>
      </c>
    </row>
    <row r="37" spans="1:7">
      <c r="A37">
        <f>IF(ISBLANK(盤查表單!J41),9999,ROW(盤查表單!J41))</f>
        <v>41</v>
      </c>
      <c r="B37">
        <f t="shared" si="1"/>
        <v>9998</v>
      </c>
      <c r="C37">
        <f ca="1">OFFSET(盤查表單!$J$1,B37,)</f>
        <v>0</v>
      </c>
      <c r="D37">
        <f ca="1">OFFSET(盤查表單!$K$1,B37,)</f>
        <v>0</v>
      </c>
      <c r="E37">
        <f ca="1">OFFSET(盤查表單!$H$1,B37,)</f>
        <v>0</v>
      </c>
      <c r="F37">
        <f ca="1">OFFSET(盤查表單!$G$1,B37,)</f>
        <v>0</v>
      </c>
      <c r="G37" t="e">
        <f ca="1">OFFSET(盤查表單!#REF!,B37,)</f>
        <v>#REF!</v>
      </c>
    </row>
    <row r="38" spans="1:7">
      <c r="A38">
        <f>IF(ISBLANK(盤查表單!J42),9999,ROW(盤查表單!J42))</f>
        <v>42</v>
      </c>
      <c r="B38">
        <f t="shared" si="1"/>
        <v>9998</v>
      </c>
      <c r="C38">
        <f ca="1">OFFSET(盤查表單!$J$1,B38,)</f>
        <v>0</v>
      </c>
      <c r="D38">
        <f ca="1">OFFSET(盤查表單!$K$1,B38,)</f>
        <v>0</v>
      </c>
      <c r="E38">
        <f ca="1">OFFSET(盤查表單!$H$1,B38,)</f>
        <v>0</v>
      </c>
      <c r="F38">
        <f ca="1">OFFSET(盤查表單!$G$1,B38,)</f>
        <v>0</v>
      </c>
      <c r="G38" t="e">
        <f ca="1">OFFSET(盤查表單!#REF!,B38,)</f>
        <v>#REF!</v>
      </c>
    </row>
    <row r="39" spans="1:7">
      <c r="A39">
        <f>IF(ISBLANK(盤查表單!J43),9999,ROW(盤查表單!J43))</f>
        <v>43</v>
      </c>
      <c r="B39">
        <f t="shared" si="1"/>
        <v>9998</v>
      </c>
      <c r="C39">
        <f ca="1">OFFSET(盤查表單!$J$1,B39,)</f>
        <v>0</v>
      </c>
      <c r="D39">
        <f ca="1">OFFSET(盤查表單!$K$1,B39,)</f>
        <v>0</v>
      </c>
      <c r="E39">
        <f ca="1">OFFSET(盤查表單!$H$1,B39,)</f>
        <v>0</v>
      </c>
      <c r="F39">
        <f ca="1">OFFSET(盤查表單!$G$1,B39,)</f>
        <v>0</v>
      </c>
      <c r="G39" t="e">
        <f ca="1">OFFSET(盤查表單!#REF!,B39,)</f>
        <v>#REF!</v>
      </c>
    </row>
    <row r="40" spans="1:7">
      <c r="A40">
        <f>IF(ISBLANK(盤查表單!J44),9999,ROW(盤查表單!J44))</f>
        <v>44</v>
      </c>
      <c r="B40">
        <f t="shared" si="1"/>
        <v>9998</v>
      </c>
      <c r="C40">
        <f ca="1">OFFSET(盤查表單!$J$1,B40,)</f>
        <v>0</v>
      </c>
      <c r="D40">
        <f ca="1">OFFSET(盤查表單!$K$1,B40,)</f>
        <v>0</v>
      </c>
      <c r="E40">
        <f ca="1">OFFSET(盤查表單!$H$1,B40,)</f>
        <v>0</v>
      </c>
      <c r="F40">
        <f ca="1">OFFSET(盤查表單!$G$1,B40,)</f>
        <v>0</v>
      </c>
      <c r="G40" t="e">
        <f ca="1">OFFSET(盤查表單!#REF!,B40,)</f>
        <v>#REF!</v>
      </c>
    </row>
    <row r="41" spans="1:7">
      <c r="A41">
        <f>IF(ISBLANK(盤查表單!J45),9999,ROW(盤查表單!J45))</f>
        <v>45</v>
      </c>
      <c r="B41">
        <f t="shared" si="1"/>
        <v>9998</v>
      </c>
      <c r="C41">
        <f ca="1">OFFSET(盤查表單!$J$1,B41,)</f>
        <v>0</v>
      </c>
      <c r="D41">
        <f ca="1">OFFSET(盤查表單!$K$1,B41,)</f>
        <v>0</v>
      </c>
      <c r="E41">
        <f ca="1">OFFSET(盤查表單!$H$1,B41,)</f>
        <v>0</v>
      </c>
      <c r="F41">
        <f ca="1">OFFSET(盤查表單!$G$1,B41,)</f>
        <v>0</v>
      </c>
      <c r="G41" t="e">
        <f ca="1">OFFSET(盤查表單!#REF!,B41,)</f>
        <v>#REF!</v>
      </c>
    </row>
    <row r="42" spans="1:7">
      <c r="A42">
        <f>IF(ISBLANK(盤查表單!J46),9999,ROW(盤查表單!J46))</f>
        <v>46</v>
      </c>
      <c r="B42">
        <f t="shared" si="1"/>
        <v>9998</v>
      </c>
      <c r="C42">
        <f ca="1">OFFSET(盤查表單!$J$1,B42,)</f>
        <v>0</v>
      </c>
      <c r="D42">
        <f ca="1">OFFSET(盤查表單!$K$1,B42,)</f>
        <v>0</v>
      </c>
      <c r="E42">
        <f ca="1">OFFSET(盤查表單!$H$1,B42,)</f>
        <v>0</v>
      </c>
      <c r="F42">
        <f ca="1">OFFSET(盤查表單!$G$1,B42,)</f>
        <v>0</v>
      </c>
      <c r="G42" t="e">
        <f ca="1">OFFSET(盤查表單!#REF!,B42,)</f>
        <v>#REF!</v>
      </c>
    </row>
    <row r="43" spans="1:7">
      <c r="A43">
        <f>IF(ISBLANK(盤查表單!J47),9999,ROW(盤查表單!J47))</f>
        <v>9999</v>
      </c>
      <c r="B43">
        <f t="shared" si="1"/>
        <v>9998</v>
      </c>
      <c r="C43">
        <f ca="1">OFFSET(盤查表單!$J$1,B43,)</f>
        <v>0</v>
      </c>
      <c r="D43">
        <f ca="1">OFFSET(盤查表單!$K$1,B43,)</f>
        <v>0</v>
      </c>
      <c r="E43">
        <f ca="1">OFFSET(盤查表單!$H$1,B43,)</f>
        <v>0</v>
      </c>
      <c r="F43">
        <f ca="1">OFFSET(盤查表單!$G$1,B43,)</f>
        <v>0</v>
      </c>
      <c r="G43" t="e">
        <f ca="1">OFFSET(盤查表單!#REF!,B43,)</f>
        <v>#REF!</v>
      </c>
    </row>
    <row r="44" spans="1:7">
      <c r="A44">
        <f>IF(ISBLANK(盤查表單!J48),9999,ROW(盤查表單!J48))</f>
        <v>9999</v>
      </c>
      <c r="B44">
        <f t="shared" si="1"/>
        <v>9998</v>
      </c>
      <c r="C44">
        <f ca="1">OFFSET(盤查表單!$J$1,B44,)</f>
        <v>0</v>
      </c>
      <c r="D44">
        <f ca="1">OFFSET(盤查表單!$K$1,B44,)</f>
        <v>0</v>
      </c>
      <c r="E44">
        <f ca="1">OFFSET(盤查表單!$H$1,B44,)</f>
        <v>0</v>
      </c>
      <c r="F44">
        <f ca="1">OFFSET(盤查表單!$G$1,B44,)</f>
        <v>0</v>
      </c>
      <c r="G44" t="e">
        <f ca="1">OFFSET(盤查表單!#REF!,B44,)</f>
        <v>#REF!</v>
      </c>
    </row>
    <row r="45" spans="1:7">
      <c r="A45">
        <f>IF(ISBLANK(盤查表單!J49),9999,ROW(盤查表單!J49))</f>
        <v>9999</v>
      </c>
      <c r="B45">
        <f t="shared" si="1"/>
        <v>9998</v>
      </c>
      <c r="C45">
        <f ca="1">OFFSET(盤查表單!$J$1,B45,)</f>
        <v>0</v>
      </c>
      <c r="D45">
        <f ca="1">OFFSET(盤查表單!$K$1,B45,)</f>
        <v>0</v>
      </c>
      <c r="E45">
        <f ca="1">OFFSET(盤查表單!$H$1,B45,)</f>
        <v>0</v>
      </c>
      <c r="F45">
        <f ca="1">OFFSET(盤查表單!$G$1,B45,)</f>
        <v>0</v>
      </c>
      <c r="G45" t="e">
        <f ca="1">OFFSET(盤查表單!#REF!,B45,)</f>
        <v>#REF!</v>
      </c>
    </row>
    <row r="46" spans="1:7">
      <c r="A46">
        <f>IF(ISBLANK(盤查表單!J50),9999,ROW(盤查表單!J50))</f>
        <v>9999</v>
      </c>
      <c r="B46">
        <f t="shared" si="1"/>
        <v>9998</v>
      </c>
      <c r="C46">
        <f ca="1">OFFSET(盤查表單!$J$1,B46,)</f>
        <v>0</v>
      </c>
      <c r="D46">
        <f ca="1">OFFSET(盤查表單!$K$1,B46,)</f>
        <v>0</v>
      </c>
      <c r="E46">
        <f ca="1">OFFSET(盤查表單!$H$1,B46,)</f>
        <v>0</v>
      </c>
      <c r="F46">
        <f ca="1">OFFSET(盤查表單!$G$1,B46,)</f>
        <v>0</v>
      </c>
      <c r="G46" t="e">
        <f ca="1">OFFSET(盤查表單!#REF!,B46,)</f>
        <v>#REF!</v>
      </c>
    </row>
    <row r="47" spans="1:7">
      <c r="A47">
        <f>IF(ISBLANK(盤查表單!J51),9999,ROW(盤查表單!J51))</f>
        <v>9999</v>
      </c>
      <c r="B47">
        <f t="shared" si="1"/>
        <v>9998</v>
      </c>
      <c r="C47">
        <f ca="1">OFFSET(盤查表單!$J$1,B47,)</f>
        <v>0</v>
      </c>
      <c r="D47">
        <f ca="1">OFFSET(盤查表單!$K$1,B47,)</f>
        <v>0</v>
      </c>
      <c r="E47">
        <f ca="1">OFFSET(盤查表單!$H$1,B47,)</f>
        <v>0</v>
      </c>
      <c r="F47">
        <f ca="1">OFFSET(盤查表單!$G$1,B47,)</f>
        <v>0</v>
      </c>
      <c r="G47" t="e">
        <f ca="1">OFFSET(盤查表單!#REF!,B47,)</f>
        <v>#REF!</v>
      </c>
    </row>
    <row r="48" spans="1:7">
      <c r="A48">
        <f>IF(ISBLANK(盤查表單!J52),9999,ROW(盤查表單!J52))</f>
        <v>9999</v>
      </c>
      <c r="B48">
        <f t="shared" si="1"/>
        <v>9998</v>
      </c>
      <c r="C48">
        <f ca="1">OFFSET(盤查表單!$J$1,B48,)</f>
        <v>0</v>
      </c>
      <c r="D48">
        <f ca="1">OFFSET(盤查表單!$K$1,B48,)</f>
        <v>0</v>
      </c>
      <c r="E48">
        <f ca="1">OFFSET(盤查表單!$H$1,B48,)</f>
        <v>0</v>
      </c>
      <c r="F48">
        <f ca="1">OFFSET(盤查表單!$G$1,B48,)</f>
        <v>0</v>
      </c>
      <c r="G48" t="e">
        <f ca="1">OFFSET(盤查表單!#REF!,B48,)</f>
        <v>#REF!</v>
      </c>
    </row>
    <row r="49" spans="1:7">
      <c r="A49">
        <f>IF(ISBLANK(盤查表單!J53),9999,ROW(盤查表單!J53))</f>
        <v>9999</v>
      </c>
      <c r="B49">
        <f t="shared" si="1"/>
        <v>9998</v>
      </c>
      <c r="C49">
        <f ca="1">OFFSET(盤查表單!$J$1,B49,)</f>
        <v>0</v>
      </c>
      <c r="D49">
        <f ca="1">OFFSET(盤查表單!$K$1,B49,)</f>
        <v>0</v>
      </c>
      <c r="E49">
        <f ca="1">OFFSET(盤查表單!$H$1,B49,)</f>
        <v>0</v>
      </c>
      <c r="F49">
        <f ca="1">OFFSET(盤查表單!$G$1,B49,)</f>
        <v>0</v>
      </c>
      <c r="G49" t="e">
        <f ca="1">OFFSET(盤查表單!#REF!,B49,)</f>
        <v>#REF!</v>
      </c>
    </row>
    <row r="50" spans="1:7">
      <c r="A50">
        <f>IF(ISBLANK(盤查表單!J54),9999,ROW(盤查表單!J54))</f>
        <v>9999</v>
      </c>
      <c r="B50">
        <f t="shared" si="1"/>
        <v>9998</v>
      </c>
      <c r="C50">
        <f ca="1">OFFSET(盤查表單!$J$1,B50,)</f>
        <v>0</v>
      </c>
      <c r="D50">
        <f ca="1">OFFSET(盤查表單!$K$1,B50,)</f>
        <v>0</v>
      </c>
      <c r="E50">
        <f ca="1">OFFSET(盤查表單!$H$1,B50,)</f>
        <v>0</v>
      </c>
      <c r="F50">
        <f ca="1">OFFSET(盤查表單!$G$1,B50,)</f>
        <v>0</v>
      </c>
      <c r="G50" t="e">
        <f ca="1">OFFSET(盤查表單!#REF!,B50,)</f>
        <v>#REF!</v>
      </c>
    </row>
    <row r="51" spans="1:7">
      <c r="A51">
        <f>IF(ISBLANK(盤查表單!J55),9999,ROW(盤查表單!J55))</f>
        <v>9999</v>
      </c>
      <c r="B51">
        <f t="shared" si="1"/>
        <v>9998</v>
      </c>
      <c r="C51">
        <f ca="1">OFFSET(盤查表單!$J$1,B51,)</f>
        <v>0</v>
      </c>
      <c r="D51">
        <f ca="1">OFFSET(盤查表單!$K$1,B51,)</f>
        <v>0</v>
      </c>
      <c r="E51">
        <f ca="1">OFFSET(盤查表單!$H$1,B51,)</f>
        <v>0</v>
      </c>
      <c r="F51">
        <f ca="1">OFFSET(盤查表單!$G$1,B51,)</f>
        <v>0</v>
      </c>
      <c r="G51" t="e">
        <f ca="1">OFFSET(盤查表單!#REF!,B51,)</f>
        <v>#REF!</v>
      </c>
    </row>
    <row r="52" spans="1:7">
      <c r="A52">
        <f>IF(ISBLANK(盤查表單!J56),9999,ROW(盤查表單!J56))</f>
        <v>9999</v>
      </c>
      <c r="B52">
        <f t="shared" si="1"/>
        <v>9998</v>
      </c>
      <c r="C52">
        <f ca="1">OFFSET(盤查表單!$J$1,B52,)</f>
        <v>0</v>
      </c>
      <c r="D52">
        <f ca="1">OFFSET(盤查表單!$K$1,B52,)</f>
        <v>0</v>
      </c>
      <c r="E52">
        <f ca="1">OFFSET(盤查表單!$H$1,B52,)</f>
        <v>0</v>
      </c>
      <c r="F52">
        <f ca="1">OFFSET(盤查表單!$G$1,B52,)</f>
        <v>0</v>
      </c>
      <c r="G52" t="e">
        <f ca="1">OFFSET(盤查表單!#REF!,B52,)</f>
        <v>#REF!</v>
      </c>
    </row>
    <row r="53" spans="1:7">
      <c r="A53">
        <f>IF(ISBLANK(盤查表單!J57),9999,ROW(盤查表單!J57))</f>
        <v>57</v>
      </c>
      <c r="B53">
        <f t="shared" si="1"/>
        <v>9998</v>
      </c>
      <c r="C53">
        <f ca="1">OFFSET(盤查表單!$J$1,B53,)</f>
        <v>0</v>
      </c>
      <c r="D53">
        <f ca="1">OFFSET(盤查表單!$K$1,B53,)</f>
        <v>0</v>
      </c>
      <c r="E53">
        <f ca="1">OFFSET(盤查表單!$H$1,B53,)</f>
        <v>0</v>
      </c>
      <c r="F53">
        <f ca="1">OFFSET(盤查表單!$G$1,B53,)</f>
        <v>0</v>
      </c>
      <c r="G53" t="e">
        <f ca="1">OFFSET(盤查表單!#REF!,B53,)</f>
        <v>#REF!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P55"/>
  <sheetViews>
    <sheetView showGridLines="0" topLeftCell="C1" zoomScale="80" zoomScaleNormal="80" workbookViewId="0">
      <selection activeCell="C47" sqref="C47:C48"/>
    </sheetView>
  </sheetViews>
  <sheetFormatPr defaultColWidth="11" defaultRowHeight="13.2"/>
  <cols>
    <col min="1" max="1" width="19.88671875" style="2" customWidth="1"/>
    <col min="2" max="2" width="22.44140625" style="2" customWidth="1"/>
    <col min="3" max="3" width="21.6640625" style="6" customWidth="1"/>
    <col min="4" max="4" width="34.33203125" style="6" bestFit="1" customWidth="1"/>
    <col min="5" max="5" width="32" style="7" customWidth="1"/>
    <col min="6" max="6" width="24.6640625" style="7" customWidth="1"/>
    <col min="7" max="7" width="23" style="2" customWidth="1"/>
    <col min="8" max="8" width="22.33203125" style="3" customWidth="1"/>
    <col min="9" max="9" width="16.109375" style="3" customWidth="1"/>
    <col min="10" max="10" width="30" style="2" customWidth="1"/>
    <col min="11" max="11" width="15.6640625" style="2" customWidth="1"/>
    <col min="12" max="12" width="11.44140625" style="2" customWidth="1"/>
    <col min="13" max="34" width="8.6640625" style="2" customWidth="1"/>
    <col min="35" max="16384" width="11" style="2"/>
  </cols>
  <sheetData>
    <row r="1" spans="1:16" ht="15" customHeight="1">
      <c r="A1" s="655" t="s">
        <v>599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1"/>
      <c r="M1" s="1"/>
      <c r="N1" s="1"/>
      <c r="O1" s="1"/>
      <c r="P1" s="1"/>
    </row>
    <row r="2" spans="1:16">
      <c r="A2" s="656" t="s">
        <v>2</v>
      </c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1"/>
      <c r="M2" s="1"/>
      <c r="N2" s="1"/>
      <c r="O2" s="1"/>
      <c r="P2" s="1"/>
    </row>
    <row r="3" spans="1:16">
      <c r="C3" s="9"/>
      <c r="D3" s="5"/>
      <c r="E3" s="5"/>
      <c r="F3" s="9"/>
      <c r="G3" s="9"/>
      <c r="H3" s="9"/>
      <c r="I3" s="9"/>
      <c r="J3" s="9"/>
      <c r="K3" s="9"/>
      <c r="L3" s="1"/>
      <c r="M3" s="1"/>
      <c r="N3" s="1"/>
      <c r="O3" s="1"/>
      <c r="P3" s="1"/>
    </row>
    <row r="4" spans="1:16" s="4" customFormat="1" ht="28.05" customHeight="1">
      <c r="A4" s="637" t="s">
        <v>3</v>
      </c>
      <c r="B4" s="637"/>
      <c r="C4" s="637"/>
      <c r="D4" s="120" t="s">
        <v>2688</v>
      </c>
      <c r="E4" s="406" t="s">
        <v>4</v>
      </c>
      <c r="F4" s="651">
        <f ca="1">TODAY()</f>
        <v>45741</v>
      </c>
      <c r="G4" s="651"/>
      <c r="H4" s="651"/>
      <c r="I4" s="651"/>
      <c r="J4" s="651"/>
      <c r="K4" s="651"/>
      <c r="L4" s="651"/>
      <c r="M4" s="651"/>
    </row>
    <row r="5" spans="1:16" s="4" customFormat="1" ht="28.05" customHeight="1">
      <c r="A5" s="657" t="s">
        <v>5</v>
      </c>
      <c r="B5" s="657"/>
      <c r="C5" s="657"/>
      <c r="D5" s="402" t="str">
        <f>VLOOKUP(D4,組織邊界!D3:K110,4,FALSE)</f>
        <v>廠務</v>
      </c>
      <c r="E5" s="403" t="s">
        <v>6</v>
      </c>
      <c r="F5" s="652">
        <v>2023</v>
      </c>
      <c r="G5" s="652"/>
      <c r="H5" s="652"/>
      <c r="I5" s="652"/>
      <c r="J5" s="652"/>
      <c r="K5" s="652"/>
      <c r="L5" s="652"/>
      <c r="M5" s="652"/>
    </row>
    <row r="6" spans="1:16" s="4" customFormat="1" ht="30" customHeight="1">
      <c r="A6" s="637" t="s">
        <v>7</v>
      </c>
      <c r="B6" s="637"/>
      <c r="C6" s="637"/>
      <c r="D6" s="404" t="str">
        <f>VLOOKUP(D4,組織邊界!D3:K110,6,FALSE)</f>
        <v>石政忠</v>
      </c>
      <c r="E6" s="405" t="s">
        <v>498</v>
      </c>
      <c r="F6" s="653" t="s">
        <v>2500</v>
      </c>
      <c r="G6" s="653"/>
      <c r="H6" s="653"/>
      <c r="I6" s="653"/>
      <c r="J6" s="653"/>
      <c r="K6" s="653"/>
      <c r="L6" s="653"/>
      <c r="M6" s="653"/>
    </row>
    <row r="7" spans="1:16" s="4" customFormat="1" ht="28.05" customHeight="1">
      <c r="A7" s="636" t="s">
        <v>8</v>
      </c>
      <c r="B7" s="636"/>
      <c r="C7" s="637"/>
      <c r="D7" s="404" t="str">
        <f>VLOOKUP(D4,組織邊界!D3:K110,8,FALSE)</f>
        <v>jaffrey.shih@deltaww.com</v>
      </c>
      <c r="E7" s="403" t="s">
        <v>9</v>
      </c>
      <c r="F7" s="654" t="str">
        <f>VLOOKUP(D4,組織邊界!D3:K110,7,FALSE)</f>
        <v>03-3626301#5905</v>
      </c>
      <c r="G7" s="654"/>
      <c r="H7" s="654"/>
      <c r="I7" s="654"/>
      <c r="J7" s="654"/>
      <c r="K7" s="654"/>
      <c r="L7" s="654"/>
      <c r="M7" s="654"/>
    </row>
    <row r="8" spans="1:16" s="4" customFormat="1" ht="28.05" customHeight="1">
      <c r="A8" s="635" t="s">
        <v>499</v>
      </c>
      <c r="B8" s="636"/>
      <c r="C8" s="637"/>
      <c r="D8" s="404" t="str">
        <f>VLOOKUP(D4,組織邊界!D3:K110,2,FALSE)</f>
        <v>330477 桃園市桃園區興隆路18號</v>
      </c>
      <c r="E8" s="403"/>
      <c r="F8" s="608"/>
      <c r="G8" s="608"/>
      <c r="H8" s="608"/>
      <c r="I8" s="608"/>
      <c r="J8" s="608"/>
      <c r="K8" s="608"/>
      <c r="L8" s="608"/>
      <c r="M8" s="608"/>
    </row>
    <row r="9" spans="1:16" s="4" customFormat="1" ht="31.05" customHeight="1">
      <c r="A9" s="645" t="s">
        <v>236</v>
      </c>
      <c r="B9" s="645"/>
      <c r="C9" s="646"/>
      <c r="D9" s="643" t="s">
        <v>297</v>
      </c>
      <c r="E9" s="644"/>
      <c r="F9" s="658" t="s">
        <v>298</v>
      </c>
      <c r="G9" s="659"/>
      <c r="H9" s="659"/>
      <c r="I9" s="659"/>
      <c r="J9" s="659"/>
      <c r="K9" s="659"/>
      <c r="L9" s="659"/>
      <c r="M9" s="659"/>
    </row>
    <row r="10" spans="1:16" s="4" customFormat="1" ht="13.95" customHeight="1">
      <c r="A10" s="647"/>
      <c r="B10" s="647"/>
      <c r="C10" s="648"/>
      <c r="D10" s="621" t="str">
        <f>F5&amp;"碳排放量(公噸CO2e)"</f>
        <v>2023碳排放量(公噸CO2e)</v>
      </c>
      <c r="E10" s="623"/>
      <c r="F10" s="407" t="s">
        <v>576</v>
      </c>
      <c r="G10" s="408" t="s">
        <v>2341</v>
      </c>
      <c r="H10" s="407" t="s">
        <v>577</v>
      </c>
      <c r="I10" s="409" t="s">
        <v>2344</v>
      </c>
      <c r="J10" s="409" t="s">
        <v>2343</v>
      </c>
      <c r="K10" s="410" t="s">
        <v>2342</v>
      </c>
      <c r="L10" s="411"/>
      <c r="M10" s="410"/>
    </row>
    <row r="11" spans="1:16" s="4" customFormat="1" ht="67.95" customHeight="1">
      <c r="A11" s="640" t="s">
        <v>296</v>
      </c>
      <c r="B11" s="628" t="str">
        <f>盤查表單!C6</f>
        <v>固定燃燒直接排放</v>
      </c>
      <c r="C11" s="629"/>
      <c r="D11" s="660">
        <f>ROUND(SUM(盤查表單!AR6:AR15),4)</f>
        <v>24.295000000000002</v>
      </c>
      <c r="E11" s="661"/>
      <c r="F11" s="412" t="s">
        <v>616</v>
      </c>
      <c r="G11" s="425" t="s">
        <v>2506</v>
      </c>
      <c r="H11" s="436" t="s">
        <v>2507</v>
      </c>
      <c r="I11" s="152" t="s">
        <v>2471</v>
      </c>
      <c r="J11" s="151" t="s">
        <v>2383</v>
      </c>
      <c r="K11" s="426" t="s">
        <v>2347</v>
      </c>
      <c r="L11" s="427"/>
      <c r="M11" s="428"/>
    </row>
    <row r="12" spans="1:16" s="4" customFormat="1" ht="39.6">
      <c r="A12" s="641"/>
      <c r="B12" s="628" t="str">
        <f>盤查表單!C16</f>
        <v>移動燃燒直接排放</v>
      </c>
      <c r="C12" s="629"/>
      <c r="D12" s="660">
        <f>ROUND(SUM(盤查表單!AR16:AR22),4)</f>
        <v>0</v>
      </c>
      <c r="E12" s="661"/>
      <c r="F12" s="412" t="s">
        <v>617</v>
      </c>
      <c r="G12" s="429" t="s">
        <v>2472</v>
      </c>
      <c r="H12" s="428" t="s">
        <v>2345</v>
      </c>
      <c r="I12" s="430" t="s">
        <v>2473</v>
      </c>
      <c r="J12" s="10" t="s">
        <v>2346</v>
      </c>
      <c r="K12" s="429" t="s">
        <v>2474</v>
      </c>
      <c r="L12" s="427"/>
      <c r="M12" s="428"/>
    </row>
    <row r="13" spans="1:16" s="4" customFormat="1" ht="26.4">
      <c r="A13" s="641"/>
      <c r="B13" s="628" t="str">
        <f>盤查表單!C23</f>
        <v>工業製程之直接製程排放及移除</v>
      </c>
      <c r="C13" s="629"/>
      <c r="D13" s="660">
        <f>ROUND(SUM(盤查表單!AR23:AR28),4)</f>
        <v>4.45</v>
      </c>
      <c r="E13" s="661"/>
      <c r="F13" s="412" t="s">
        <v>618</v>
      </c>
      <c r="G13" s="147"/>
      <c r="H13" s="147"/>
      <c r="I13" s="147"/>
      <c r="J13" s="147"/>
      <c r="K13" s="147"/>
      <c r="L13" s="146"/>
      <c r="M13" s="147"/>
    </row>
    <row r="14" spans="1:16" s="4" customFormat="1" ht="81.599999999999994">
      <c r="A14" s="641"/>
      <c r="B14" s="628" t="str">
        <f>盤查表單!C29</f>
        <v>人為系統中溫室氣體釋放產生的直接逸散排放</v>
      </c>
      <c r="C14" s="629"/>
      <c r="D14" s="660">
        <f>ROUND(SUM(盤查表單!AR29:AR52),4)</f>
        <v>163.43389999999999</v>
      </c>
      <c r="E14" s="661"/>
      <c r="F14" s="413" t="s">
        <v>619</v>
      </c>
      <c r="G14" s="152" t="s">
        <v>2348</v>
      </c>
      <c r="H14" s="151" t="s">
        <v>2351</v>
      </c>
      <c r="I14" s="152" t="s">
        <v>2475</v>
      </c>
      <c r="J14" s="10" t="s">
        <v>2349</v>
      </c>
      <c r="K14" s="10" t="s">
        <v>2350</v>
      </c>
      <c r="L14" s="427"/>
      <c r="M14" s="428"/>
    </row>
    <row r="15" spans="1:16" s="4" customFormat="1" ht="124.2">
      <c r="A15" s="642"/>
      <c r="B15" s="628" t="str">
        <f>盤查表單!C53</f>
        <v>土地利用變更和森林 (LULUCF) 的直接排放和移除</v>
      </c>
      <c r="C15" s="629"/>
      <c r="D15" s="660">
        <f>ROUND(盤查表單!AR53,4)</f>
        <v>0</v>
      </c>
      <c r="E15" s="661"/>
      <c r="F15" s="412" t="s">
        <v>622</v>
      </c>
      <c r="G15" s="147"/>
      <c r="H15" s="147"/>
      <c r="I15" s="147"/>
      <c r="J15" s="147"/>
      <c r="K15" s="147"/>
      <c r="L15" s="146"/>
      <c r="M15" s="147"/>
    </row>
    <row r="16" spans="1:16" s="4" customFormat="1" ht="54">
      <c r="A16" s="649" t="s">
        <v>299</v>
      </c>
      <c r="B16" s="628" t="str">
        <f>盤查表單!C57</f>
        <v>輸入電力的間接排放</v>
      </c>
      <c r="C16" s="629"/>
      <c r="D16" s="660">
        <f>ROUND(盤查表單!Z57+盤查表單!Z58+盤查表單!Z59,4)</f>
        <v>1480.1223</v>
      </c>
      <c r="E16" s="661"/>
      <c r="F16" s="413" t="s">
        <v>620</v>
      </c>
      <c r="G16" s="425" t="s">
        <v>2462</v>
      </c>
      <c r="H16" s="10" t="s">
        <v>2463</v>
      </c>
      <c r="I16" s="152" t="s">
        <v>2464</v>
      </c>
      <c r="J16" s="10" t="s">
        <v>2465</v>
      </c>
      <c r="K16" s="429" t="s">
        <v>2352</v>
      </c>
      <c r="L16" s="427"/>
      <c r="M16" s="428"/>
    </row>
    <row r="17" spans="1:13" s="4" customFormat="1" ht="69">
      <c r="A17" s="650"/>
      <c r="B17" s="628" t="str">
        <f>盤查表單!C63</f>
        <v>輸入能源的間接排放</v>
      </c>
      <c r="C17" s="629"/>
      <c r="D17" s="660">
        <f>ROUND(盤查表單!Z63,4)</f>
        <v>0</v>
      </c>
      <c r="E17" s="661"/>
      <c r="F17" s="413" t="s">
        <v>621</v>
      </c>
      <c r="G17" s="147"/>
      <c r="H17" s="147"/>
      <c r="I17" s="153"/>
      <c r="J17" s="147"/>
      <c r="K17" s="147"/>
      <c r="L17" s="146"/>
      <c r="M17" s="147"/>
    </row>
    <row r="18" spans="1:13" s="4" customFormat="1" ht="26.4">
      <c r="A18" s="632" t="s">
        <v>300</v>
      </c>
      <c r="B18" s="624" t="str">
        <f>盤查表單!C65</f>
        <v>上游運輸和貨物配送產生的排放</v>
      </c>
      <c r="C18" s="626"/>
      <c r="D18" s="660">
        <f>ROUND(盤查表單!Z65,4)</f>
        <v>0</v>
      </c>
      <c r="E18" s="661"/>
      <c r="F18" s="414" t="s">
        <v>583</v>
      </c>
      <c r="G18" s="10"/>
      <c r="H18" s="10"/>
      <c r="I18" s="10"/>
      <c r="J18" s="10"/>
      <c r="K18" s="10"/>
      <c r="L18" s="148"/>
      <c r="M18" s="10"/>
    </row>
    <row r="19" spans="1:13" s="4" customFormat="1" ht="26.4">
      <c r="A19" s="633"/>
      <c r="B19" s="624" t="str">
        <f>盤查表單!C69</f>
        <v>下游運輸和貨物配送產生的排放</v>
      </c>
      <c r="C19" s="626"/>
      <c r="D19" s="660">
        <f>ROUND(盤查表單!Z69,4)</f>
        <v>0</v>
      </c>
      <c r="E19" s="661"/>
      <c r="F19" s="414" t="s">
        <v>588</v>
      </c>
      <c r="G19" s="10"/>
      <c r="H19" s="10"/>
      <c r="I19" s="151"/>
      <c r="J19" s="10"/>
      <c r="K19" s="10"/>
      <c r="L19" s="148"/>
      <c r="M19" s="10"/>
    </row>
    <row r="20" spans="1:13" s="4" customFormat="1" ht="26.4">
      <c r="A20" s="633"/>
      <c r="B20" s="624" t="str">
        <f>盤查表單!C70</f>
        <v>員工通勤產生的排放</v>
      </c>
      <c r="C20" s="626"/>
      <c r="D20" s="660">
        <f>ROUND(盤查表單!Z70,4)</f>
        <v>0</v>
      </c>
      <c r="E20" s="661"/>
      <c r="F20" s="414" t="s">
        <v>586</v>
      </c>
      <c r="G20" s="10"/>
      <c r="H20" s="10"/>
      <c r="I20" s="10"/>
      <c r="J20" s="10"/>
      <c r="K20" s="10"/>
      <c r="L20" s="148"/>
      <c r="M20" s="10"/>
    </row>
    <row r="21" spans="1:13" s="4" customFormat="1" ht="37.950000000000003" customHeight="1">
      <c r="A21" s="633"/>
      <c r="B21" s="624" t="str">
        <f>盤查表單!C77</f>
        <v>客戶和訪客運輸產生的排放</v>
      </c>
      <c r="C21" s="626"/>
      <c r="D21" s="660">
        <f>ROUND(盤查表單!Z77,4)</f>
        <v>0</v>
      </c>
      <c r="E21" s="661"/>
      <c r="F21" s="414" t="s">
        <v>683</v>
      </c>
      <c r="G21" s="10"/>
      <c r="H21" s="10"/>
      <c r="I21" s="10"/>
      <c r="J21" s="10"/>
      <c r="K21" s="10"/>
      <c r="L21" s="148"/>
      <c r="M21" s="10"/>
    </row>
    <row r="22" spans="1:13" s="4" customFormat="1" ht="13.8">
      <c r="A22" s="634"/>
      <c r="B22" s="624" t="str">
        <f>盤查表單!C78</f>
        <v>商務旅行產生的排放</v>
      </c>
      <c r="C22" s="626"/>
      <c r="D22" s="660">
        <f>ROUND(盤查表單!Z78,4)</f>
        <v>0</v>
      </c>
      <c r="E22" s="661"/>
      <c r="F22" s="414" t="s">
        <v>585</v>
      </c>
      <c r="G22" s="425" t="s">
        <v>2450</v>
      </c>
      <c r="H22" s="425" t="s">
        <v>2451</v>
      </c>
      <c r="I22" s="152"/>
      <c r="J22" s="10"/>
      <c r="K22" s="425" t="s">
        <v>2452</v>
      </c>
      <c r="L22" s="148"/>
      <c r="M22" s="10"/>
    </row>
    <row r="23" spans="1:13" s="4" customFormat="1" ht="25.95" customHeight="1">
      <c r="A23" s="632" t="s">
        <v>301</v>
      </c>
      <c r="B23" s="624" t="str">
        <f>盤查表單!C85</f>
        <v>源自採購商品的排放</v>
      </c>
      <c r="C23" s="626"/>
      <c r="D23" s="660">
        <f ca="1">ROUND(盤查表單!Z85,4)</f>
        <v>66.412700000000001</v>
      </c>
      <c r="E23" s="661"/>
      <c r="F23" s="414" t="s">
        <v>581</v>
      </c>
      <c r="G23" s="425" t="s">
        <v>2459</v>
      </c>
      <c r="H23" s="436" t="s">
        <v>2460</v>
      </c>
      <c r="I23" s="425" t="s">
        <v>2461</v>
      </c>
      <c r="J23" s="425" t="s">
        <v>2453</v>
      </c>
      <c r="K23" s="425" t="s">
        <v>2352</v>
      </c>
      <c r="L23" s="148"/>
      <c r="M23" s="10"/>
    </row>
    <row r="24" spans="1:13" s="4" customFormat="1" ht="26.4">
      <c r="A24" s="633"/>
      <c r="B24" s="624" t="str">
        <f>盤查表單!C95</f>
        <v>資本商品的排放</v>
      </c>
      <c r="C24" s="626"/>
      <c r="D24" s="660">
        <f>ROUND(盤查表單!Z95,4)</f>
        <v>0</v>
      </c>
      <c r="E24" s="661"/>
      <c r="F24" s="414" t="s">
        <v>582</v>
      </c>
      <c r="G24" s="10"/>
      <c r="H24" s="10"/>
      <c r="I24" s="10"/>
      <c r="J24" s="10"/>
      <c r="K24" s="10"/>
      <c r="L24" s="148"/>
      <c r="M24" s="10"/>
    </row>
    <row r="25" spans="1:13" s="4" customFormat="1" ht="175.2">
      <c r="A25" s="633"/>
      <c r="B25" s="624" t="str">
        <f>盤查表單!C103</f>
        <v>固體和液體廢棄物處理產生的排放</v>
      </c>
      <c r="C25" s="626"/>
      <c r="D25" s="660">
        <f ca="1">ROUND(盤查表單!Z103,4)</f>
        <v>19.9297</v>
      </c>
      <c r="E25" s="661"/>
      <c r="F25" s="414" t="s">
        <v>584</v>
      </c>
      <c r="G25" s="425" t="s">
        <v>2353</v>
      </c>
      <c r="H25" s="10" t="s">
        <v>2354</v>
      </c>
      <c r="I25" s="425" t="s">
        <v>2476</v>
      </c>
      <c r="J25" s="10" t="s">
        <v>2477</v>
      </c>
      <c r="K25" s="10" t="s">
        <v>2355</v>
      </c>
      <c r="L25" s="148"/>
      <c r="M25" s="10"/>
    </row>
    <row r="26" spans="1:13" s="4" customFormat="1" ht="26.4">
      <c r="A26" s="633"/>
      <c r="B26" s="624" t="str">
        <f>盤查表單!C107</f>
        <v>租賃設備資產使用造成之排放</v>
      </c>
      <c r="C26" s="626"/>
      <c r="D26" s="660">
        <f>ROUND(盤查表單!Z107,4)</f>
        <v>0</v>
      </c>
      <c r="E26" s="661"/>
      <c r="F26" s="414" t="s">
        <v>587</v>
      </c>
      <c r="G26" s="10"/>
      <c r="H26" s="10"/>
      <c r="I26" s="10"/>
      <c r="J26" s="10"/>
      <c r="K26" s="10"/>
      <c r="L26" s="148"/>
      <c r="M26" s="10"/>
    </row>
    <row r="27" spans="1:13" s="4" customFormat="1" ht="13.8">
      <c r="A27" s="634"/>
      <c r="B27" s="624" t="str">
        <f>盤查表單!C108</f>
        <v>上述子類別中未描述使用服務而產生的排放</v>
      </c>
      <c r="C27" s="626"/>
      <c r="D27" s="660">
        <f>ROUND(盤查表單!Z108,4)</f>
        <v>0</v>
      </c>
      <c r="E27" s="661"/>
      <c r="F27" s="413" t="s">
        <v>2399</v>
      </c>
      <c r="G27" s="10"/>
      <c r="H27" s="10"/>
      <c r="I27" s="10"/>
      <c r="J27" s="10"/>
      <c r="K27" s="10"/>
      <c r="L27" s="148"/>
      <c r="M27" s="10"/>
    </row>
    <row r="28" spans="1:13" s="4" customFormat="1">
      <c r="A28" s="632" t="s">
        <v>302</v>
      </c>
      <c r="B28" s="624" t="str">
        <f>盤查表單!C113</f>
        <v>產品使用階段的排放或移除</v>
      </c>
      <c r="C28" s="626"/>
      <c r="D28" s="660">
        <f>ROUND(盤查表單!Z113,4)</f>
        <v>0</v>
      </c>
      <c r="E28" s="661"/>
      <c r="F28" s="414" t="s">
        <v>559</v>
      </c>
      <c r="G28" s="10"/>
      <c r="H28" s="10"/>
      <c r="I28" s="10"/>
      <c r="J28" s="10"/>
      <c r="K28" s="10"/>
      <c r="L28" s="148"/>
      <c r="M28" s="10"/>
    </row>
    <row r="29" spans="1:13" s="4" customFormat="1" ht="26.4">
      <c r="A29" s="633"/>
      <c r="B29" s="624" t="str">
        <f>盤查表單!C114</f>
        <v>下游租賃資產的排放</v>
      </c>
      <c r="C29" s="626"/>
      <c r="D29" s="660">
        <f ca="1">ROUND(盤查表單!Z114,4)</f>
        <v>0</v>
      </c>
      <c r="E29" s="661"/>
      <c r="F29" s="414" t="s">
        <v>591</v>
      </c>
      <c r="G29" s="10"/>
      <c r="H29" s="10"/>
      <c r="I29" s="10"/>
      <c r="J29" s="10"/>
      <c r="K29" s="10"/>
      <c r="L29" s="148"/>
      <c r="M29" s="10"/>
    </row>
    <row r="30" spans="1:13" s="4" customFormat="1" ht="26.4">
      <c r="A30" s="633"/>
      <c r="B30" s="624" t="str">
        <f>盤查表單!C115</f>
        <v>產品生命終期階段的排放</v>
      </c>
      <c r="C30" s="626"/>
      <c r="D30" s="660">
        <f>ROUND(盤查表單!Z115,4)</f>
        <v>0</v>
      </c>
      <c r="E30" s="661"/>
      <c r="F30" s="414" t="s">
        <v>590</v>
      </c>
      <c r="G30" s="10"/>
      <c r="H30" s="10"/>
      <c r="I30" s="10"/>
      <c r="J30" s="10"/>
      <c r="K30" s="10"/>
      <c r="L30" s="148"/>
      <c r="M30" s="10"/>
    </row>
    <row r="31" spans="1:13" s="4" customFormat="1" ht="26.4">
      <c r="A31" s="633"/>
      <c r="B31" s="624" t="str">
        <f>盤查表單!C120</f>
        <v>投資產生的排放</v>
      </c>
      <c r="C31" s="626"/>
      <c r="D31" s="660">
        <f>ROUND(盤查表單!Z120,4)</f>
        <v>0</v>
      </c>
      <c r="E31" s="661"/>
      <c r="F31" s="414" t="s">
        <v>593</v>
      </c>
      <c r="G31" s="10"/>
      <c r="H31" s="10"/>
      <c r="I31" s="10"/>
      <c r="J31" s="10"/>
      <c r="K31" s="10"/>
      <c r="L31" s="148"/>
      <c r="M31" s="10"/>
    </row>
    <row r="32" spans="1:13" s="4" customFormat="1">
      <c r="A32" s="627" t="s">
        <v>303</v>
      </c>
      <c r="B32" s="628" t="str">
        <f>盤查表單!C122</f>
        <v>售出產品之加工</v>
      </c>
      <c r="C32" s="629"/>
      <c r="D32" s="660">
        <f>ROUND(盤查表單!Z122,4)</f>
        <v>0</v>
      </c>
      <c r="E32" s="661"/>
      <c r="F32" s="414" t="s">
        <v>589</v>
      </c>
      <c r="G32" s="10"/>
      <c r="H32" s="10"/>
      <c r="I32" s="10"/>
      <c r="J32" s="10"/>
      <c r="K32" s="10"/>
      <c r="L32" s="148"/>
      <c r="M32" s="10"/>
    </row>
    <row r="33" spans="1:13" s="4" customFormat="1" ht="13.05" customHeight="1">
      <c r="A33" s="627"/>
      <c r="B33" s="628" t="str">
        <f>盤查表單!C123</f>
        <v>連鎖/特許 經銷</v>
      </c>
      <c r="C33" s="629"/>
      <c r="D33" s="660">
        <f>ROUND(盤查表單!Z123,4)</f>
        <v>0</v>
      </c>
      <c r="E33" s="661"/>
      <c r="F33" s="414" t="s">
        <v>592</v>
      </c>
      <c r="G33" s="10"/>
      <c r="H33" s="10"/>
      <c r="I33" s="10"/>
      <c r="J33" s="10"/>
      <c r="K33" s="10"/>
      <c r="L33" s="148"/>
      <c r="M33" s="10"/>
    </row>
    <row r="34" spans="1:13" s="4" customFormat="1">
      <c r="A34" s="627"/>
      <c r="B34" s="630"/>
      <c r="C34" s="631"/>
      <c r="D34" s="664"/>
      <c r="E34" s="665"/>
      <c r="F34" s="147"/>
      <c r="G34" s="147"/>
      <c r="H34" s="147"/>
      <c r="I34" s="147"/>
      <c r="J34" s="147"/>
      <c r="K34" s="147"/>
      <c r="L34" s="146"/>
      <c r="M34" s="147"/>
    </row>
    <row r="35" spans="1:13" s="4" customFormat="1">
      <c r="A35" s="627"/>
      <c r="B35" s="630"/>
      <c r="C35" s="631"/>
      <c r="D35" s="662"/>
      <c r="E35" s="663"/>
      <c r="F35" s="147"/>
      <c r="G35" s="147"/>
      <c r="H35" s="147"/>
      <c r="I35" s="147"/>
      <c r="J35" s="147"/>
      <c r="K35" s="147"/>
      <c r="L35" s="146"/>
      <c r="M35" s="147"/>
    </row>
    <row r="36" spans="1:13" s="4" customFormat="1">
      <c r="A36" s="627"/>
      <c r="B36" s="630"/>
      <c r="C36" s="631"/>
      <c r="D36" s="662"/>
      <c r="E36" s="663"/>
      <c r="F36" s="147"/>
      <c r="G36" s="147"/>
      <c r="H36" s="147"/>
      <c r="I36" s="147"/>
      <c r="J36" s="147"/>
      <c r="K36" s="147"/>
      <c r="L36" s="146"/>
      <c r="M36" s="147"/>
    </row>
    <row r="37" spans="1:13" s="4" customFormat="1">
      <c r="A37" s="627"/>
      <c r="B37" s="630"/>
      <c r="C37" s="631"/>
      <c r="D37" s="662"/>
      <c r="E37" s="663"/>
      <c r="F37" s="147"/>
      <c r="G37" s="147"/>
      <c r="H37" s="147"/>
      <c r="I37" s="147"/>
      <c r="J37" s="147"/>
      <c r="K37" s="147"/>
      <c r="L37" s="146"/>
      <c r="M37" s="147"/>
    </row>
    <row r="38" spans="1:13" s="4" customFormat="1" ht="13.95" customHeight="1">
      <c r="A38" s="621" t="s">
        <v>711</v>
      </c>
      <c r="B38" s="622"/>
      <c r="C38" s="623"/>
      <c r="D38" s="611">
        <f ca="1">ROUND(SUM(D11:E37),3)</f>
        <v>1758.644</v>
      </c>
      <c r="E38" s="612"/>
      <c r="F38" s="624" t="s">
        <v>712</v>
      </c>
      <c r="G38" s="625"/>
      <c r="H38" s="625"/>
      <c r="I38" s="625"/>
      <c r="J38" s="625"/>
      <c r="K38" s="625"/>
      <c r="L38" s="625"/>
      <c r="M38" s="626"/>
    </row>
    <row r="39" spans="1:13" s="4" customFormat="1" ht="13.8">
      <c r="A39" s="609" t="s">
        <v>705</v>
      </c>
      <c r="B39" s="403" t="s">
        <v>689</v>
      </c>
      <c r="C39" s="403" t="s">
        <v>706</v>
      </c>
      <c r="D39" s="415" t="s">
        <v>707</v>
      </c>
      <c r="E39" s="415" t="s">
        <v>708</v>
      </c>
      <c r="F39" s="416" t="s">
        <v>709</v>
      </c>
      <c r="G39" s="416" t="s">
        <v>1</v>
      </c>
      <c r="H39" s="416" t="s">
        <v>435</v>
      </c>
      <c r="I39" s="613" t="s">
        <v>713</v>
      </c>
      <c r="J39" s="614"/>
      <c r="K39" s="614"/>
      <c r="L39" s="614"/>
      <c r="M39" s="612"/>
    </row>
    <row r="40" spans="1:13" s="4" customFormat="1">
      <c r="A40" s="610"/>
      <c r="B40" s="485">
        <f ca="1">ROUND(SUMPRODUCT(盤查表單!$L$6:$L$53,盤查表單!V6:V53,盤查表單!AD6:AD53)+SUM(盤查表單!$Y$57:$Y$63)+SUM(盤查表單!$Y$65:$Y$83)+SUM(盤查表單!$Y$85:$Y$111)+SUM(盤查表單!$Y$113:$Y$120)+SUM(盤查表單!$Y$122:$Y$123),4)</f>
        <v>1595.2176999999999</v>
      </c>
      <c r="C40" s="485">
        <f>ROUND(SUMPRODUCT(盤查表單!$L$6:$L$53,盤查表單!W6:W53,盤查表單!AE6:AE53),4)</f>
        <v>77.611800000000002</v>
      </c>
      <c r="D40" s="485">
        <f>ROUND(SUMPRODUCT(盤查表單!$L$6:$L$53,盤查表單!X6:X53,盤查表單!AF6:AF53),4)</f>
        <v>1.18E-2</v>
      </c>
      <c r="E40" s="485">
        <f>ROUND(SUMPRODUCT(盤查表單!$L$6:$L$53,盤查表單!Y6:Y53,盤查表單!AG6:AG53),4)</f>
        <v>85.802400000000006</v>
      </c>
      <c r="F40" s="485">
        <f>ROUND(SUMPRODUCT(盤查表單!$L$6:$L$53,盤查表單!Z6:Z53,盤查表單!AH6:AH53),4)</f>
        <v>0</v>
      </c>
      <c r="G40" s="485">
        <f>ROUND(SUMPRODUCT(盤查表單!$L$6:$L$53,盤查表單!AA6:AA53,盤查表單!AI6:AI53),4)</f>
        <v>0</v>
      </c>
      <c r="H40" s="485">
        <f>ROUND(SUMPRODUCT(盤查表單!$L$6:$L$53,盤查表單!AB6:AB53,盤查表單!AJ6:AJ53),4)</f>
        <v>0</v>
      </c>
      <c r="I40" s="615">
        <f ca="1">ROUND(SUM(B40:H40),3)</f>
        <v>1758.644</v>
      </c>
      <c r="J40" s="616"/>
      <c r="K40" s="616"/>
      <c r="L40" s="616"/>
      <c r="M40" s="617"/>
    </row>
    <row r="41" spans="1:13" s="4" customFormat="1" ht="13.95" customHeight="1">
      <c r="A41" s="609" t="s">
        <v>710</v>
      </c>
      <c r="B41" s="403" t="s">
        <v>689</v>
      </c>
      <c r="C41" s="403" t="s">
        <v>706</v>
      </c>
      <c r="D41" s="415" t="s">
        <v>707</v>
      </c>
      <c r="E41" s="415" t="s">
        <v>708</v>
      </c>
      <c r="F41" s="416" t="s">
        <v>709</v>
      </c>
      <c r="G41" s="416" t="s">
        <v>1</v>
      </c>
      <c r="H41" s="416" t="s">
        <v>435</v>
      </c>
      <c r="I41" s="613" t="s">
        <v>713</v>
      </c>
      <c r="J41" s="614"/>
      <c r="K41" s="614"/>
      <c r="L41" s="614"/>
      <c r="M41" s="612"/>
    </row>
    <row r="42" spans="1:13" s="4" customFormat="1">
      <c r="A42" s="610"/>
      <c r="B42" s="485">
        <f>ROUND(SUMPRODUCT(盤查表單!$L$6:$L$53,盤查表單!V6:V53,盤查表單!AD6:AD53),4)</f>
        <v>28.753</v>
      </c>
      <c r="C42" s="485">
        <f>ROUND(SUMPRODUCT(盤查表單!$L$6:$L$53,盤查表單!W6:W53,盤查表單!AE6:AE53),4)</f>
        <v>77.611800000000002</v>
      </c>
      <c r="D42" s="485">
        <f>ROUND(SUMPRODUCT(盤查表單!$L$6:$L$53,盤查表單!X6:X53,盤查表單!AF6:AF53),4)</f>
        <v>1.18E-2</v>
      </c>
      <c r="E42" s="485">
        <f>ROUND(SUMPRODUCT(盤查表單!$L$6:$L$53,盤查表單!Y6:Y53,盤查表單!AG6:AG53),4)</f>
        <v>85.802400000000006</v>
      </c>
      <c r="F42" s="485">
        <f>ROUND(SUMPRODUCT(盤查表單!$L$6:$L$53,盤查表單!Z6:Z53,盤查表單!AH6:AH53),4)</f>
        <v>0</v>
      </c>
      <c r="G42" s="485">
        <f>ROUND(SUMPRODUCT(盤查表單!$L$6:$L$53,盤查表單!AA6:AA53,盤查表單!AI6:AI53),4)</f>
        <v>0</v>
      </c>
      <c r="H42" s="485">
        <f>ROUND(SUMPRODUCT(盤查表單!$L$6:$L$53,盤查表單!AB6:AB53,盤查表單!AJ6:AJ53),4)</f>
        <v>0</v>
      </c>
      <c r="I42" s="618">
        <f>ROUND(SUM(B42:H42),4)</f>
        <v>192.179</v>
      </c>
      <c r="J42" s="619"/>
      <c r="K42" s="619"/>
      <c r="L42" s="619"/>
      <c r="M42" s="620"/>
    </row>
    <row r="43" spans="1:13" s="4" customFormat="1" ht="100.05" customHeight="1">
      <c r="A43" s="639" t="s">
        <v>239</v>
      </c>
      <c r="B43" s="639"/>
      <c r="C43" s="639"/>
      <c r="D43" s="639"/>
      <c r="E43" s="639"/>
      <c r="F43" s="639"/>
      <c r="G43" s="639"/>
      <c r="H43" s="639"/>
      <c r="I43" s="639"/>
      <c r="J43" s="639"/>
      <c r="K43" s="639"/>
      <c r="L43" s="639"/>
      <c r="M43" s="639"/>
    </row>
    <row r="44" spans="1:13" ht="15" customHeight="1">
      <c r="A44" s="638"/>
      <c r="B44" s="638"/>
      <c r="C44" s="638"/>
      <c r="D44" s="638"/>
    </row>
    <row r="45" spans="1:13" ht="15" customHeight="1">
      <c r="A45" s="666" t="s">
        <v>2409</v>
      </c>
      <c r="B45" s="667"/>
      <c r="C45" s="417" t="s">
        <v>2410</v>
      </c>
      <c r="D45" s="418" t="s">
        <v>2417</v>
      </c>
    </row>
    <row r="46" spans="1:13" ht="15" customHeight="1">
      <c r="A46" s="670" t="s">
        <v>2392</v>
      </c>
      <c r="B46" s="672"/>
      <c r="C46" s="486">
        <f>SUM(D11:E15)</f>
        <v>192.1789</v>
      </c>
      <c r="D46" s="486">
        <f>SUM(D11:E15)</f>
        <v>192.1789</v>
      </c>
    </row>
    <row r="47" spans="1:13" ht="15" customHeight="1">
      <c r="A47" s="673" t="s">
        <v>2415</v>
      </c>
      <c r="B47" s="674"/>
      <c r="C47" s="486">
        <f>(盤查表單!T57*盤查表單!W57)+(盤查表單!T58*盤查表單!W58)+(盤查表單!T59*盤查表單!W59)+(盤查表單!T63*盤查表單!W63)</f>
        <v>1480.122306</v>
      </c>
      <c r="D47" s="668">
        <f>C47</f>
        <v>1480.122306</v>
      </c>
    </row>
    <row r="48" spans="1:13" ht="15" customHeight="1">
      <c r="A48" s="673" t="s">
        <v>2416</v>
      </c>
      <c r="B48" s="674"/>
      <c r="C48" s="486">
        <f>((盤查表單!T57-盤查表單!T61-盤查表單!T62)*盤查表單!W57)+(盤查表單!T58*盤查表單!W58)+(盤查表單!T59*0)+(盤查表單!T61*盤查表單!W61)+(盤查表單!T62*盤查表單!W62)+(盤查表單!T63*盤查表單!W63)</f>
        <v>285.28648200000003</v>
      </c>
      <c r="D48" s="669"/>
    </row>
    <row r="49" spans="1:4" ht="15" customHeight="1">
      <c r="A49" s="670" t="s">
        <v>2411</v>
      </c>
      <c r="B49" s="672"/>
      <c r="C49" s="486">
        <f>SUM(D18:E22)</f>
        <v>0</v>
      </c>
      <c r="D49" s="486">
        <f>SUM(D18:E22)</f>
        <v>0</v>
      </c>
    </row>
    <row r="50" spans="1:4" ht="15" customHeight="1">
      <c r="A50" s="670" t="s">
        <v>2412</v>
      </c>
      <c r="B50" s="672"/>
      <c r="C50" s="486">
        <f ca="1">SUM(D23:E27)</f>
        <v>86.342399999999998</v>
      </c>
      <c r="D50" s="486">
        <f ca="1">SUM(D23:E27)</f>
        <v>86.342399999999998</v>
      </c>
    </row>
    <row r="51" spans="1:4" ht="15" customHeight="1">
      <c r="A51" s="670" t="s">
        <v>2413</v>
      </c>
      <c r="B51" s="672"/>
      <c r="C51" s="486">
        <f ca="1">SUM(D28:E31)</f>
        <v>0</v>
      </c>
      <c r="D51" s="486">
        <f ca="1">SUM(D28:E31)</f>
        <v>0</v>
      </c>
    </row>
    <row r="52" spans="1:4" ht="15" customHeight="1">
      <c r="A52" s="670" t="s">
        <v>2414</v>
      </c>
      <c r="B52" s="672"/>
      <c r="C52" s="486">
        <f>SUM(D32:E37)</f>
        <v>0</v>
      </c>
      <c r="D52" s="486">
        <f>SUM(D32:E37)</f>
        <v>0</v>
      </c>
    </row>
    <row r="53" spans="1:4" ht="15" customHeight="1">
      <c r="A53" s="670" t="s">
        <v>711</v>
      </c>
      <c r="B53" s="671"/>
      <c r="C53" s="672"/>
      <c r="D53" s="482">
        <f ca="1">SUM(D46:D52)</f>
        <v>1758.6436060000001</v>
      </c>
    </row>
    <row r="54" spans="1:4" ht="15" customHeight="1">
      <c r="A54" s="382"/>
      <c r="B54" s="382"/>
      <c r="C54" s="382"/>
      <c r="D54" s="382"/>
    </row>
    <row r="55" spans="1:4" ht="15" customHeight="1">
      <c r="A55" s="8" t="s">
        <v>0</v>
      </c>
      <c r="B55" s="8"/>
      <c r="C55" s="8"/>
    </row>
  </sheetData>
  <sheetProtection algorithmName="SHA-512" hashValue="ri/jYNp+6xosFTXSgHV099XpCVg9Z2Rli/al2ioHsLwoGXCx+ra8XZX6tCCmYBFQN0PObK0kmg9KGV1HlPSyZA==" saltValue="YAzVIMOt8dsByonha/wJcw==" spinCount="100000" sheet="1" objects="1" scenarios="1"/>
  <mergeCells count="97">
    <mergeCell ref="A45:B45"/>
    <mergeCell ref="D47:D48"/>
    <mergeCell ref="A53:C53"/>
    <mergeCell ref="A46:B46"/>
    <mergeCell ref="A49:B49"/>
    <mergeCell ref="A50:B50"/>
    <mergeCell ref="A51:B51"/>
    <mergeCell ref="A52:B52"/>
    <mergeCell ref="A47:B47"/>
    <mergeCell ref="A48:B48"/>
    <mergeCell ref="D37:E37"/>
    <mergeCell ref="D32:E32"/>
    <mergeCell ref="D33:E33"/>
    <mergeCell ref="D34:E34"/>
    <mergeCell ref="D35:E35"/>
    <mergeCell ref="D36:E36"/>
    <mergeCell ref="D29:E29"/>
    <mergeCell ref="D30:E30"/>
    <mergeCell ref="D31:E31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10:E10"/>
    <mergeCell ref="F9:M9"/>
    <mergeCell ref="D11:E11"/>
    <mergeCell ref="D12:E12"/>
    <mergeCell ref="D13:E13"/>
    <mergeCell ref="A1:K1"/>
    <mergeCell ref="A2:K2"/>
    <mergeCell ref="A4:C4"/>
    <mergeCell ref="A5:C5"/>
    <mergeCell ref="A6:C6"/>
    <mergeCell ref="A7:C7"/>
    <mergeCell ref="F4:M4"/>
    <mergeCell ref="F5:M5"/>
    <mergeCell ref="F6:M6"/>
    <mergeCell ref="F7:M7"/>
    <mergeCell ref="A8:C8"/>
    <mergeCell ref="A44:D44"/>
    <mergeCell ref="A43:M43"/>
    <mergeCell ref="A11:A15"/>
    <mergeCell ref="B11:C11"/>
    <mergeCell ref="B12:C12"/>
    <mergeCell ref="B13:C13"/>
    <mergeCell ref="B14:C14"/>
    <mergeCell ref="B15:C15"/>
    <mergeCell ref="D9:E9"/>
    <mergeCell ref="A9:C10"/>
    <mergeCell ref="A16:A17"/>
    <mergeCell ref="B16:C16"/>
    <mergeCell ref="B17:C17"/>
    <mergeCell ref="A18:A22"/>
    <mergeCell ref="B18:C18"/>
    <mergeCell ref="B19:C19"/>
    <mergeCell ref="B20:C20"/>
    <mergeCell ref="B21:C21"/>
    <mergeCell ref="B22:C22"/>
    <mergeCell ref="A23:A27"/>
    <mergeCell ref="B23:C23"/>
    <mergeCell ref="B24:C24"/>
    <mergeCell ref="B25:C25"/>
    <mergeCell ref="B26:C26"/>
    <mergeCell ref="B27:C27"/>
    <mergeCell ref="B37:C37"/>
    <mergeCell ref="A28:A31"/>
    <mergeCell ref="B28:C28"/>
    <mergeCell ref="B29:C29"/>
    <mergeCell ref="B30:C30"/>
    <mergeCell ref="B31:C31"/>
    <mergeCell ref="F8:M8"/>
    <mergeCell ref="A39:A40"/>
    <mergeCell ref="A41:A42"/>
    <mergeCell ref="D38:E38"/>
    <mergeCell ref="I39:M39"/>
    <mergeCell ref="I40:M40"/>
    <mergeCell ref="I41:M41"/>
    <mergeCell ref="I42:M42"/>
    <mergeCell ref="A38:C38"/>
    <mergeCell ref="F38:M38"/>
    <mergeCell ref="A32:A37"/>
    <mergeCell ref="B32:C32"/>
    <mergeCell ref="B33:C33"/>
    <mergeCell ref="B34:C34"/>
    <mergeCell ref="B35:C35"/>
    <mergeCell ref="B36:C36"/>
  </mergeCells>
  <phoneticPr fontId="11" type="noConversion"/>
  <conditionalFormatting sqref="G41:I41">
    <cfRule type="expression" dxfId="11" priority="24">
      <formula>$D41&lt;0.00001</formula>
    </cfRule>
  </conditionalFormatting>
  <conditionalFormatting sqref="G11:M12">
    <cfRule type="expression" dxfId="10" priority="3">
      <formula>$D11&lt;0.00001</formula>
    </cfRule>
  </conditionalFormatting>
  <conditionalFormatting sqref="G13:M13 G15:M15 G17:M21 G24:M24 G26:M28 G30:M37 G39:I39">
    <cfRule type="expression" dxfId="9" priority="27">
      <formula>$D13&lt;0.00001</formula>
    </cfRule>
  </conditionalFormatting>
  <conditionalFormatting sqref="G14:M14">
    <cfRule type="expression" dxfId="8" priority="2">
      <formula>$D14&lt;0.00001</formula>
    </cfRule>
  </conditionalFormatting>
  <conditionalFormatting sqref="G16:M16">
    <cfRule type="expression" dxfId="7" priority="8">
      <formula>$D16&lt;0.00001</formula>
    </cfRule>
  </conditionalFormatting>
  <conditionalFormatting sqref="G22:M23">
    <cfRule type="expression" dxfId="6" priority="13">
      <formula>$D22&lt;0.00001</formula>
    </cfRule>
  </conditionalFormatting>
  <conditionalFormatting sqref="G25:M25">
    <cfRule type="expression" dxfId="5" priority="1">
      <formula>$D25&lt;0.00001</formula>
    </cfRule>
  </conditionalFormatting>
  <conditionalFormatting sqref="G29:M29">
    <cfRule type="expression" dxfId="4" priority="5">
      <formula>$D29&lt;0.00001</formula>
    </cfRule>
  </conditionalFormatting>
  <dataValidations count="2">
    <dataValidation allowBlank="1" sqref="F44:G65506 A1:B1 F4 D9 F7"/>
    <dataValidation type="list" allowBlank="1" sqref="F5">
      <formula1>"2011,2012,2013,2014,2015,2016,2017,2018,2019,2020,2021,2022"</formula1>
    </dataValidation>
  </dataValidations>
  <pageMargins left="0.59055118110236227" right="0.19685039370078741" top="0.39370078740157483" bottom="1.1299999999999999" header="0.23622047244094491" footer="0.43"/>
  <pageSetup paperSize="9" orientation="landscape" r:id="rId1"/>
  <headerFooter alignWithMargins="0">
    <oddFooter xml:space="preserve">&amp;L&amp;"標楷體,標準"&amp;14召集人：&amp;C&amp;"標楷體,標準"&amp;14執行長：&amp;R&amp;"標楷體,標準"&amp;14 20540F011
制表：            :                 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組織邊界!$D$3:$D$110</xm:f>
          </x14:formula1>
          <xm:sqref>D4</xm:sqref>
        </x14:dataValidation>
        <x14:dataValidation type="list" allowBlank="1" showInputMessage="1" showErrorMessage="1">
          <x14:formula1>
            <xm:f>'Factor Table 1'!$L$74:$Q$74</xm:f>
          </x14:formula1>
          <xm:sqref>F6:M6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F9"/>
  <sheetViews>
    <sheetView zoomScale="136" workbookViewId="0"/>
  </sheetViews>
  <sheetFormatPr defaultColWidth="10.77734375" defaultRowHeight="16.2"/>
  <cols>
    <col min="1" max="1" width="16.44140625" customWidth="1"/>
    <col min="2" max="2" width="41" bestFit="1" customWidth="1"/>
    <col min="3" max="3" width="16.33203125" bestFit="1" customWidth="1"/>
    <col min="4" max="4" width="20.77734375" bestFit="1" customWidth="1"/>
    <col min="5" max="5" width="32" bestFit="1" customWidth="1"/>
  </cols>
  <sheetData>
    <row r="1" spans="1:6">
      <c r="A1" s="365"/>
      <c r="B1" s="365" t="s">
        <v>502</v>
      </c>
      <c r="C1" s="365" t="s">
        <v>503</v>
      </c>
      <c r="D1" s="365" t="s">
        <v>505</v>
      </c>
      <c r="E1" s="365" t="s">
        <v>506</v>
      </c>
      <c r="F1" s="365" t="s">
        <v>507</v>
      </c>
    </row>
    <row r="2" spans="1:6">
      <c r="A2" s="366" t="s">
        <v>512</v>
      </c>
      <c r="B2" s="367" t="s">
        <v>326</v>
      </c>
      <c r="C2" s="367" t="s">
        <v>327</v>
      </c>
      <c r="D2" s="367" t="s">
        <v>328</v>
      </c>
      <c r="E2" s="367" t="s">
        <v>329</v>
      </c>
      <c r="F2" s="367"/>
    </row>
    <row r="3" spans="1:6">
      <c r="A3" s="366">
        <v>3</v>
      </c>
      <c r="B3" s="368" t="s">
        <v>518</v>
      </c>
      <c r="C3" s="368" t="s">
        <v>522</v>
      </c>
      <c r="D3" s="369" t="s">
        <v>508</v>
      </c>
      <c r="E3" s="369" t="s">
        <v>509</v>
      </c>
      <c r="F3" s="368"/>
    </row>
    <row r="4" spans="1:6">
      <c r="A4" s="366">
        <v>2</v>
      </c>
      <c r="B4" s="368" t="s">
        <v>510</v>
      </c>
      <c r="C4" s="368" t="s">
        <v>524</v>
      </c>
      <c r="D4" s="369" t="s">
        <v>533</v>
      </c>
      <c r="E4" s="369" t="s">
        <v>40</v>
      </c>
      <c r="F4" s="368"/>
    </row>
    <row r="5" spans="1:6">
      <c r="A5" s="366">
        <v>1</v>
      </c>
      <c r="B5" s="368" t="s">
        <v>520</v>
      </c>
      <c r="C5" s="368" t="s">
        <v>526</v>
      </c>
      <c r="D5" s="369" t="s">
        <v>511</v>
      </c>
      <c r="E5" s="369" t="s">
        <v>237</v>
      </c>
      <c r="F5" s="368"/>
    </row>
    <row r="6" spans="1:6">
      <c r="A6" s="370" t="s">
        <v>534</v>
      </c>
      <c r="B6" s="371">
        <v>0.3</v>
      </c>
      <c r="C6" s="371">
        <v>0.2</v>
      </c>
      <c r="D6" s="371">
        <v>0.5</v>
      </c>
      <c r="E6" s="371">
        <v>1</v>
      </c>
      <c r="F6" s="370"/>
    </row>
    <row r="7" spans="1:6">
      <c r="A7" s="365"/>
      <c r="B7" s="365"/>
      <c r="C7" s="365"/>
      <c r="D7" s="365"/>
      <c r="E7" s="365"/>
      <c r="F7" s="365"/>
    </row>
    <row r="8" spans="1:6">
      <c r="A8" s="365" t="s">
        <v>516</v>
      </c>
      <c r="B8" s="372" t="s">
        <v>515</v>
      </c>
      <c r="C8" s="365">
        <f>3*0.3+3*0.2+3*0.5+3</f>
        <v>6</v>
      </c>
      <c r="D8" s="365"/>
      <c r="E8" s="365"/>
      <c r="F8" s="365"/>
    </row>
    <row r="9" spans="1:6">
      <c r="A9" s="365" t="s">
        <v>513</v>
      </c>
      <c r="B9" s="365" t="s">
        <v>514</v>
      </c>
      <c r="C9" s="373">
        <v>3.5</v>
      </c>
      <c r="D9" s="365"/>
      <c r="E9" s="365"/>
      <c r="F9" s="365"/>
    </row>
  </sheetData>
  <sheetProtection algorithmName="SHA-512" hashValue="r6y1qfhfIQjYtCJRC5ZkwqTsIjC80RID3nL71St+EdtL+AP8FWaP1bn/mvSD+iEundXf33DCWoDJ/mbE9p6BjA==" saltValue="tGq02iGOqYdtLAK3TI1DCA==" spinCount="100000" sheet="1" selectLockedCells="1"/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B2:I24"/>
  <sheetViews>
    <sheetView showGridLines="0" zoomScaleNormal="100" workbookViewId="0">
      <pane ySplit="3" topLeftCell="A4" activePane="bottomLeft" state="frozen"/>
      <selection activeCell="C2" sqref="C2"/>
      <selection pane="bottomLeft" activeCell="F5" sqref="F5"/>
    </sheetView>
  </sheetViews>
  <sheetFormatPr defaultColWidth="8.77734375" defaultRowHeight="15.6"/>
  <cols>
    <col min="1" max="1" width="2.77734375" style="125" customWidth="1"/>
    <col min="2" max="2" width="10.6640625" style="125" customWidth="1"/>
    <col min="3" max="3" width="20.109375" style="125" customWidth="1"/>
    <col min="4" max="4" width="13.33203125" style="125" customWidth="1"/>
    <col min="5" max="5" width="12.109375" style="125" customWidth="1"/>
    <col min="6" max="6" width="13.44140625" style="130" customWidth="1"/>
    <col min="7" max="7" width="13.109375" style="125" customWidth="1"/>
    <col min="8" max="8" width="23.77734375" style="125" customWidth="1"/>
    <col min="9" max="9" width="30.44140625" style="129" customWidth="1"/>
    <col min="10" max="16384" width="8.77734375" style="125"/>
  </cols>
  <sheetData>
    <row r="2" spans="2:9" ht="18">
      <c r="B2" s="124" t="s">
        <v>563</v>
      </c>
      <c r="I2" s="266"/>
    </row>
    <row r="3" spans="2:9" ht="31.2" customHeight="1">
      <c r="B3" s="127" t="s">
        <v>564</v>
      </c>
      <c r="C3" s="127" t="s">
        <v>565</v>
      </c>
      <c r="D3" s="127" t="s">
        <v>561</v>
      </c>
      <c r="E3" s="127" t="s">
        <v>562</v>
      </c>
      <c r="F3" s="675" t="s">
        <v>569</v>
      </c>
      <c r="G3" s="675"/>
      <c r="H3" s="675"/>
      <c r="I3" s="127" t="s">
        <v>2340</v>
      </c>
    </row>
    <row r="4" spans="2:9" ht="27.6">
      <c r="B4" s="261" t="s">
        <v>2338</v>
      </c>
      <c r="C4" s="262" t="str">
        <f>盤查表單!K6</f>
        <v>天然氣</v>
      </c>
      <c r="D4" s="263">
        <f>盤查表單!L6</f>
        <v>12.917</v>
      </c>
      <c r="E4" s="264" t="str">
        <f>盤查表單!M6</f>
        <v>千立方公尺</v>
      </c>
      <c r="F4" s="378">
        <f>IFERROR(VLOOKUP(C4,'Factor Table 1'!$L$177:$Q$186,3,FALSE),0)</f>
        <v>0.51900000000000002</v>
      </c>
      <c r="G4" s="379" t="str">
        <f>IFERROR(VLOOKUP(C4,'Factor Table 1'!$L$177:$Q$186,5,FALSE),0)</f>
        <v>tonCO₂e/Km3</v>
      </c>
      <c r="H4" s="380" t="str">
        <f>IFERROR(VLOOKUP(C4,'Factor Table 1'!$L$177:$Q$186,6,FALSE),0)</f>
        <v>產品碳足跡資訊網</v>
      </c>
      <c r="I4" s="265">
        <f>ROUND(D4*F4,4)</f>
        <v>6.7039</v>
      </c>
    </row>
    <row r="5" spans="2:9">
      <c r="B5" s="261" t="s">
        <v>2338</v>
      </c>
      <c r="C5" s="262" t="str">
        <f>盤查表單!K7</f>
        <v>柴油</v>
      </c>
      <c r="D5" s="263">
        <f>盤查表單!L7</f>
        <v>0</v>
      </c>
      <c r="E5" s="264" t="str">
        <f>盤查表單!M7</f>
        <v>公秉</v>
      </c>
      <c r="F5" s="378">
        <f>IFERROR(VLOOKUP(C5,'Factor Table 1'!$L$177:$Q$186,3,FALSE),0)</f>
        <v>0.67300000000000004</v>
      </c>
      <c r="G5" s="379" t="str">
        <f>IFERROR(VLOOKUP(C5,'Factor Table 1'!$L$177:$Q$186,5,FALSE),0)</f>
        <v>tonCO₂e/KL</v>
      </c>
      <c r="H5" s="380" t="str">
        <f>IFERROR(VLOOKUP(C5,'Factor Table 1'!$L$177:$Q$186,6,FALSE),0)</f>
        <v>產品碳足跡資訊網</v>
      </c>
      <c r="I5" s="265">
        <f t="shared" ref="I5:I21" si="0">ROUND(D5*F5,4)</f>
        <v>0</v>
      </c>
    </row>
    <row r="6" spans="2:9">
      <c r="B6" s="261" t="s">
        <v>2338</v>
      </c>
      <c r="C6" s="262">
        <f>盤查表單!K8</f>
        <v>0</v>
      </c>
      <c r="D6" s="263">
        <f>盤查表單!L8</f>
        <v>0</v>
      </c>
      <c r="E6" s="264">
        <f>盤查表單!M8</f>
        <v>0</v>
      </c>
      <c r="F6" s="378">
        <f>IFERROR(VLOOKUP(C6,'Factor Table 1'!$L$177:$Q$186,3,FALSE),0)</f>
        <v>0</v>
      </c>
      <c r="G6" s="379">
        <f>IFERROR(VLOOKUP(C6,'Factor Table 1'!$L$177:$Q$186,5,FALSE),0)</f>
        <v>0</v>
      </c>
      <c r="H6" s="380">
        <f>IFERROR(VLOOKUP(C6,'Factor Table 1'!$L$177:$Q$186,6,FALSE),0)</f>
        <v>0</v>
      </c>
      <c r="I6" s="265">
        <f t="shared" si="0"/>
        <v>0</v>
      </c>
    </row>
    <row r="7" spans="2:9">
      <c r="B7" s="261" t="s">
        <v>2338</v>
      </c>
      <c r="C7" s="262">
        <f>盤查表單!K9</f>
        <v>0</v>
      </c>
      <c r="D7" s="263">
        <f>盤查表單!L9</f>
        <v>0</v>
      </c>
      <c r="E7" s="264">
        <f>盤查表單!M9</f>
        <v>0</v>
      </c>
      <c r="F7" s="378">
        <f>IFERROR(VLOOKUP(C7,'Factor Table 1'!$L$177:$Q$186,3,FALSE),0)</f>
        <v>0</v>
      </c>
      <c r="G7" s="379">
        <f>IFERROR(VLOOKUP(C7,'Factor Table 1'!$L$177:$Q$186,5,FALSE),0)</f>
        <v>0</v>
      </c>
      <c r="H7" s="380">
        <f>IFERROR(VLOOKUP(C7,'Factor Table 1'!$L$177:$Q$186,6,FALSE),0)</f>
        <v>0</v>
      </c>
      <c r="I7" s="265">
        <f t="shared" si="0"/>
        <v>0</v>
      </c>
    </row>
    <row r="8" spans="2:9">
      <c r="B8" s="261" t="s">
        <v>2338</v>
      </c>
      <c r="C8" s="262">
        <f>盤查表單!K10</f>
        <v>0</v>
      </c>
      <c r="D8" s="263">
        <f>盤查表單!L10</f>
        <v>0</v>
      </c>
      <c r="E8" s="264">
        <f>盤查表單!M10</f>
        <v>0</v>
      </c>
      <c r="F8" s="378">
        <f>IFERROR(VLOOKUP(C8,'Factor Table 1'!$L$177:$Q$186,3,FALSE),0)</f>
        <v>0</v>
      </c>
      <c r="G8" s="379">
        <f>IFERROR(VLOOKUP(C8,'Factor Table 1'!$L$177:$Q$186,5,FALSE),0)</f>
        <v>0</v>
      </c>
      <c r="H8" s="380">
        <f>IFERROR(VLOOKUP(C8,'Factor Table 1'!$L$177:$Q$186,6,FALSE),0)</f>
        <v>0</v>
      </c>
      <c r="I8" s="265">
        <f t="shared" si="0"/>
        <v>0</v>
      </c>
    </row>
    <row r="9" spans="2:9">
      <c r="B9" s="261" t="s">
        <v>2338</v>
      </c>
      <c r="C9" s="262">
        <f>盤查表單!K11</f>
        <v>0</v>
      </c>
      <c r="D9" s="263">
        <f>盤查表單!L11</f>
        <v>0</v>
      </c>
      <c r="E9" s="264">
        <f>盤查表單!M11</f>
        <v>0</v>
      </c>
      <c r="F9" s="378">
        <f>IFERROR(VLOOKUP(C9,'Factor Table 1'!$L$177:$Q$186,3,FALSE),0)</f>
        <v>0</v>
      </c>
      <c r="G9" s="379">
        <f>IFERROR(VLOOKUP(C9,'Factor Table 1'!$L$177:$Q$186,5,FALSE),0)</f>
        <v>0</v>
      </c>
      <c r="H9" s="380">
        <f>IFERROR(VLOOKUP(C9,'Factor Table 1'!$L$177:$Q$186,6,FALSE),0)</f>
        <v>0</v>
      </c>
      <c r="I9" s="265">
        <f t="shared" si="0"/>
        <v>0</v>
      </c>
    </row>
    <row r="10" spans="2:9">
      <c r="B10" s="261" t="s">
        <v>2338</v>
      </c>
      <c r="C10" s="262">
        <f>盤查表單!K12</f>
        <v>0</v>
      </c>
      <c r="D10" s="263">
        <f>盤查表單!L12</f>
        <v>0</v>
      </c>
      <c r="E10" s="264">
        <f>盤查表單!M12</f>
        <v>0</v>
      </c>
      <c r="F10" s="378">
        <f>IFERROR(VLOOKUP(C10,'Factor Table 1'!$L$177:$Q$186,3,FALSE),0)</f>
        <v>0</v>
      </c>
      <c r="G10" s="379">
        <f>IFERROR(VLOOKUP(C10,'Factor Table 1'!$L$177:$Q$186,5,FALSE),0)</f>
        <v>0</v>
      </c>
      <c r="H10" s="380">
        <f>IFERROR(VLOOKUP(C10,'Factor Table 1'!$L$177:$Q$186,6,FALSE),0)</f>
        <v>0</v>
      </c>
      <c r="I10" s="265">
        <f t="shared" si="0"/>
        <v>0</v>
      </c>
    </row>
    <row r="11" spans="2:9">
      <c r="B11" s="261" t="s">
        <v>2338</v>
      </c>
      <c r="C11" s="262">
        <f>盤查表單!K13</f>
        <v>0</v>
      </c>
      <c r="D11" s="263">
        <f>盤查表單!L13</f>
        <v>0</v>
      </c>
      <c r="E11" s="264">
        <f>盤查表單!M13</f>
        <v>0</v>
      </c>
      <c r="F11" s="378">
        <f>IFERROR(VLOOKUP(C11,'Factor Table 1'!$L$177:$Q$186,3,FALSE),0)</f>
        <v>0</v>
      </c>
      <c r="G11" s="379">
        <f>IFERROR(VLOOKUP(C11,'Factor Table 1'!$L$177:$Q$186,5,FALSE),0)</f>
        <v>0</v>
      </c>
      <c r="H11" s="380">
        <f>IFERROR(VLOOKUP(C11,'Factor Table 1'!$L$177:$Q$186,6,FALSE),0)</f>
        <v>0</v>
      </c>
      <c r="I11" s="265">
        <f t="shared" si="0"/>
        <v>0</v>
      </c>
    </row>
    <row r="12" spans="2:9">
      <c r="B12" s="261" t="s">
        <v>2338</v>
      </c>
      <c r="C12" s="262">
        <f>盤查表單!K14</f>
        <v>0</v>
      </c>
      <c r="D12" s="263">
        <f>盤查表單!L14</f>
        <v>0</v>
      </c>
      <c r="E12" s="264">
        <f>盤查表單!M14</f>
        <v>0</v>
      </c>
      <c r="F12" s="378">
        <f>IFERROR(VLOOKUP(C12,'Factor Table 1'!$L$177:$Q$186,3,FALSE),0)</f>
        <v>0</v>
      </c>
      <c r="G12" s="379">
        <f>IFERROR(VLOOKUP(C12,'Factor Table 1'!$L$177:$Q$186,5,FALSE),0)</f>
        <v>0</v>
      </c>
      <c r="H12" s="380">
        <f>IFERROR(VLOOKUP(C12,'Factor Table 1'!$L$177:$Q$186,6,FALSE),0)</f>
        <v>0</v>
      </c>
      <c r="I12" s="265">
        <f t="shared" si="0"/>
        <v>0</v>
      </c>
    </row>
    <row r="13" spans="2:9">
      <c r="B13" s="261" t="s">
        <v>2338</v>
      </c>
      <c r="C13" s="262">
        <f>盤查表單!K15</f>
        <v>0</v>
      </c>
      <c r="D13" s="263">
        <f>盤查表單!L15</f>
        <v>0</v>
      </c>
      <c r="E13" s="264">
        <f>盤查表單!M15</f>
        <v>0</v>
      </c>
      <c r="F13" s="378">
        <f>IFERROR(VLOOKUP(C13,'Factor Table 1'!$L$177:$Q$186,3,FALSE),0)</f>
        <v>0</v>
      </c>
      <c r="G13" s="379">
        <f>IFERROR(VLOOKUP(C13,'Factor Table 1'!$L$177:$Q$186,5,FALSE),0)</f>
        <v>0</v>
      </c>
      <c r="H13" s="380">
        <f>IFERROR(VLOOKUP(C13,'Factor Table 1'!$L$177:$Q$186,6,FALSE),0)</f>
        <v>0</v>
      </c>
      <c r="I13" s="265">
        <f t="shared" si="0"/>
        <v>0</v>
      </c>
    </row>
    <row r="14" spans="2:9">
      <c r="B14" s="261" t="s">
        <v>2338</v>
      </c>
      <c r="C14" s="262">
        <f>盤查表單!K16</f>
        <v>0</v>
      </c>
      <c r="D14" s="263">
        <f>盤查表單!L16</f>
        <v>0</v>
      </c>
      <c r="E14" s="264">
        <f>盤查表單!M16</f>
        <v>0</v>
      </c>
      <c r="F14" s="378">
        <f>IFERROR(VLOOKUP(C14,'Factor Table 1'!$L$177:$Q$186,3,FALSE),0)</f>
        <v>0</v>
      </c>
      <c r="G14" s="379">
        <f>IFERROR(VLOOKUP(C14,'Factor Table 1'!$L$177:$Q$186,5,FALSE),0)</f>
        <v>0</v>
      </c>
      <c r="H14" s="380">
        <f>IFERROR(VLOOKUP(C14,'Factor Table 1'!$L$177:$Q$186,6,FALSE),0)</f>
        <v>0</v>
      </c>
      <c r="I14" s="265">
        <f t="shared" si="0"/>
        <v>0</v>
      </c>
    </row>
    <row r="15" spans="2:9">
      <c r="B15" s="261" t="s">
        <v>2338</v>
      </c>
      <c r="C15" s="262">
        <f>盤查表單!K17</f>
        <v>0</v>
      </c>
      <c r="D15" s="263">
        <f>盤查表單!L17</f>
        <v>0</v>
      </c>
      <c r="E15" s="264">
        <f>盤查表單!M17</f>
        <v>0</v>
      </c>
      <c r="F15" s="378">
        <f>IFERROR(VLOOKUP(C15,'Factor Table 1'!$L$177:$Q$186,3,FALSE),0)</f>
        <v>0</v>
      </c>
      <c r="G15" s="379">
        <f>IFERROR(VLOOKUP(C15,'Factor Table 1'!$L$177:$Q$186,5,FALSE),0)</f>
        <v>0</v>
      </c>
      <c r="H15" s="380">
        <f>IFERROR(VLOOKUP(C15,'Factor Table 1'!$L$177:$Q$186,6,FALSE),0)</f>
        <v>0</v>
      </c>
      <c r="I15" s="265">
        <f t="shared" si="0"/>
        <v>0</v>
      </c>
    </row>
    <row r="16" spans="2:9">
      <c r="B16" s="261" t="s">
        <v>2338</v>
      </c>
      <c r="C16" s="262">
        <f>盤查表單!K18</f>
        <v>0</v>
      </c>
      <c r="D16" s="263">
        <f>盤查表單!L18</f>
        <v>0</v>
      </c>
      <c r="E16" s="264">
        <f>盤查表單!M18</f>
        <v>0</v>
      </c>
      <c r="F16" s="378">
        <f>IFERROR(VLOOKUP(C16,'Factor Table 1'!$L$177:$Q$186,3,FALSE),0)</f>
        <v>0</v>
      </c>
      <c r="G16" s="379">
        <f>IFERROR(VLOOKUP(C16,'Factor Table 1'!$L$177:$Q$186,5,FALSE),0)</f>
        <v>0</v>
      </c>
      <c r="H16" s="380">
        <f>IFERROR(VLOOKUP(C16,'Factor Table 1'!$L$177:$Q$186,6,FALSE),0)</f>
        <v>0</v>
      </c>
      <c r="I16" s="265">
        <f t="shared" si="0"/>
        <v>0</v>
      </c>
    </row>
    <row r="17" spans="2:9">
      <c r="B17" s="261" t="s">
        <v>2338</v>
      </c>
      <c r="C17" s="262">
        <f>盤查表單!K19</f>
        <v>0</v>
      </c>
      <c r="D17" s="263">
        <f>盤查表單!L19</f>
        <v>0</v>
      </c>
      <c r="E17" s="264">
        <f>盤查表單!M19</f>
        <v>0</v>
      </c>
      <c r="F17" s="378">
        <f>IFERROR(VLOOKUP(C17,'Factor Table 1'!$L$177:$Q$186,3,FALSE),0)</f>
        <v>0</v>
      </c>
      <c r="G17" s="379">
        <f>IFERROR(VLOOKUP(C17,'Factor Table 1'!$L$177:$Q$186,5,FALSE),0)</f>
        <v>0</v>
      </c>
      <c r="H17" s="380">
        <f>IFERROR(VLOOKUP(C17,'Factor Table 1'!$L$177:$Q$186,6,FALSE),0)</f>
        <v>0</v>
      </c>
      <c r="I17" s="265">
        <f t="shared" si="0"/>
        <v>0</v>
      </c>
    </row>
    <row r="18" spans="2:9">
      <c r="B18" s="261" t="s">
        <v>2338</v>
      </c>
      <c r="C18" s="262">
        <f>盤查表單!K20</f>
        <v>0</v>
      </c>
      <c r="D18" s="263">
        <f>盤查表單!L20</f>
        <v>0</v>
      </c>
      <c r="E18" s="264">
        <f>盤查表單!M20</f>
        <v>0</v>
      </c>
      <c r="F18" s="378">
        <f>IFERROR(VLOOKUP(C18,'Factor Table 1'!$L$177:$Q$186,3,FALSE),0)</f>
        <v>0</v>
      </c>
      <c r="G18" s="379">
        <f>IFERROR(VLOOKUP(C18,'Factor Table 1'!$L$177:$Q$186,5,FALSE),0)</f>
        <v>0</v>
      </c>
      <c r="H18" s="380">
        <f>IFERROR(VLOOKUP(C18,'Factor Table 1'!$L$177:$Q$186,6,FALSE),0)</f>
        <v>0</v>
      </c>
      <c r="I18" s="265">
        <f t="shared" si="0"/>
        <v>0</v>
      </c>
    </row>
    <row r="19" spans="2:9">
      <c r="B19" s="261" t="s">
        <v>2338</v>
      </c>
      <c r="C19" s="262">
        <f>盤查表單!K21</f>
        <v>0</v>
      </c>
      <c r="D19" s="263">
        <f>盤查表單!L21</f>
        <v>0</v>
      </c>
      <c r="E19" s="264">
        <f>盤查表單!M21</f>
        <v>0</v>
      </c>
      <c r="F19" s="378">
        <f>IFERROR(VLOOKUP(C19,'Factor Table 1'!$L$177:$Q$186,3,FALSE),0)</f>
        <v>0</v>
      </c>
      <c r="G19" s="379">
        <f>IFERROR(VLOOKUP(C19,'Factor Table 1'!$L$177:$Q$186,5,FALSE),0)</f>
        <v>0</v>
      </c>
      <c r="H19" s="380">
        <f>IFERROR(VLOOKUP(C19,'Factor Table 1'!$L$177:$Q$186,6,FALSE),0)</f>
        <v>0</v>
      </c>
      <c r="I19" s="265">
        <f t="shared" si="0"/>
        <v>0</v>
      </c>
    </row>
    <row r="20" spans="2:9">
      <c r="B20" s="261" t="s">
        <v>2338</v>
      </c>
      <c r="C20" s="262">
        <f>盤查表單!K22</f>
        <v>0</v>
      </c>
      <c r="D20" s="263">
        <f>盤查表單!L22</f>
        <v>0</v>
      </c>
      <c r="E20" s="264">
        <f>盤查表單!M22</f>
        <v>0</v>
      </c>
      <c r="F20" s="378">
        <f>IFERROR(VLOOKUP(C20,'Factor Table 1'!$L$177:$Q$186,3,FALSE),0)</f>
        <v>0</v>
      </c>
      <c r="G20" s="379">
        <f>IFERROR(VLOOKUP(C20,'Factor Table 1'!$L$177:$Q$186,5,FALSE),0)</f>
        <v>0</v>
      </c>
      <c r="H20" s="380">
        <f>IFERROR(VLOOKUP(C20,'Factor Table 1'!$L$177:$Q$186,6,FALSE),0)</f>
        <v>0</v>
      </c>
      <c r="I20" s="265">
        <f t="shared" si="0"/>
        <v>0</v>
      </c>
    </row>
    <row r="21" spans="2:9">
      <c r="B21" s="261" t="s">
        <v>2339</v>
      </c>
      <c r="C21" s="267" t="str">
        <f>盤查表單!J57</f>
        <v>外購電力</v>
      </c>
      <c r="D21" s="268">
        <f>盤查表單!T57</f>
        <v>577.50300000000004</v>
      </c>
      <c r="E21" s="268" t="str">
        <f>盤查表單!U57</f>
        <v>千度</v>
      </c>
      <c r="F21" s="378">
        <f>IFERROR(VLOOKUP(C21,'Factor Table 1'!$L$177:$Q$186,3,FALSE),0)</f>
        <v>9.7299999999999998E-2</v>
      </c>
      <c r="G21" s="379" t="str">
        <f>IFERROR(VLOOKUP(C21,'Factor Table 1'!$L$177:$Q$186,5,FALSE),0)</f>
        <v>tonCO₂e/千度</v>
      </c>
      <c r="H21" s="380" t="str">
        <f>IFERROR(VLOOKUP(C21,'Factor Table 1'!$L$177:$Q$186,6,FALSE),0)</f>
        <v>產品碳足跡資訊網</v>
      </c>
      <c r="I21" s="265">
        <f t="shared" si="0"/>
        <v>56.191000000000003</v>
      </c>
    </row>
    <row r="22" spans="2:9">
      <c r="B22" s="131"/>
      <c r="C22" s="132"/>
      <c r="D22" s="133"/>
      <c r="E22" s="134"/>
      <c r="F22" s="136"/>
      <c r="G22" s="135"/>
      <c r="H22" s="137"/>
      <c r="I22" s="138"/>
    </row>
    <row r="23" spans="2:9">
      <c r="B23" s="131"/>
      <c r="C23" s="269"/>
      <c r="D23" s="139"/>
      <c r="E23" s="270"/>
      <c r="F23" s="136"/>
      <c r="G23" s="135"/>
      <c r="H23" s="135"/>
      <c r="I23" s="138"/>
    </row>
    <row r="24" spans="2:9">
      <c r="I24" s="271">
        <f>SUM(I4:I23)</f>
        <v>62.8949</v>
      </c>
    </row>
  </sheetData>
  <protectedRanges>
    <protectedRange sqref="B4:B23" name="範圍2_1_3"/>
  </protectedRanges>
  <autoFilter ref="A3:E23"/>
  <mergeCells count="1">
    <mergeCell ref="F3:H3"/>
  </mergeCells>
  <phoneticPr fontId="11" type="noConversion"/>
  <dataValidations count="1">
    <dataValidation type="list" allowBlank="1" showInputMessage="1" showErrorMessage="1" sqref="B4:B23">
      <formula1>"類別1,類別2"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T48"/>
  <sheetViews>
    <sheetView topLeftCell="C28" zoomScale="85" zoomScaleNormal="85" workbookViewId="0">
      <selection activeCell="O19" sqref="O19"/>
    </sheetView>
  </sheetViews>
  <sheetFormatPr defaultColWidth="10.77734375" defaultRowHeight="16.2"/>
  <cols>
    <col min="2" max="2" width="15.6640625" customWidth="1"/>
    <col min="3" max="3" width="13" customWidth="1"/>
    <col min="4" max="4" width="16.44140625" bestFit="1" customWidth="1"/>
    <col min="5" max="5" width="16.5546875" bestFit="1" customWidth="1"/>
    <col min="6" max="6" width="11.77734375" bestFit="1" customWidth="1"/>
    <col min="18" max="18" width="13.88671875" bestFit="1" customWidth="1"/>
    <col min="19" max="19" width="17.77734375" customWidth="1"/>
  </cols>
  <sheetData>
    <row r="1" spans="1:20" ht="22.2">
      <c r="A1" s="290" t="s">
        <v>2365</v>
      </c>
      <c r="B1" s="290"/>
      <c r="C1" s="290"/>
      <c r="D1" s="291"/>
      <c r="E1" s="291"/>
      <c r="F1" s="291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1"/>
    </row>
    <row r="2" spans="1:20">
      <c r="A2" s="291" t="s">
        <v>2366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3" t="s">
        <v>2367</v>
      </c>
      <c r="S2" s="292"/>
      <c r="T2" s="291"/>
    </row>
    <row r="3" spans="1:20">
      <c r="A3" s="680" t="s">
        <v>2368</v>
      </c>
      <c r="B3" s="680" t="s">
        <v>2369</v>
      </c>
      <c r="C3" s="681" t="s">
        <v>2370</v>
      </c>
      <c r="D3" s="680" t="s">
        <v>2371</v>
      </c>
      <c r="E3" s="680" t="s">
        <v>2372</v>
      </c>
      <c r="F3" s="683" t="s">
        <v>2373</v>
      </c>
      <c r="G3" s="683"/>
      <c r="H3" s="683"/>
      <c r="I3" s="683"/>
      <c r="J3" s="683"/>
      <c r="K3" s="683"/>
      <c r="L3" s="683"/>
      <c r="M3" s="683"/>
      <c r="N3" s="683"/>
      <c r="O3" s="683"/>
      <c r="P3" s="683"/>
      <c r="Q3" s="684"/>
      <c r="R3" s="676" t="s">
        <v>2374</v>
      </c>
      <c r="S3" s="678" t="s">
        <v>2375</v>
      </c>
      <c r="T3" s="678" t="s">
        <v>2376</v>
      </c>
    </row>
    <row r="4" spans="1:20">
      <c r="A4" s="679"/>
      <c r="B4" s="679"/>
      <c r="C4" s="682"/>
      <c r="D4" s="680"/>
      <c r="E4" s="680"/>
      <c r="F4" s="294">
        <v>1</v>
      </c>
      <c r="G4" s="294">
        <v>2</v>
      </c>
      <c r="H4" s="294">
        <v>3</v>
      </c>
      <c r="I4" s="294">
        <v>4</v>
      </c>
      <c r="J4" s="294">
        <v>5</v>
      </c>
      <c r="K4" s="294">
        <v>6</v>
      </c>
      <c r="L4" s="294">
        <v>7</v>
      </c>
      <c r="M4" s="294">
        <v>8</v>
      </c>
      <c r="N4" s="294">
        <v>9</v>
      </c>
      <c r="O4" s="294">
        <v>10</v>
      </c>
      <c r="P4" s="294">
        <v>11</v>
      </c>
      <c r="Q4" s="294">
        <v>12</v>
      </c>
      <c r="R4" s="677"/>
      <c r="S4" s="679"/>
      <c r="T4" s="679"/>
    </row>
    <row r="5" spans="1:20">
      <c r="A5" s="299"/>
      <c r="B5" s="300"/>
      <c r="C5" s="434"/>
      <c r="D5" s="435"/>
      <c r="E5" s="546" t="s">
        <v>2671</v>
      </c>
      <c r="F5" s="547">
        <v>915</v>
      </c>
      <c r="G5" s="547">
        <v>1005</v>
      </c>
      <c r="H5" s="547">
        <v>826</v>
      </c>
      <c r="I5" s="547">
        <v>1407</v>
      </c>
      <c r="J5" s="547">
        <v>1242</v>
      </c>
      <c r="K5" s="547">
        <v>1316</v>
      </c>
      <c r="L5" s="547">
        <v>1410</v>
      </c>
      <c r="M5" s="547">
        <v>1655</v>
      </c>
      <c r="N5" s="547">
        <v>1661</v>
      </c>
      <c r="O5" s="547">
        <v>1445</v>
      </c>
      <c r="P5" s="547">
        <v>1160</v>
      </c>
      <c r="Q5" s="547">
        <v>1056</v>
      </c>
      <c r="R5" s="471">
        <f>ROUND(SUM(F5:Q5),1)</f>
        <v>15098</v>
      </c>
      <c r="S5" s="422" t="s">
        <v>2377</v>
      </c>
      <c r="T5" s="437"/>
    </row>
    <row r="6" spans="1:20">
      <c r="A6" s="299"/>
      <c r="B6" s="300"/>
      <c r="C6" s="301"/>
      <c r="D6" s="302"/>
      <c r="E6" s="303"/>
      <c r="F6" s="470"/>
      <c r="G6" s="470"/>
      <c r="H6" s="470"/>
      <c r="I6" s="470"/>
      <c r="J6" s="470"/>
      <c r="K6" s="470"/>
      <c r="L6" s="470"/>
      <c r="M6" s="470"/>
      <c r="N6" s="470"/>
      <c r="O6" s="470"/>
      <c r="P6" s="470"/>
      <c r="Q6" s="470"/>
      <c r="R6" s="471">
        <f>ROUND(SUM(F6:Q6),1)</f>
        <v>0</v>
      </c>
      <c r="S6" s="297"/>
      <c r="T6" s="296"/>
    </row>
    <row r="7" spans="1:20">
      <c r="A7" s="299"/>
      <c r="B7" s="300"/>
      <c r="C7" s="301"/>
      <c r="D7" s="302"/>
      <c r="E7" s="303"/>
      <c r="F7" s="468"/>
      <c r="G7" s="469"/>
      <c r="H7" s="469"/>
      <c r="I7" s="469"/>
      <c r="J7" s="469"/>
      <c r="K7" s="469"/>
      <c r="L7" s="469"/>
      <c r="M7" s="469"/>
      <c r="N7" s="469"/>
      <c r="O7" s="469"/>
      <c r="P7" s="469"/>
      <c r="Q7" s="469"/>
      <c r="R7" s="471">
        <f t="shared" ref="R7:R8" si="0">ROUND(SUM(F7:Q7),1)</f>
        <v>0</v>
      </c>
      <c r="S7" s="297"/>
      <c r="T7" s="296"/>
    </row>
    <row r="8" spans="1:20">
      <c r="A8" s="299"/>
      <c r="B8" s="300"/>
      <c r="C8" s="301"/>
      <c r="D8" s="302"/>
      <c r="E8" s="303"/>
      <c r="F8" s="468"/>
      <c r="G8" s="469"/>
      <c r="H8" s="469"/>
      <c r="I8" s="469"/>
      <c r="J8" s="469"/>
      <c r="K8" s="469"/>
      <c r="L8" s="469"/>
      <c r="M8" s="469"/>
      <c r="N8" s="469"/>
      <c r="O8" s="469"/>
      <c r="P8" s="469"/>
      <c r="Q8" s="469"/>
      <c r="R8" s="471">
        <f t="shared" si="0"/>
        <v>0</v>
      </c>
      <c r="S8" s="297"/>
      <c r="T8" s="296"/>
    </row>
    <row r="9" spans="1:20">
      <c r="A9" s="299"/>
      <c r="B9" s="300"/>
      <c r="C9" s="301"/>
      <c r="D9" s="302"/>
      <c r="E9" s="303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4"/>
      <c r="R9" s="295">
        <f t="shared" ref="R9:R47" si="1">ROUND(SUM(F9:Q9),1)</f>
        <v>0</v>
      </c>
      <c r="S9" s="297"/>
      <c r="T9" s="296"/>
    </row>
    <row r="10" spans="1:20">
      <c r="A10" s="299"/>
      <c r="B10" s="300"/>
      <c r="C10" s="301"/>
      <c r="D10" s="302"/>
      <c r="E10" s="303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295">
        <f t="shared" si="1"/>
        <v>0</v>
      </c>
      <c r="S10" s="297"/>
      <c r="T10" s="296"/>
    </row>
    <row r="11" spans="1:20">
      <c r="A11" s="299"/>
      <c r="B11" s="300"/>
      <c r="C11" s="301"/>
      <c r="D11" s="302"/>
      <c r="E11" s="303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295">
        <f t="shared" si="1"/>
        <v>0</v>
      </c>
      <c r="S11" s="297"/>
      <c r="T11" s="296"/>
    </row>
    <row r="12" spans="1:20">
      <c r="A12" s="299"/>
      <c r="B12" s="300"/>
      <c r="C12" s="301"/>
      <c r="D12" s="302"/>
      <c r="E12" s="303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295">
        <f t="shared" si="1"/>
        <v>0</v>
      </c>
      <c r="S12" s="297"/>
      <c r="T12" s="296"/>
    </row>
    <row r="13" spans="1:20">
      <c r="A13" s="299"/>
      <c r="B13" s="300"/>
      <c r="C13" s="301"/>
      <c r="D13" s="302"/>
      <c r="E13" s="303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295">
        <f t="shared" si="1"/>
        <v>0</v>
      </c>
      <c r="S13" s="297"/>
      <c r="T13" s="296"/>
    </row>
    <row r="14" spans="1:20">
      <c r="A14" s="299"/>
      <c r="B14" s="300"/>
      <c r="C14" s="301"/>
      <c r="D14" s="302"/>
      <c r="E14" s="303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295">
        <f t="shared" si="1"/>
        <v>0</v>
      </c>
      <c r="S14" s="297"/>
      <c r="T14" s="296"/>
    </row>
    <row r="15" spans="1:20">
      <c r="A15" s="299"/>
      <c r="B15" s="300"/>
      <c r="C15" s="301"/>
      <c r="D15" s="302"/>
      <c r="E15" s="303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295">
        <f t="shared" si="1"/>
        <v>0</v>
      </c>
      <c r="S15" s="297"/>
      <c r="T15" s="296"/>
    </row>
    <row r="16" spans="1:20">
      <c r="A16" s="299"/>
      <c r="B16" s="300"/>
      <c r="C16" s="301"/>
      <c r="D16" s="302"/>
      <c r="E16" s="303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295">
        <f t="shared" si="1"/>
        <v>0</v>
      </c>
      <c r="S16" s="297"/>
      <c r="T16" s="296"/>
    </row>
    <row r="17" spans="1:20">
      <c r="A17" s="299"/>
      <c r="B17" s="300"/>
      <c r="C17" s="301"/>
      <c r="D17" s="302"/>
      <c r="E17" s="303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295">
        <f t="shared" si="1"/>
        <v>0</v>
      </c>
      <c r="S17" s="297"/>
      <c r="T17" s="296"/>
    </row>
    <row r="18" spans="1:20">
      <c r="A18" s="299"/>
      <c r="B18" s="300"/>
      <c r="C18" s="301"/>
      <c r="D18" s="302"/>
      <c r="E18" s="303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295">
        <f t="shared" si="1"/>
        <v>0</v>
      </c>
      <c r="S18" s="297"/>
      <c r="T18" s="296"/>
    </row>
    <row r="19" spans="1:20">
      <c r="A19" s="299"/>
      <c r="B19" s="300"/>
      <c r="C19" s="301"/>
      <c r="D19" s="302"/>
      <c r="E19" s="303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295">
        <f t="shared" si="1"/>
        <v>0</v>
      </c>
      <c r="S19" s="297"/>
      <c r="T19" s="296"/>
    </row>
    <row r="20" spans="1:20">
      <c r="A20" s="299"/>
      <c r="B20" s="300"/>
      <c r="C20" s="301"/>
      <c r="D20" s="302"/>
      <c r="E20" s="303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295">
        <f t="shared" si="1"/>
        <v>0</v>
      </c>
      <c r="S20" s="297"/>
      <c r="T20" s="296"/>
    </row>
    <row r="21" spans="1:20">
      <c r="A21" s="299"/>
      <c r="B21" s="300"/>
      <c r="C21" s="301"/>
      <c r="D21" s="302"/>
      <c r="E21" s="303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295">
        <f t="shared" si="1"/>
        <v>0</v>
      </c>
      <c r="S21" s="297"/>
      <c r="T21" s="296"/>
    </row>
    <row r="22" spans="1:20">
      <c r="A22" s="299"/>
      <c r="B22" s="300"/>
      <c r="C22" s="301"/>
      <c r="D22" s="302"/>
      <c r="E22" s="303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295">
        <f t="shared" si="1"/>
        <v>0</v>
      </c>
      <c r="S22" s="297"/>
      <c r="T22" s="296"/>
    </row>
    <row r="23" spans="1:20">
      <c r="A23" s="299"/>
      <c r="B23" s="300"/>
      <c r="C23" s="301"/>
      <c r="D23" s="302"/>
      <c r="E23" s="303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295">
        <f t="shared" si="1"/>
        <v>0</v>
      </c>
      <c r="S23" s="297"/>
      <c r="T23" s="296"/>
    </row>
    <row r="24" spans="1:20">
      <c r="A24" s="299"/>
      <c r="B24" s="300"/>
      <c r="C24" s="301"/>
      <c r="D24" s="302"/>
      <c r="E24" s="303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295">
        <f t="shared" si="1"/>
        <v>0</v>
      </c>
      <c r="S24" s="297"/>
      <c r="T24" s="296"/>
    </row>
    <row r="25" spans="1:20">
      <c r="A25" s="299"/>
      <c r="B25" s="300"/>
      <c r="C25" s="301"/>
      <c r="D25" s="302"/>
      <c r="E25" s="303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295">
        <f t="shared" si="1"/>
        <v>0</v>
      </c>
      <c r="S25" s="297"/>
      <c r="T25" s="296"/>
    </row>
    <row r="26" spans="1:20">
      <c r="A26" s="299"/>
      <c r="B26" s="300"/>
      <c r="C26" s="301"/>
      <c r="D26" s="302"/>
      <c r="E26" s="303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295">
        <f t="shared" si="1"/>
        <v>0</v>
      </c>
      <c r="S26" s="297"/>
      <c r="T26" s="296"/>
    </row>
    <row r="27" spans="1:20">
      <c r="A27" s="299"/>
      <c r="B27" s="300"/>
      <c r="C27" s="301"/>
      <c r="D27" s="302"/>
      <c r="E27" s="303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295">
        <f t="shared" si="1"/>
        <v>0</v>
      </c>
      <c r="S27" s="297"/>
      <c r="T27" s="296"/>
    </row>
    <row r="28" spans="1:20">
      <c r="A28" s="299"/>
      <c r="B28" s="300"/>
      <c r="C28" s="301"/>
      <c r="D28" s="302"/>
      <c r="E28" s="303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295">
        <f t="shared" si="1"/>
        <v>0</v>
      </c>
      <c r="S28" s="297"/>
      <c r="T28" s="296"/>
    </row>
    <row r="29" spans="1:20">
      <c r="A29" s="299"/>
      <c r="B29" s="300"/>
      <c r="C29" s="301"/>
      <c r="D29" s="302"/>
      <c r="E29" s="303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295">
        <f t="shared" si="1"/>
        <v>0</v>
      </c>
      <c r="S29" s="297"/>
      <c r="T29" s="296"/>
    </row>
    <row r="30" spans="1:20">
      <c r="A30" s="299"/>
      <c r="B30" s="300"/>
      <c r="C30" s="301"/>
      <c r="D30" s="302"/>
      <c r="E30" s="303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295">
        <f t="shared" si="1"/>
        <v>0</v>
      </c>
      <c r="S30" s="297"/>
      <c r="T30" s="296"/>
    </row>
    <row r="31" spans="1:20">
      <c r="A31" s="299"/>
      <c r="B31" s="300"/>
      <c r="C31" s="301"/>
      <c r="D31" s="302"/>
      <c r="E31" s="303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295">
        <f t="shared" si="1"/>
        <v>0</v>
      </c>
      <c r="S31" s="297"/>
      <c r="T31" s="296"/>
    </row>
    <row r="32" spans="1:20">
      <c r="A32" s="299"/>
      <c r="B32" s="300"/>
      <c r="C32" s="301"/>
      <c r="D32" s="302"/>
      <c r="E32" s="303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295">
        <f t="shared" si="1"/>
        <v>0</v>
      </c>
      <c r="S32" s="297"/>
      <c r="T32" s="296"/>
    </row>
    <row r="33" spans="1:20">
      <c r="A33" s="299"/>
      <c r="B33" s="300"/>
      <c r="C33" s="301"/>
      <c r="D33" s="302"/>
      <c r="E33" s="303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295">
        <f t="shared" si="1"/>
        <v>0</v>
      </c>
      <c r="S33" s="297"/>
      <c r="T33" s="296"/>
    </row>
    <row r="34" spans="1:20">
      <c r="A34" s="299"/>
      <c r="B34" s="300"/>
      <c r="C34" s="301"/>
      <c r="D34" s="302"/>
      <c r="E34" s="303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  <c r="R34" s="295">
        <f t="shared" si="1"/>
        <v>0</v>
      </c>
      <c r="S34" s="297"/>
      <c r="T34" s="296"/>
    </row>
    <row r="35" spans="1:20">
      <c r="A35" s="299"/>
      <c r="B35" s="300"/>
      <c r="C35" s="301"/>
      <c r="D35" s="302"/>
      <c r="E35" s="303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295">
        <f t="shared" si="1"/>
        <v>0</v>
      </c>
      <c r="S35" s="297"/>
      <c r="T35" s="296"/>
    </row>
    <row r="36" spans="1:20">
      <c r="A36" s="299"/>
      <c r="B36" s="300"/>
      <c r="C36" s="301"/>
      <c r="D36" s="302"/>
      <c r="E36" s="303"/>
      <c r="F36" s="304"/>
      <c r="G36" s="304"/>
      <c r="H36" s="304"/>
      <c r="I36" s="304"/>
      <c r="J36" s="304"/>
      <c r="K36" s="304"/>
      <c r="L36" s="304"/>
      <c r="M36" s="304"/>
      <c r="N36" s="304"/>
      <c r="O36" s="304"/>
      <c r="P36" s="304"/>
      <c r="Q36" s="304"/>
      <c r="R36" s="295">
        <f t="shared" si="1"/>
        <v>0</v>
      </c>
      <c r="S36" s="297"/>
      <c r="T36" s="296"/>
    </row>
    <row r="37" spans="1:20">
      <c r="A37" s="299"/>
      <c r="B37" s="300"/>
      <c r="C37" s="301"/>
      <c r="D37" s="302"/>
      <c r="E37" s="303"/>
      <c r="F37" s="304"/>
      <c r="G37" s="304"/>
      <c r="H37" s="304"/>
      <c r="I37" s="304"/>
      <c r="J37" s="304"/>
      <c r="K37" s="304"/>
      <c r="L37" s="304"/>
      <c r="M37" s="304"/>
      <c r="N37" s="304"/>
      <c r="O37" s="304"/>
      <c r="P37" s="304"/>
      <c r="Q37" s="304"/>
      <c r="R37" s="295">
        <f t="shared" si="1"/>
        <v>0</v>
      </c>
      <c r="S37" s="297"/>
      <c r="T37" s="296"/>
    </row>
    <row r="38" spans="1:20">
      <c r="A38" s="299"/>
      <c r="B38" s="300"/>
      <c r="C38" s="301"/>
      <c r="D38" s="302"/>
      <c r="E38" s="303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295">
        <f t="shared" si="1"/>
        <v>0</v>
      </c>
      <c r="S38" s="297"/>
      <c r="T38" s="296"/>
    </row>
    <row r="39" spans="1:20">
      <c r="A39" s="299"/>
      <c r="B39" s="300"/>
      <c r="C39" s="301"/>
      <c r="D39" s="302"/>
      <c r="E39" s="303"/>
      <c r="F39" s="304"/>
      <c r="G39" s="304"/>
      <c r="H39" s="304"/>
      <c r="I39" s="304"/>
      <c r="J39" s="304"/>
      <c r="K39" s="304"/>
      <c r="L39" s="304"/>
      <c r="M39" s="304"/>
      <c r="N39" s="304"/>
      <c r="O39" s="304"/>
      <c r="P39" s="304"/>
      <c r="Q39" s="304"/>
      <c r="R39" s="295">
        <f t="shared" si="1"/>
        <v>0</v>
      </c>
      <c r="S39" s="297"/>
      <c r="T39" s="296"/>
    </row>
    <row r="40" spans="1:20">
      <c r="A40" s="299"/>
      <c r="B40" s="300"/>
      <c r="C40" s="301"/>
      <c r="D40" s="302"/>
      <c r="E40" s="303"/>
      <c r="F40" s="304"/>
      <c r="G40" s="304"/>
      <c r="H40" s="304"/>
      <c r="I40" s="304"/>
      <c r="J40" s="304"/>
      <c r="K40" s="304"/>
      <c r="L40" s="304"/>
      <c r="M40" s="304"/>
      <c r="N40" s="304"/>
      <c r="O40" s="304"/>
      <c r="P40" s="304"/>
      <c r="Q40" s="304"/>
      <c r="R40" s="295">
        <f t="shared" si="1"/>
        <v>0</v>
      </c>
      <c r="S40" s="297"/>
      <c r="T40" s="296"/>
    </row>
    <row r="41" spans="1:20">
      <c r="A41" s="299"/>
      <c r="B41" s="300"/>
      <c r="C41" s="301"/>
      <c r="D41" s="302"/>
      <c r="E41" s="303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295">
        <f t="shared" si="1"/>
        <v>0</v>
      </c>
      <c r="S41" s="297"/>
      <c r="T41" s="296"/>
    </row>
    <row r="42" spans="1:20">
      <c r="A42" s="299"/>
      <c r="B42" s="300"/>
      <c r="C42" s="301"/>
      <c r="D42" s="302"/>
      <c r="E42" s="303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295">
        <f t="shared" si="1"/>
        <v>0</v>
      </c>
      <c r="S42" s="297"/>
      <c r="T42" s="296"/>
    </row>
    <row r="43" spans="1:20">
      <c r="A43" s="299"/>
      <c r="B43" s="300"/>
      <c r="C43" s="301"/>
      <c r="D43" s="302"/>
      <c r="E43" s="303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295">
        <f t="shared" si="1"/>
        <v>0</v>
      </c>
      <c r="S43" s="297"/>
      <c r="T43" s="296"/>
    </row>
    <row r="44" spans="1:20">
      <c r="A44" s="299"/>
      <c r="B44" s="300"/>
      <c r="C44" s="301"/>
      <c r="D44" s="302"/>
      <c r="E44" s="303"/>
      <c r="F44" s="304"/>
      <c r="G44" s="304"/>
      <c r="H44" s="304"/>
      <c r="I44" s="304"/>
      <c r="J44" s="304"/>
      <c r="K44" s="304"/>
      <c r="L44" s="304"/>
      <c r="M44" s="304"/>
      <c r="N44" s="304"/>
      <c r="O44" s="304"/>
      <c r="P44" s="304"/>
      <c r="Q44" s="304"/>
      <c r="R44" s="295">
        <f t="shared" si="1"/>
        <v>0</v>
      </c>
      <c r="S44" s="297"/>
      <c r="T44" s="296"/>
    </row>
    <row r="45" spans="1:20">
      <c r="A45" s="299"/>
      <c r="B45" s="300"/>
      <c r="C45" s="301"/>
      <c r="D45" s="302"/>
      <c r="E45" s="303"/>
      <c r="F45" s="304"/>
      <c r="G45" s="304"/>
      <c r="H45" s="304"/>
      <c r="I45" s="304"/>
      <c r="J45" s="304"/>
      <c r="K45" s="304"/>
      <c r="L45" s="304"/>
      <c r="M45" s="304"/>
      <c r="N45" s="304"/>
      <c r="O45" s="304"/>
      <c r="P45" s="304"/>
      <c r="Q45" s="304"/>
      <c r="R45" s="295">
        <f t="shared" si="1"/>
        <v>0</v>
      </c>
      <c r="S45" s="297"/>
      <c r="T45" s="296"/>
    </row>
    <row r="46" spans="1:20">
      <c r="A46" s="299"/>
      <c r="B46" s="300"/>
      <c r="C46" s="301"/>
      <c r="D46" s="302"/>
      <c r="E46" s="303"/>
      <c r="F46" s="304"/>
      <c r="G46" s="304"/>
      <c r="H46" s="304"/>
      <c r="I46" s="304"/>
      <c r="J46" s="304"/>
      <c r="K46" s="304"/>
      <c r="L46" s="304"/>
      <c r="M46" s="304"/>
      <c r="N46" s="304"/>
      <c r="O46" s="304"/>
      <c r="P46" s="304"/>
      <c r="Q46" s="304"/>
      <c r="R46" s="295">
        <f t="shared" si="1"/>
        <v>0</v>
      </c>
      <c r="S46" s="297"/>
      <c r="T46" s="296"/>
    </row>
    <row r="47" spans="1:20">
      <c r="A47" s="299"/>
      <c r="B47" s="300"/>
      <c r="C47" s="301"/>
      <c r="D47" s="302"/>
      <c r="E47" s="303"/>
      <c r="F47" s="304"/>
      <c r="G47" s="304"/>
      <c r="H47" s="304"/>
      <c r="I47" s="304"/>
      <c r="J47" s="304"/>
      <c r="K47" s="304"/>
      <c r="L47" s="304"/>
      <c r="M47" s="304"/>
      <c r="N47" s="304"/>
      <c r="O47" s="304"/>
      <c r="P47" s="304"/>
      <c r="Q47" s="304"/>
      <c r="R47" s="295">
        <f t="shared" si="1"/>
        <v>0</v>
      </c>
      <c r="S47" s="297"/>
      <c r="T47" s="296"/>
    </row>
    <row r="48" spans="1:20">
      <c r="R48" s="298">
        <f>SUM(R5:R47)</f>
        <v>15098</v>
      </c>
    </row>
  </sheetData>
  <protectedRanges>
    <protectedRange sqref="F5:G5 I5:M5" name="範圍2_1_1"/>
    <protectedRange sqref="H5" name="範圍2_2_1"/>
    <protectedRange sqref="N5:O5" name="範圍2_4_1_1"/>
    <protectedRange sqref="P5:Q5" name="範圍2_6_1_1"/>
  </protectedRanges>
  <mergeCells count="9">
    <mergeCell ref="R3:R4"/>
    <mergeCell ref="S3:S4"/>
    <mergeCell ref="T3:T4"/>
    <mergeCell ref="A3:A4"/>
    <mergeCell ref="B3:B4"/>
    <mergeCell ref="C3:C4"/>
    <mergeCell ref="D3:D4"/>
    <mergeCell ref="E3:E4"/>
    <mergeCell ref="F3:Q3"/>
  </mergeCells>
  <phoneticPr fontId="11" type="noConversion"/>
  <conditionalFormatting sqref="A5:Q47">
    <cfRule type="expression" dxfId="3" priority="1">
      <formula>ISEVEN($B5)</formula>
    </cfRule>
  </conditionalFormatting>
  <conditionalFormatting sqref="S5:S47">
    <cfRule type="expression" dxfId="2" priority="13">
      <formula>ISEVEN($B5)</formula>
    </cfRule>
  </conditionalFormatting>
  <pageMargins left="0.7" right="0.7" top="0.75" bottom="0.75" header="0.3" footer="0.3"/>
  <ignoredErrors>
    <ignoredError sqref="R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K88"/>
  <sheetViews>
    <sheetView topLeftCell="A67" zoomScale="70" zoomScaleNormal="70" workbookViewId="0">
      <selection activeCell="F72" sqref="F72"/>
    </sheetView>
  </sheetViews>
  <sheetFormatPr defaultColWidth="8.77734375" defaultRowHeight="16.2"/>
  <cols>
    <col min="1" max="1" width="2.77734375" style="128" customWidth="1"/>
    <col min="2" max="2" width="23.77734375" style="128" bestFit="1" customWidth="1"/>
    <col min="3" max="3" width="34.33203125" style="128" customWidth="1"/>
    <col min="4" max="4" width="15.6640625" style="128" customWidth="1"/>
    <col min="5" max="5" width="18.44140625" style="128" bestFit="1" customWidth="1"/>
    <col min="6" max="6" width="36" style="128" bestFit="1" customWidth="1"/>
    <col min="7" max="7" width="72.6640625" style="128" customWidth="1"/>
    <col min="8" max="9" width="36" style="128" bestFit="1" customWidth="1"/>
    <col min="10" max="10" width="19" style="128" customWidth="1"/>
    <col min="11" max="16384" width="8.77734375" style="128"/>
  </cols>
  <sheetData>
    <row r="1" spans="1:1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18">
      <c r="A3" s="125"/>
      <c r="B3" s="124" t="s">
        <v>566</v>
      </c>
      <c r="C3" s="125"/>
      <c r="D3" s="125"/>
      <c r="E3" s="125"/>
      <c r="F3" s="125"/>
      <c r="G3" s="125"/>
      <c r="H3" s="125"/>
      <c r="I3" s="125"/>
      <c r="J3" s="125"/>
      <c r="K3" s="125"/>
    </row>
    <row r="4" spans="1:11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</row>
    <row r="5" spans="1:11">
      <c r="B5" s="171" t="s">
        <v>600</v>
      </c>
      <c r="C5" s="172" t="s">
        <v>704</v>
      </c>
      <c r="D5" s="172" t="s">
        <v>714</v>
      </c>
      <c r="E5" s="171" t="s">
        <v>601</v>
      </c>
      <c r="F5" s="171" t="s">
        <v>610</v>
      </c>
      <c r="G5" s="150" t="s">
        <v>604</v>
      </c>
      <c r="H5" s="171" t="s">
        <v>602</v>
      </c>
      <c r="I5" s="150" t="s">
        <v>603</v>
      </c>
    </row>
    <row r="6" spans="1:11">
      <c r="B6" s="140" t="s">
        <v>605</v>
      </c>
      <c r="C6" s="548" t="s">
        <v>2457</v>
      </c>
      <c r="D6" s="140" t="s">
        <v>2677</v>
      </c>
      <c r="E6" s="140">
        <v>38.418999999999997</v>
      </c>
      <c r="F6" s="140" t="s">
        <v>2674</v>
      </c>
      <c r="G6" s="189" t="s">
        <v>606</v>
      </c>
      <c r="H6" s="190">
        <f>IFERROR(VLOOKUP(G6,'[20]Factor Table 2'!$A$146:$F$184,5,FALSE),0)</f>
        <v>340</v>
      </c>
      <c r="I6" s="190">
        <f>E6*H6</f>
        <v>13062.46</v>
      </c>
    </row>
    <row r="7" spans="1:11">
      <c r="B7" s="442" t="s">
        <v>2672</v>
      </c>
      <c r="C7" s="443" t="s">
        <v>2458</v>
      </c>
      <c r="D7" s="443" t="s">
        <v>2673</v>
      </c>
      <c r="E7" s="443">
        <v>0.11</v>
      </c>
      <c r="F7" s="443" t="s">
        <v>2674</v>
      </c>
      <c r="G7" s="444" t="s">
        <v>608</v>
      </c>
      <c r="H7" s="190">
        <f>IFERROR(VLOOKUP(G7,'[20]Factor Table 2'!$A$146:$F$184,5,FALSE),0)</f>
        <v>527</v>
      </c>
      <c r="I7" s="190">
        <f t="shared" ref="I7:I12" si="0">E7*H7</f>
        <v>57.97</v>
      </c>
    </row>
    <row r="8" spans="1:11">
      <c r="B8" s="548" t="s">
        <v>2675</v>
      </c>
      <c r="C8" s="548" t="s">
        <v>2676</v>
      </c>
      <c r="D8" s="140" t="s">
        <v>2677</v>
      </c>
      <c r="E8" s="140">
        <v>0</v>
      </c>
      <c r="F8" s="140" t="s">
        <v>2674</v>
      </c>
      <c r="G8" s="189" t="s">
        <v>606</v>
      </c>
      <c r="H8" s="190">
        <f>IFERROR(VLOOKUP(G8,'[20]Factor Table 2'!$A$146:$F$184,5,FALSE),0)</f>
        <v>340</v>
      </c>
      <c r="I8" s="190">
        <f t="shared" si="0"/>
        <v>0</v>
      </c>
    </row>
    <row r="9" spans="1:11">
      <c r="B9" s="548" t="s">
        <v>2501</v>
      </c>
      <c r="C9" s="548" t="s">
        <v>2502</v>
      </c>
      <c r="D9" s="140" t="s">
        <v>2673</v>
      </c>
      <c r="E9" s="140">
        <v>0</v>
      </c>
      <c r="F9" s="140" t="s">
        <v>2674</v>
      </c>
      <c r="G9" s="189" t="s">
        <v>608</v>
      </c>
      <c r="H9" s="190">
        <f>IFERROR(VLOOKUP(G9,'[20]Factor Table 2'!$A$146:$F$184,5,FALSE),0)</f>
        <v>527</v>
      </c>
      <c r="I9" s="190">
        <f t="shared" si="0"/>
        <v>0</v>
      </c>
    </row>
    <row r="10" spans="1:11">
      <c r="B10" s="140" t="s">
        <v>2678</v>
      </c>
      <c r="C10" s="548" t="s">
        <v>2679</v>
      </c>
      <c r="D10" s="140" t="s">
        <v>2673</v>
      </c>
      <c r="E10" s="140">
        <v>0.245</v>
      </c>
      <c r="F10" s="140" t="s">
        <v>2674</v>
      </c>
      <c r="G10" s="189" t="s">
        <v>608</v>
      </c>
      <c r="H10" s="190">
        <f>IFERROR(VLOOKUP(G10,'[20]Factor Table 2'!$A$146:$F$184,5,FALSE),0)</f>
        <v>527</v>
      </c>
      <c r="I10" s="190">
        <f t="shared" si="0"/>
        <v>129.11500000000001</v>
      </c>
    </row>
    <row r="11" spans="1:11">
      <c r="B11" s="140" t="s">
        <v>2680</v>
      </c>
      <c r="C11" s="548" t="s">
        <v>2681</v>
      </c>
      <c r="D11" s="548" t="s">
        <v>2677</v>
      </c>
      <c r="E11" s="140">
        <v>0</v>
      </c>
      <c r="F11" s="140" t="s">
        <v>2674</v>
      </c>
      <c r="G11" s="189" t="s">
        <v>606</v>
      </c>
      <c r="H11" s="190">
        <f>IFERROR(VLOOKUP(G11,'[20]Factor Table 2'!$A$146:$F$184,5,FALSE),0)</f>
        <v>340</v>
      </c>
      <c r="I11" s="190">
        <f t="shared" si="0"/>
        <v>0</v>
      </c>
    </row>
    <row r="12" spans="1:11">
      <c r="B12" s="548" t="s">
        <v>2682</v>
      </c>
      <c r="C12" s="548" t="s">
        <v>2683</v>
      </c>
      <c r="D12" s="548" t="s">
        <v>2677</v>
      </c>
      <c r="E12" s="140">
        <v>0</v>
      </c>
      <c r="F12" s="140" t="s">
        <v>2674</v>
      </c>
      <c r="G12" s="550" t="s">
        <v>606</v>
      </c>
      <c r="H12" s="190">
        <f>IFERROR(VLOOKUP(G12,'[20]Factor Table 2'!$A$146:$F$184,5,FALSE),0)</f>
        <v>340</v>
      </c>
      <c r="I12" s="190">
        <f t="shared" si="0"/>
        <v>0</v>
      </c>
    </row>
    <row r="13" spans="1:11">
      <c r="B13" s="140" t="s">
        <v>2684</v>
      </c>
      <c r="C13" s="549"/>
      <c r="D13" s="140" t="s">
        <v>2685</v>
      </c>
      <c r="E13" s="140">
        <v>0</v>
      </c>
      <c r="F13" s="140" t="s">
        <v>2674</v>
      </c>
      <c r="G13" s="189" t="s">
        <v>609</v>
      </c>
      <c r="H13" s="190">
        <f>IFERROR(VLOOKUP(G13,'Factor Table 2'!$A$146:$F$184,5,FALSE),0)</f>
        <v>0</v>
      </c>
      <c r="I13" s="190">
        <f t="shared" ref="I13:I44" si="1">E13*H13</f>
        <v>0</v>
      </c>
    </row>
    <row r="14" spans="1:11">
      <c r="B14" s="140"/>
      <c r="C14" s="549"/>
      <c r="D14" s="140"/>
      <c r="E14" s="140"/>
      <c r="F14" s="140"/>
      <c r="G14" s="189"/>
      <c r="H14" s="190">
        <f>IFERROR(VLOOKUP(G14,'Factor Table 2'!$A$146:$F$184,5,FALSE),0)</f>
        <v>0</v>
      </c>
      <c r="I14" s="190">
        <f t="shared" si="1"/>
        <v>0</v>
      </c>
    </row>
    <row r="15" spans="1:11">
      <c r="B15" s="140"/>
      <c r="C15" s="549"/>
      <c r="D15" s="140"/>
      <c r="E15" s="140"/>
      <c r="F15" s="140"/>
      <c r="G15" s="189"/>
      <c r="H15" s="190">
        <f>IFERROR(VLOOKUP(G15,'Factor Table 2'!$A$146:$F$184,5,FALSE),0)</f>
        <v>0</v>
      </c>
      <c r="I15" s="190">
        <f t="shared" si="1"/>
        <v>0</v>
      </c>
    </row>
    <row r="16" spans="1:11">
      <c r="B16" s="548"/>
      <c r="C16" s="548"/>
      <c r="D16" s="140"/>
      <c r="E16" s="140"/>
      <c r="F16" s="140"/>
      <c r="G16" s="189"/>
      <c r="H16" s="190">
        <f>IFERROR(VLOOKUP(G16,'Factor Table 2'!$A$146:$F$184,5,FALSE),0)</f>
        <v>0</v>
      </c>
      <c r="I16" s="190">
        <f t="shared" si="1"/>
        <v>0</v>
      </c>
    </row>
    <row r="17" spans="2:9">
      <c r="B17" s="548"/>
      <c r="C17" s="548"/>
      <c r="D17" s="140"/>
      <c r="E17" s="140"/>
      <c r="F17" s="140"/>
      <c r="G17" s="189"/>
      <c r="H17" s="190">
        <f>IFERROR(VLOOKUP(G17,'Factor Table 2'!$A$146:$F$184,5,FALSE),0)</f>
        <v>0</v>
      </c>
      <c r="I17" s="190">
        <f t="shared" si="1"/>
        <v>0</v>
      </c>
    </row>
    <row r="18" spans="2:9">
      <c r="B18" s="140"/>
      <c r="C18" s="140"/>
      <c r="D18" s="140"/>
      <c r="E18" s="140"/>
      <c r="F18" s="140"/>
      <c r="G18" s="189"/>
      <c r="H18" s="190">
        <f>IFERROR(VLOOKUP(G18,'Factor Table 2'!$A$146:$F$184,5,FALSE),0)</f>
        <v>0</v>
      </c>
      <c r="I18" s="190">
        <f t="shared" si="1"/>
        <v>0</v>
      </c>
    </row>
    <row r="19" spans="2:9">
      <c r="B19" s="140"/>
      <c r="C19" s="140"/>
      <c r="D19" s="140"/>
      <c r="E19" s="140"/>
      <c r="F19" s="140"/>
      <c r="G19" s="189"/>
      <c r="H19" s="190">
        <f>IFERROR(VLOOKUP(G19,'Factor Table 2'!$A$146:$F$184,5,FALSE),0)</f>
        <v>0</v>
      </c>
      <c r="I19" s="190">
        <f t="shared" si="1"/>
        <v>0</v>
      </c>
    </row>
    <row r="20" spans="2:9">
      <c r="B20" s="140"/>
      <c r="C20" s="140"/>
      <c r="D20" s="140"/>
      <c r="E20" s="140"/>
      <c r="F20" s="140"/>
      <c r="G20" s="189"/>
      <c r="H20" s="190">
        <f>IFERROR(VLOOKUP(G20,'Factor Table 2'!$A$146:$F$184,5,FALSE),0)</f>
        <v>0</v>
      </c>
      <c r="I20" s="190">
        <f t="shared" si="1"/>
        <v>0</v>
      </c>
    </row>
    <row r="21" spans="2:9">
      <c r="B21" s="140"/>
      <c r="C21" s="140"/>
      <c r="D21" s="140"/>
      <c r="E21" s="140"/>
      <c r="F21" s="140"/>
      <c r="G21" s="189"/>
      <c r="H21" s="190">
        <f>IFERROR(VLOOKUP(G21,'Factor Table 2'!$A$146:$F$184,5,FALSE),0)</f>
        <v>0</v>
      </c>
      <c r="I21" s="190">
        <f t="shared" si="1"/>
        <v>0</v>
      </c>
    </row>
    <row r="22" spans="2:9">
      <c r="B22" s="140"/>
      <c r="C22" s="140"/>
      <c r="D22" s="140"/>
      <c r="E22" s="140"/>
      <c r="F22" s="140"/>
      <c r="G22" s="189"/>
      <c r="H22" s="190">
        <f>IFERROR(VLOOKUP(G22,'Factor Table 2'!$A$146:$F$184,5,FALSE),0)</f>
        <v>0</v>
      </c>
      <c r="I22" s="190">
        <f t="shared" si="1"/>
        <v>0</v>
      </c>
    </row>
    <row r="23" spans="2:9">
      <c r="B23" s="140"/>
      <c r="C23" s="140"/>
      <c r="D23" s="140"/>
      <c r="E23" s="140"/>
      <c r="F23" s="140"/>
      <c r="G23" s="189"/>
      <c r="H23" s="190">
        <f>IFERROR(VLOOKUP(G23,'Factor Table 2'!$A$146:$F$184,5,FALSE),0)</f>
        <v>0</v>
      </c>
      <c r="I23" s="190">
        <f t="shared" si="1"/>
        <v>0</v>
      </c>
    </row>
    <row r="24" spans="2:9">
      <c r="B24" s="140"/>
      <c r="C24" s="140"/>
      <c r="D24" s="140"/>
      <c r="E24" s="140"/>
      <c r="F24" s="140"/>
      <c r="G24" s="189"/>
      <c r="H24" s="190">
        <f>IFERROR(VLOOKUP(G24,'Factor Table 2'!$A$146:$F$184,5,FALSE),0)</f>
        <v>0</v>
      </c>
      <c r="I24" s="190">
        <f t="shared" si="1"/>
        <v>0</v>
      </c>
    </row>
    <row r="25" spans="2:9">
      <c r="B25" s="140"/>
      <c r="C25" s="140"/>
      <c r="D25" s="140"/>
      <c r="E25" s="140"/>
      <c r="F25" s="140"/>
      <c r="G25" s="189"/>
      <c r="H25" s="190">
        <f>IFERROR(VLOOKUP(G25,'Factor Table 2'!$A$146:$F$184,5,FALSE),0)</f>
        <v>0</v>
      </c>
      <c r="I25" s="190">
        <f t="shared" si="1"/>
        <v>0</v>
      </c>
    </row>
    <row r="26" spans="2:9">
      <c r="B26" s="140"/>
      <c r="C26" s="140"/>
      <c r="D26" s="140"/>
      <c r="E26" s="140"/>
      <c r="F26" s="140"/>
      <c r="G26" s="189"/>
      <c r="H26" s="190">
        <f>IFERROR(VLOOKUP(G26,'Factor Table 2'!$A$146:$F$184,5,FALSE),0)</f>
        <v>0</v>
      </c>
      <c r="I26" s="190">
        <f t="shared" si="1"/>
        <v>0</v>
      </c>
    </row>
    <row r="27" spans="2:9">
      <c r="B27" s="140"/>
      <c r="C27" s="140"/>
      <c r="D27" s="140"/>
      <c r="E27" s="140"/>
      <c r="F27" s="140"/>
      <c r="G27" s="189"/>
      <c r="H27" s="190">
        <f>IFERROR(VLOOKUP(G27,'Factor Table 2'!$A$146:$F$184,5,FALSE),0)</f>
        <v>0</v>
      </c>
      <c r="I27" s="190">
        <f t="shared" si="1"/>
        <v>0</v>
      </c>
    </row>
    <row r="28" spans="2:9">
      <c r="B28" s="140"/>
      <c r="C28" s="140"/>
      <c r="D28" s="140"/>
      <c r="E28" s="140"/>
      <c r="F28" s="140"/>
      <c r="G28" s="189"/>
      <c r="H28" s="190">
        <f>IFERROR(VLOOKUP(G28,'Factor Table 2'!$A$146:$F$184,5,FALSE),0)</f>
        <v>0</v>
      </c>
      <c r="I28" s="190">
        <f t="shared" si="1"/>
        <v>0</v>
      </c>
    </row>
    <row r="29" spans="2:9">
      <c r="B29" s="140"/>
      <c r="C29" s="140"/>
      <c r="D29" s="140"/>
      <c r="E29" s="140"/>
      <c r="F29" s="140"/>
      <c r="G29" s="189"/>
      <c r="H29" s="190">
        <f>IFERROR(VLOOKUP(G29,'Factor Table 2'!$A$146:$F$184,5,FALSE),0)</f>
        <v>0</v>
      </c>
      <c r="I29" s="190">
        <f t="shared" si="1"/>
        <v>0</v>
      </c>
    </row>
    <row r="30" spans="2:9">
      <c r="B30" s="140"/>
      <c r="C30" s="140"/>
      <c r="D30" s="140"/>
      <c r="E30" s="140"/>
      <c r="F30" s="140"/>
      <c r="G30" s="189"/>
      <c r="H30" s="190">
        <f>IFERROR(VLOOKUP(G30,'Factor Table 2'!$A$146:$F$184,5,FALSE),0)</f>
        <v>0</v>
      </c>
      <c r="I30" s="190">
        <f t="shared" si="1"/>
        <v>0</v>
      </c>
    </row>
    <row r="31" spans="2:9">
      <c r="B31" s="140"/>
      <c r="C31" s="140"/>
      <c r="D31" s="140"/>
      <c r="E31" s="140"/>
      <c r="F31" s="140"/>
      <c r="G31" s="189"/>
      <c r="H31" s="190">
        <f>IFERROR(VLOOKUP(G31,'Factor Table 2'!$A$146:$F$184,5,FALSE),0)</f>
        <v>0</v>
      </c>
      <c r="I31" s="190">
        <f t="shared" si="1"/>
        <v>0</v>
      </c>
    </row>
    <row r="32" spans="2:9">
      <c r="B32" s="140"/>
      <c r="C32" s="140"/>
      <c r="D32" s="140"/>
      <c r="E32" s="140"/>
      <c r="F32" s="140"/>
      <c r="G32" s="189"/>
      <c r="H32" s="190">
        <f>IFERROR(VLOOKUP(G32,'Factor Table 2'!$A$146:$F$184,5,FALSE),0)</f>
        <v>0</v>
      </c>
      <c r="I32" s="190">
        <f t="shared" si="1"/>
        <v>0</v>
      </c>
    </row>
    <row r="33" spans="2:9">
      <c r="B33" s="140"/>
      <c r="C33" s="140"/>
      <c r="D33" s="140"/>
      <c r="E33" s="140"/>
      <c r="F33" s="140"/>
      <c r="G33" s="189"/>
      <c r="H33" s="190">
        <f>IFERROR(VLOOKUP(G33,'Factor Table 2'!$A$146:$F$184,5,FALSE),0)</f>
        <v>0</v>
      </c>
      <c r="I33" s="190">
        <f t="shared" si="1"/>
        <v>0</v>
      </c>
    </row>
    <row r="34" spans="2:9">
      <c r="B34" s="140"/>
      <c r="C34" s="140"/>
      <c r="D34" s="140"/>
      <c r="E34" s="140"/>
      <c r="F34" s="140"/>
      <c r="G34" s="189"/>
      <c r="H34" s="190">
        <f>IFERROR(VLOOKUP(G34,'Factor Table 2'!$A$146:$F$184,5,FALSE),0)</f>
        <v>0</v>
      </c>
      <c r="I34" s="190">
        <f t="shared" si="1"/>
        <v>0</v>
      </c>
    </row>
    <row r="35" spans="2:9">
      <c r="B35" s="140"/>
      <c r="C35" s="140"/>
      <c r="D35" s="140"/>
      <c r="E35" s="140"/>
      <c r="F35" s="140"/>
      <c r="G35" s="189"/>
      <c r="H35" s="190">
        <f>IFERROR(VLOOKUP(G35,'Factor Table 2'!$A$146:$F$184,5,FALSE),0)</f>
        <v>0</v>
      </c>
      <c r="I35" s="190">
        <f t="shared" si="1"/>
        <v>0</v>
      </c>
    </row>
    <row r="36" spans="2:9">
      <c r="B36" s="140"/>
      <c r="C36" s="140"/>
      <c r="D36" s="140"/>
      <c r="E36" s="140"/>
      <c r="F36" s="140"/>
      <c r="G36" s="189"/>
      <c r="H36" s="190">
        <f>IFERROR(VLOOKUP(G36,'Factor Table 2'!$A$146:$F$184,5,FALSE),0)</f>
        <v>0</v>
      </c>
      <c r="I36" s="190">
        <f t="shared" si="1"/>
        <v>0</v>
      </c>
    </row>
    <row r="37" spans="2:9">
      <c r="B37" s="140"/>
      <c r="C37" s="140"/>
      <c r="D37" s="140"/>
      <c r="E37" s="140"/>
      <c r="F37" s="140"/>
      <c r="G37" s="189"/>
      <c r="H37" s="190">
        <f>IFERROR(VLOOKUP(G37,'Factor Table 2'!$A$146:$F$184,5,FALSE),0)</f>
        <v>0</v>
      </c>
      <c r="I37" s="190">
        <f t="shared" si="1"/>
        <v>0</v>
      </c>
    </row>
    <row r="38" spans="2:9">
      <c r="B38" s="140"/>
      <c r="C38" s="140"/>
      <c r="D38" s="140"/>
      <c r="E38" s="140"/>
      <c r="F38" s="140"/>
      <c r="G38" s="189"/>
      <c r="H38" s="190">
        <f>IFERROR(VLOOKUP(G38,'Factor Table 2'!$A$146:$F$184,5,FALSE),0)</f>
        <v>0</v>
      </c>
      <c r="I38" s="190">
        <f t="shared" si="1"/>
        <v>0</v>
      </c>
    </row>
    <row r="39" spans="2:9">
      <c r="B39" s="140"/>
      <c r="C39" s="140"/>
      <c r="D39" s="140"/>
      <c r="E39" s="140"/>
      <c r="F39" s="140"/>
      <c r="G39" s="189"/>
      <c r="H39" s="190">
        <f>IFERROR(VLOOKUP(G39,'Factor Table 2'!$A$146:$F$184,5,FALSE),0)</f>
        <v>0</v>
      </c>
      <c r="I39" s="190">
        <f t="shared" si="1"/>
        <v>0</v>
      </c>
    </row>
    <row r="40" spans="2:9">
      <c r="B40" s="140"/>
      <c r="C40" s="140"/>
      <c r="D40" s="140"/>
      <c r="E40" s="140"/>
      <c r="F40" s="140"/>
      <c r="G40" s="189"/>
      <c r="H40" s="190">
        <f>IFERROR(VLOOKUP(G40,'Factor Table 2'!$A$146:$F$184,5,FALSE),0)</f>
        <v>0</v>
      </c>
      <c r="I40" s="190">
        <f t="shared" si="1"/>
        <v>0</v>
      </c>
    </row>
    <row r="41" spans="2:9">
      <c r="B41" s="140"/>
      <c r="C41" s="140"/>
      <c r="D41" s="140"/>
      <c r="E41" s="140"/>
      <c r="F41" s="140"/>
      <c r="G41" s="189"/>
      <c r="H41" s="190">
        <f>IFERROR(VLOOKUP(G41,'Factor Table 2'!$A$146:$F$184,5,FALSE),0)</f>
        <v>0</v>
      </c>
      <c r="I41" s="190">
        <f t="shared" si="1"/>
        <v>0</v>
      </c>
    </row>
    <row r="42" spans="2:9">
      <c r="B42" s="140"/>
      <c r="C42" s="140"/>
      <c r="D42" s="140"/>
      <c r="E42" s="140"/>
      <c r="F42" s="140"/>
      <c r="G42" s="189"/>
      <c r="H42" s="190">
        <f>IFERROR(VLOOKUP(G42,'Factor Table 2'!$A$146:$F$184,5,FALSE),0)</f>
        <v>0</v>
      </c>
      <c r="I42" s="190">
        <f t="shared" si="1"/>
        <v>0</v>
      </c>
    </row>
    <row r="43" spans="2:9">
      <c r="B43" s="140"/>
      <c r="C43" s="140"/>
      <c r="D43" s="140"/>
      <c r="E43" s="140"/>
      <c r="F43" s="140"/>
      <c r="G43" s="189"/>
      <c r="H43" s="190">
        <f>IFERROR(VLOOKUP(G43,'Factor Table 2'!$A$146:$F$184,5,FALSE),0)</f>
        <v>0</v>
      </c>
      <c r="I43" s="190">
        <f t="shared" si="1"/>
        <v>0</v>
      </c>
    </row>
    <row r="44" spans="2:9">
      <c r="B44" s="140"/>
      <c r="C44" s="140"/>
      <c r="D44" s="140"/>
      <c r="E44" s="140"/>
      <c r="F44" s="140"/>
      <c r="G44" s="189"/>
      <c r="H44" s="190">
        <f>IFERROR(VLOOKUP(G44,'Factor Table 2'!$A$146:$F$184,5,FALSE),0)</f>
        <v>0</v>
      </c>
      <c r="I44" s="190">
        <f t="shared" si="1"/>
        <v>0</v>
      </c>
    </row>
    <row r="45" spans="2:9">
      <c r="I45" s="128">
        <f>SUM(I6:I44)</f>
        <v>13249.544999999998</v>
      </c>
    </row>
    <row r="47" spans="2:9">
      <c r="B47" s="128" t="s">
        <v>611</v>
      </c>
    </row>
    <row r="48" spans="2:9">
      <c r="B48" s="688" t="s">
        <v>612</v>
      </c>
      <c r="C48" s="689"/>
      <c r="D48" s="690"/>
      <c r="E48" s="150" t="s">
        <v>614</v>
      </c>
      <c r="F48" s="150" t="s">
        <v>610</v>
      </c>
      <c r="G48" s="150" t="s">
        <v>604</v>
      </c>
      <c r="H48" s="150" t="s">
        <v>613</v>
      </c>
      <c r="I48" s="150" t="s">
        <v>603</v>
      </c>
    </row>
    <row r="49" spans="2:9">
      <c r="B49" s="691" t="s">
        <v>2480</v>
      </c>
      <c r="C49" s="686"/>
      <c r="D49" s="687"/>
      <c r="E49" s="140">
        <v>12080</v>
      </c>
      <c r="F49" s="441" t="s">
        <v>2686</v>
      </c>
      <c r="G49" s="189" t="s">
        <v>744</v>
      </c>
      <c r="H49" s="190">
        <f>IFERROR(VLOOKUP(G49,'Factor Table 2'!$A$188:$F$238,5,FALSE),0)</f>
        <v>0.55300000000000005</v>
      </c>
      <c r="I49" s="190">
        <f>E49*H49</f>
        <v>6680.2400000000007</v>
      </c>
    </row>
    <row r="50" spans="2:9">
      <c r="B50" s="685"/>
      <c r="C50" s="686"/>
      <c r="D50" s="687"/>
      <c r="E50" s="140"/>
      <c r="F50" s="140"/>
      <c r="G50" s="189"/>
      <c r="H50" s="190">
        <f>IFERROR(VLOOKUP(G50,'Factor Table 2'!$A$188:$F$238,5,FALSE),0)</f>
        <v>0</v>
      </c>
      <c r="I50" s="190">
        <f t="shared" ref="I50:I87" si="2">E50*H50</f>
        <v>0</v>
      </c>
    </row>
    <row r="51" spans="2:9">
      <c r="B51" s="685"/>
      <c r="C51" s="686"/>
      <c r="D51" s="687"/>
      <c r="E51" s="140"/>
      <c r="F51" s="140"/>
      <c r="G51" s="189"/>
      <c r="H51" s="190">
        <f>IFERROR(VLOOKUP(G51,'Factor Table 2'!$A$188:$F$238,5,FALSE),0)</f>
        <v>0</v>
      </c>
      <c r="I51" s="190">
        <f t="shared" si="2"/>
        <v>0</v>
      </c>
    </row>
    <row r="52" spans="2:9">
      <c r="B52" s="685"/>
      <c r="C52" s="686"/>
      <c r="D52" s="687"/>
      <c r="E52" s="140"/>
      <c r="F52" s="140"/>
      <c r="G52" s="189"/>
      <c r="H52" s="190">
        <f>IFERROR(VLOOKUP(G52,'Factor Table 2'!$A$188:$F$238,5,FALSE),0)</f>
        <v>0</v>
      </c>
      <c r="I52" s="190">
        <f t="shared" si="2"/>
        <v>0</v>
      </c>
    </row>
    <row r="53" spans="2:9">
      <c r="B53" s="685"/>
      <c r="C53" s="686"/>
      <c r="D53" s="687"/>
      <c r="E53" s="140"/>
      <c r="F53" s="140"/>
      <c r="G53" s="189"/>
      <c r="H53" s="190">
        <f>IFERROR(VLOOKUP(G53,'Factor Table 2'!$A$188:$F$238,5,FALSE),0)</f>
        <v>0</v>
      </c>
      <c r="I53" s="190">
        <f t="shared" si="2"/>
        <v>0</v>
      </c>
    </row>
    <row r="54" spans="2:9">
      <c r="B54" s="685"/>
      <c r="C54" s="686"/>
      <c r="D54" s="687"/>
      <c r="E54" s="140"/>
      <c r="F54" s="140"/>
      <c r="G54" s="189"/>
      <c r="H54" s="190">
        <f>IFERROR(VLOOKUP(G54,'Factor Table 2'!$A$188:$F$238,5,FALSE),0)</f>
        <v>0</v>
      </c>
      <c r="I54" s="190">
        <f t="shared" si="2"/>
        <v>0</v>
      </c>
    </row>
    <row r="55" spans="2:9">
      <c r="B55" s="685"/>
      <c r="C55" s="686"/>
      <c r="D55" s="687"/>
      <c r="E55" s="140"/>
      <c r="F55" s="140"/>
      <c r="G55" s="189"/>
      <c r="H55" s="190">
        <f>IFERROR(VLOOKUP(G55,'Factor Table 2'!$A$188:$F$238,5,FALSE),0)</f>
        <v>0</v>
      </c>
      <c r="I55" s="190">
        <f t="shared" si="2"/>
        <v>0</v>
      </c>
    </row>
    <row r="56" spans="2:9">
      <c r="B56" s="685"/>
      <c r="C56" s="686"/>
      <c r="D56" s="687"/>
      <c r="E56" s="140"/>
      <c r="F56" s="140"/>
      <c r="G56" s="189"/>
      <c r="H56" s="190">
        <f>IFERROR(VLOOKUP(G56,'Factor Table 2'!$A$188:$F$238,5,FALSE),0)</f>
        <v>0</v>
      </c>
      <c r="I56" s="190">
        <f t="shared" si="2"/>
        <v>0</v>
      </c>
    </row>
    <row r="57" spans="2:9">
      <c r="B57" s="685"/>
      <c r="C57" s="686"/>
      <c r="D57" s="687"/>
      <c r="E57" s="140"/>
      <c r="F57" s="140"/>
      <c r="G57" s="189"/>
      <c r="H57" s="190">
        <f>IFERROR(VLOOKUP(G57,'Factor Table 2'!$A$188:$F$238,5,FALSE),0)</f>
        <v>0</v>
      </c>
      <c r="I57" s="190">
        <f t="shared" si="2"/>
        <v>0</v>
      </c>
    </row>
    <row r="58" spans="2:9">
      <c r="B58" s="685"/>
      <c r="C58" s="686"/>
      <c r="D58" s="687"/>
      <c r="E58" s="140"/>
      <c r="F58" s="140"/>
      <c r="G58" s="189"/>
      <c r="H58" s="190">
        <f>IFERROR(VLOOKUP(G58,'Factor Table 2'!$A$188:$F$238,5,FALSE),0)</f>
        <v>0</v>
      </c>
      <c r="I58" s="190">
        <f t="shared" si="2"/>
        <v>0</v>
      </c>
    </row>
    <row r="59" spans="2:9">
      <c r="B59" s="685"/>
      <c r="C59" s="686"/>
      <c r="D59" s="687"/>
      <c r="E59" s="140"/>
      <c r="F59" s="140"/>
      <c r="G59" s="189"/>
      <c r="H59" s="190">
        <f>IFERROR(VLOOKUP(G59,'Factor Table 2'!$A$188:$F$238,5,FALSE),0)</f>
        <v>0</v>
      </c>
      <c r="I59" s="190">
        <f t="shared" si="2"/>
        <v>0</v>
      </c>
    </row>
    <row r="60" spans="2:9">
      <c r="B60" s="685"/>
      <c r="C60" s="686"/>
      <c r="D60" s="687"/>
      <c r="E60" s="140"/>
      <c r="F60" s="140"/>
      <c r="G60" s="189"/>
      <c r="H60" s="190">
        <f>IFERROR(VLOOKUP(G60,'Factor Table 2'!$A$188:$F$238,5,FALSE),0)</f>
        <v>0</v>
      </c>
      <c r="I60" s="190">
        <f t="shared" si="2"/>
        <v>0</v>
      </c>
    </row>
    <row r="61" spans="2:9">
      <c r="B61" s="685"/>
      <c r="C61" s="686"/>
      <c r="D61" s="687"/>
      <c r="E61" s="140"/>
      <c r="F61" s="140"/>
      <c r="G61" s="189"/>
      <c r="H61" s="190">
        <f>IFERROR(VLOOKUP(G61,'Factor Table 2'!$A$188:$F$238,5,FALSE),0)</f>
        <v>0</v>
      </c>
      <c r="I61" s="190">
        <f t="shared" si="2"/>
        <v>0</v>
      </c>
    </row>
    <row r="62" spans="2:9">
      <c r="B62" s="685"/>
      <c r="C62" s="686"/>
      <c r="D62" s="687"/>
      <c r="E62" s="140"/>
      <c r="F62" s="140"/>
      <c r="G62" s="189"/>
      <c r="H62" s="190">
        <f>IFERROR(VLOOKUP(G62,'Factor Table 2'!$A$188:$F$238,5,FALSE),0)</f>
        <v>0</v>
      </c>
      <c r="I62" s="190">
        <f t="shared" si="2"/>
        <v>0</v>
      </c>
    </row>
    <row r="63" spans="2:9">
      <c r="B63" s="685"/>
      <c r="C63" s="686"/>
      <c r="D63" s="687"/>
      <c r="E63" s="140"/>
      <c r="F63" s="140"/>
      <c r="G63" s="189"/>
      <c r="H63" s="190">
        <f>IFERROR(VLOOKUP(G63,'Factor Table 2'!$A$188:$F$238,5,FALSE),0)</f>
        <v>0</v>
      </c>
      <c r="I63" s="190">
        <f t="shared" si="2"/>
        <v>0</v>
      </c>
    </row>
    <row r="64" spans="2:9">
      <c r="B64" s="685"/>
      <c r="C64" s="686"/>
      <c r="D64" s="687"/>
      <c r="E64" s="140"/>
      <c r="F64" s="140"/>
      <c r="G64" s="189"/>
      <c r="H64" s="190">
        <f>IFERROR(VLOOKUP(G64,'Factor Table 2'!$A$188:$F$238,5,FALSE),0)</f>
        <v>0</v>
      </c>
      <c r="I64" s="190">
        <f t="shared" si="2"/>
        <v>0</v>
      </c>
    </row>
    <row r="65" spans="2:9">
      <c r="B65" s="685"/>
      <c r="C65" s="686"/>
      <c r="D65" s="687"/>
      <c r="E65" s="140"/>
      <c r="F65" s="140"/>
      <c r="G65" s="189"/>
      <c r="H65" s="190">
        <f>IFERROR(VLOOKUP(G65,'Factor Table 2'!$A$188:$F$238,5,FALSE),0)</f>
        <v>0</v>
      </c>
      <c r="I65" s="190">
        <f t="shared" si="2"/>
        <v>0</v>
      </c>
    </row>
    <row r="66" spans="2:9">
      <c r="B66" s="685"/>
      <c r="C66" s="686"/>
      <c r="D66" s="687"/>
      <c r="E66" s="140"/>
      <c r="F66" s="140"/>
      <c r="G66" s="189"/>
      <c r="H66" s="190">
        <f>IFERROR(VLOOKUP(G66,'Factor Table 2'!$A$188:$F$238,5,FALSE),0)</f>
        <v>0</v>
      </c>
      <c r="I66" s="190">
        <f t="shared" si="2"/>
        <v>0</v>
      </c>
    </row>
    <row r="67" spans="2:9">
      <c r="B67" s="685"/>
      <c r="C67" s="686"/>
      <c r="D67" s="687"/>
      <c r="E67" s="140"/>
      <c r="F67" s="140"/>
      <c r="G67" s="189"/>
      <c r="H67" s="190">
        <f>IFERROR(VLOOKUP(G67,'Factor Table 2'!$A$188:$F$238,5,FALSE),0)</f>
        <v>0</v>
      </c>
      <c r="I67" s="190">
        <f t="shared" si="2"/>
        <v>0</v>
      </c>
    </row>
    <row r="68" spans="2:9">
      <c r="B68" s="685"/>
      <c r="C68" s="686"/>
      <c r="D68" s="687"/>
      <c r="E68" s="140"/>
      <c r="F68" s="140"/>
      <c r="G68" s="189"/>
      <c r="H68" s="190">
        <f>IFERROR(VLOOKUP(G68,'Factor Table 2'!$A$188:$F$238,5,FALSE),0)</f>
        <v>0</v>
      </c>
      <c r="I68" s="190">
        <f t="shared" si="2"/>
        <v>0</v>
      </c>
    </row>
    <row r="69" spans="2:9">
      <c r="B69" s="685"/>
      <c r="C69" s="686"/>
      <c r="D69" s="687"/>
      <c r="E69" s="140"/>
      <c r="F69" s="140"/>
      <c r="G69" s="189"/>
      <c r="H69" s="190">
        <f>IFERROR(VLOOKUP(G69,'Factor Table 2'!$A$188:$F$238,5,FALSE),0)</f>
        <v>0</v>
      </c>
      <c r="I69" s="190">
        <f t="shared" si="2"/>
        <v>0</v>
      </c>
    </row>
    <row r="70" spans="2:9">
      <c r="B70" s="685"/>
      <c r="C70" s="686"/>
      <c r="D70" s="687"/>
      <c r="E70" s="140"/>
      <c r="F70" s="140"/>
      <c r="G70" s="189"/>
      <c r="H70" s="190">
        <f>IFERROR(VLOOKUP(G70,'Factor Table 2'!$A$188:$F$238,5,FALSE),0)</f>
        <v>0</v>
      </c>
      <c r="I70" s="190">
        <f t="shared" si="2"/>
        <v>0</v>
      </c>
    </row>
    <row r="71" spans="2:9">
      <c r="B71" s="685"/>
      <c r="C71" s="686"/>
      <c r="D71" s="687"/>
      <c r="E71" s="140"/>
      <c r="F71" s="140"/>
      <c r="G71" s="189"/>
      <c r="H71" s="190">
        <f>IFERROR(VLOOKUP(G71,'Factor Table 2'!$A$188:$F$238,5,FALSE),0)</f>
        <v>0</v>
      </c>
      <c r="I71" s="190">
        <f t="shared" si="2"/>
        <v>0</v>
      </c>
    </row>
    <row r="72" spans="2:9">
      <c r="B72" s="685"/>
      <c r="C72" s="686"/>
      <c r="D72" s="687"/>
      <c r="E72" s="140"/>
      <c r="F72" s="140"/>
      <c r="G72" s="189"/>
      <c r="H72" s="190">
        <f>IFERROR(VLOOKUP(G72,'Factor Table 2'!$A$188:$F$238,5,FALSE),0)</f>
        <v>0</v>
      </c>
      <c r="I72" s="190">
        <f t="shared" si="2"/>
        <v>0</v>
      </c>
    </row>
    <row r="73" spans="2:9">
      <c r="B73" s="685"/>
      <c r="C73" s="686"/>
      <c r="D73" s="687"/>
      <c r="E73" s="140"/>
      <c r="F73" s="140"/>
      <c r="G73" s="189"/>
      <c r="H73" s="190">
        <f>IFERROR(VLOOKUP(G73,'Factor Table 2'!$A$188:$F$238,5,FALSE),0)</f>
        <v>0</v>
      </c>
      <c r="I73" s="190">
        <f t="shared" si="2"/>
        <v>0</v>
      </c>
    </row>
    <row r="74" spans="2:9">
      <c r="B74" s="685"/>
      <c r="C74" s="686"/>
      <c r="D74" s="687"/>
      <c r="E74" s="140"/>
      <c r="F74" s="140"/>
      <c r="G74" s="189"/>
      <c r="H74" s="190">
        <f>IFERROR(VLOOKUP(G74,'Factor Table 2'!$A$188:$F$238,5,FALSE),0)</f>
        <v>0</v>
      </c>
      <c r="I74" s="190">
        <f t="shared" si="2"/>
        <v>0</v>
      </c>
    </row>
    <row r="75" spans="2:9">
      <c r="B75" s="685"/>
      <c r="C75" s="686"/>
      <c r="D75" s="687"/>
      <c r="E75" s="140"/>
      <c r="F75" s="140"/>
      <c r="G75" s="189"/>
      <c r="H75" s="190">
        <f>IFERROR(VLOOKUP(G75,'Factor Table 2'!$A$188:$F$238,5,FALSE),0)</f>
        <v>0</v>
      </c>
      <c r="I75" s="190">
        <f t="shared" si="2"/>
        <v>0</v>
      </c>
    </row>
    <row r="76" spans="2:9">
      <c r="B76" s="685"/>
      <c r="C76" s="686"/>
      <c r="D76" s="687"/>
      <c r="E76" s="140"/>
      <c r="F76" s="140"/>
      <c r="G76" s="189"/>
      <c r="H76" s="190">
        <f>IFERROR(VLOOKUP(G76,'Factor Table 2'!$A$188:$F$238,5,FALSE),0)</f>
        <v>0</v>
      </c>
      <c r="I76" s="190">
        <f t="shared" si="2"/>
        <v>0</v>
      </c>
    </row>
    <row r="77" spans="2:9">
      <c r="B77" s="685"/>
      <c r="C77" s="686"/>
      <c r="D77" s="687"/>
      <c r="E77" s="140"/>
      <c r="F77" s="140"/>
      <c r="G77" s="189"/>
      <c r="H77" s="190">
        <f>IFERROR(VLOOKUP(G77,'Factor Table 2'!$A$188:$F$238,5,FALSE),0)</f>
        <v>0</v>
      </c>
      <c r="I77" s="190">
        <f t="shared" si="2"/>
        <v>0</v>
      </c>
    </row>
    <row r="78" spans="2:9">
      <c r="B78" s="685"/>
      <c r="C78" s="686"/>
      <c r="D78" s="687"/>
      <c r="E78" s="140"/>
      <c r="F78" s="140"/>
      <c r="G78" s="189"/>
      <c r="H78" s="190">
        <f>IFERROR(VLOOKUP(G78,'Factor Table 2'!$A$188:$F$238,5,FALSE),0)</f>
        <v>0</v>
      </c>
      <c r="I78" s="190">
        <f t="shared" si="2"/>
        <v>0</v>
      </c>
    </row>
    <row r="79" spans="2:9">
      <c r="B79" s="685"/>
      <c r="C79" s="686"/>
      <c r="D79" s="687"/>
      <c r="E79" s="140"/>
      <c r="F79" s="140"/>
      <c r="G79" s="189"/>
      <c r="H79" s="190">
        <f>IFERROR(VLOOKUP(G79,'Factor Table 2'!$A$188:$F$238,5,FALSE),0)</f>
        <v>0</v>
      </c>
      <c r="I79" s="190">
        <f t="shared" si="2"/>
        <v>0</v>
      </c>
    </row>
    <row r="80" spans="2:9">
      <c r="B80" s="685"/>
      <c r="C80" s="686"/>
      <c r="D80" s="687"/>
      <c r="E80" s="140"/>
      <c r="F80" s="140"/>
      <c r="G80" s="189"/>
      <c r="H80" s="190">
        <f>IFERROR(VLOOKUP(G80,'Factor Table 2'!$A$188:$F$238,5,FALSE),0)</f>
        <v>0</v>
      </c>
      <c r="I80" s="190">
        <f t="shared" si="2"/>
        <v>0</v>
      </c>
    </row>
    <row r="81" spans="2:9">
      <c r="B81" s="685"/>
      <c r="C81" s="686"/>
      <c r="D81" s="687"/>
      <c r="E81" s="140"/>
      <c r="F81" s="140"/>
      <c r="G81" s="189"/>
      <c r="H81" s="190">
        <f>IFERROR(VLOOKUP(G81,'Factor Table 2'!$A$188:$F$238,5,FALSE),0)</f>
        <v>0</v>
      </c>
      <c r="I81" s="190">
        <f t="shared" si="2"/>
        <v>0</v>
      </c>
    </row>
    <row r="82" spans="2:9">
      <c r="B82" s="685"/>
      <c r="C82" s="686"/>
      <c r="D82" s="687"/>
      <c r="E82" s="140"/>
      <c r="F82" s="140"/>
      <c r="G82" s="189"/>
      <c r="H82" s="190">
        <f>IFERROR(VLOOKUP(G82,'Factor Table 2'!$A$188:$F$238,5,FALSE),0)</f>
        <v>0</v>
      </c>
      <c r="I82" s="190">
        <f t="shared" si="2"/>
        <v>0</v>
      </c>
    </row>
    <row r="83" spans="2:9">
      <c r="B83" s="685"/>
      <c r="C83" s="686"/>
      <c r="D83" s="687"/>
      <c r="E83" s="140"/>
      <c r="F83" s="140"/>
      <c r="G83" s="189"/>
      <c r="H83" s="190">
        <f>IFERROR(VLOOKUP(G83,'Factor Table 2'!$A$188:$F$238,5,FALSE),0)</f>
        <v>0</v>
      </c>
      <c r="I83" s="190">
        <f t="shared" si="2"/>
        <v>0</v>
      </c>
    </row>
    <row r="84" spans="2:9">
      <c r="B84" s="685"/>
      <c r="C84" s="686"/>
      <c r="D84" s="687"/>
      <c r="E84" s="140"/>
      <c r="F84" s="140"/>
      <c r="G84" s="189"/>
      <c r="H84" s="190">
        <f>IFERROR(VLOOKUP(G84,'Factor Table 2'!$A$188:$F$238,5,FALSE),0)</f>
        <v>0</v>
      </c>
      <c r="I84" s="190">
        <f t="shared" si="2"/>
        <v>0</v>
      </c>
    </row>
    <row r="85" spans="2:9">
      <c r="B85" s="685"/>
      <c r="C85" s="686"/>
      <c r="D85" s="687"/>
      <c r="E85" s="140"/>
      <c r="F85" s="140"/>
      <c r="G85" s="189"/>
      <c r="H85" s="190">
        <f>IFERROR(VLOOKUP(G85,'Factor Table 2'!$A$188:$F$238,5,FALSE),0)</f>
        <v>0</v>
      </c>
      <c r="I85" s="190">
        <f t="shared" si="2"/>
        <v>0</v>
      </c>
    </row>
    <row r="86" spans="2:9">
      <c r="B86" s="685"/>
      <c r="C86" s="686"/>
      <c r="D86" s="687"/>
      <c r="E86" s="140"/>
      <c r="F86" s="140"/>
      <c r="G86" s="189"/>
      <c r="H86" s="190">
        <f>IFERROR(VLOOKUP(G86,'Factor Table 2'!$A$188:$F$238,5,FALSE),0)</f>
        <v>0</v>
      </c>
      <c r="I86" s="190">
        <f t="shared" si="2"/>
        <v>0</v>
      </c>
    </row>
    <row r="87" spans="2:9">
      <c r="B87" s="685"/>
      <c r="C87" s="686"/>
      <c r="D87" s="687"/>
      <c r="E87" s="140"/>
      <c r="F87" s="140"/>
      <c r="G87" s="189"/>
      <c r="H87" s="190">
        <f>IFERROR(VLOOKUP(G87,'Factor Table 2'!$A$188:$F$238,5,FALSE),0)</f>
        <v>0</v>
      </c>
      <c r="I87" s="190">
        <f t="shared" si="2"/>
        <v>0</v>
      </c>
    </row>
    <row r="88" spans="2:9">
      <c r="I88" s="128">
        <f>SUM(I49:I87)</f>
        <v>6680.2400000000007</v>
      </c>
    </row>
  </sheetData>
  <mergeCells count="40">
    <mergeCell ref="B53:D53"/>
    <mergeCell ref="B48:D48"/>
    <mergeCell ref="B49:D49"/>
    <mergeCell ref="B50:D50"/>
    <mergeCell ref="B51:D51"/>
    <mergeCell ref="B52:D52"/>
    <mergeCell ref="B65:D65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77:D77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84:D84"/>
    <mergeCell ref="B85:D85"/>
    <mergeCell ref="B86:D86"/>
    <mergeCell ref="B87:D87"/>
    <mergeCell ref="B78:D78"/>
    <mergeCell ref="B79:D79"/>
    <mergeCell ref="B80:D80"/>
    <mergeCell ref="B81:D81"/>
    <mergeCell ref="B82:D82"/>
    <mergeCell ref="B83:D83"/>
  </mergeCells>
  <phoneticPr fontId="11" type="noConversion"/>
  <conditionalFormatting sqref="E49">
    <cfRule type="expression" dxfId="1" priority="1">
      <formula>$L49="否"</formula>
    </cfRule>
    <cfRule type="expression" dxfId="0" priority="2">
      <formula>$L49="不適用"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'Factor Table 2'!$A$146:$A$184</xm:f>
          </x14:formula1>
          <xm:sqref>G18:G44</xm:sqref>
        </x14:dataValidation>
        <x14:dataValidation type="list" allowBlank="1" showInputMessage="1" showErrorMessage="1">
          <x14:formula1>
            <xm:f>'Factor Table 2'!$A$188:$A$238</xm:f>
          </x14:formula1>
          <xm:sqref>G51:G87</xm:sqref>
        </x14:dataValidation>
        <x14:dataValidation type="list" allowBlank="1" showInputMessage="1" showErrorMessage="1">
          <x14:formula1>
            <xm:f>'[溫室氣體盤查清冊_公版v1.4.1(桃三廠).xlsx]Factor Table 2'!#REF!</xm:f>
          </x14:formula1>
          <xm:sqref>G14:G17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2:R105"/>
  <sheetViews>
    <sheetView zoomScale="75" zoomScaleNormal="130" workbookViewId="0"/>
  </sheetViews>
  <sheetFormatPr defaultColWidth="8.77734375" defaultRowHeight="16.2"/>
  <cols>
    <col min="1" max="1" width="2.77734375" style="125" customWidth="1"/>
    <col min="2" max="2" width="28.6640625" style="125" bestFit="1" customWidth="1"/>
    <col min="3" max="3" width="30.77734375" style="125" bestFit="1" customWidth="1"/>
    <col min="4" max="4" width="57.77734375" style="125" bestFit="1" customWidth="1"/>
    <col min="5" max="5" width="29" style="125" bestFit="1" customWidth="1"/>
    <col min="6" max="6" width="12.109375" style="125" bestFit="1" customWidth="1"/>
    <col min="7" max="7" width="11.33203125" style="125" bestFit="1" customWidth="1"/>
    <col min="8" max="8" width="18.77734375" style="125" customWidth="1"/>
    <col min="9" max="9" width="15.33203125" style="125" customWidth="1"/>
    <col min="10" max="10" width="17.109375" style="125" customWidth="1"/>
    <col min="11" max="12" width="14.33203125" style="125" customWidth="1"/>
    <col min="13" max="14" width="10.33203125" style="125" bestFit="1" customWidth="1"/>
    <col min="15" max="15" width="9.44140625" style="125" customWidth="1"/>
    <col min="16" max="16" width="9.109375" style="125" customWidth="1"/>
    <col min="17" max="17" width="12.109375" style="125" bestFit="1" customWidth="1"/>
    <col min="18" max="18" width="10.33203125" style="125" bestFit="1" customWidth="1"/>
    <col min="19" max="28" width="8.77734375" style="128"/>
    <col min="29" max="36" width="10.33203125" style="128" bestFit="1" customWidth="1"/>
    <col min="37" max="16384" width="8.77734375" style="128"/>
  </cols>
  <sheetData>
    <row r="2" spans="2:3" ht="18">
      <c r="B2" s="124" t="s">
        <v>2382</v>
      </c>
    </row>
    <row r="4" spans="2:3">
      <c r="B4" s="362" t="s">
        <v>2380</v>
      </c>
      <c r="C4" s="364" t="s">
        <v>2381</v>
      </c>
    </row>
    <row r="5" spans="2:3">
      <c r="B5" s="433" t="str">
        <f>組織邊界!D3</f>
        <v>桃園廠</v>
      </c>
      <c r="C5" s="363"/>
    </row>
    <row r="6" spans="2:3">
      <c r="B6" s="433" t="str">
        <f>組織邊界!D4</f>
        <v>桃園二廠</v>
      </c>
      <c r="C6" s="363"/>
    </row>
    <row r="7" spans="2:3">
      <c r="B7" s="433" t="str">
        <f>組織邊界!D5</f>
        <v>桃園五廠</v>
      </c>
      <c r="C7" s="363"/>
    </row>
    <row r="8" spans="2:3">
      <c r="B8" s="433" t="str">
        <f>組織邊界!D7</f>
        <v>中壢一廠</v>
      </c>
      <c r="C8" s="363"/>
    </row>
    <row r="9" spans="2:3">
      <c r="B9" s="433" t="str">
        <f>組織邊界!D9</f>
        <v>中壢五廠</v>
      </c>
      <c r="C9" s="363"/>
    </row>
    <row r="10" spans="2:3">
      <c r="B10" s="433" t="str">
        <f>組織邊界!D10</f>
        <v>平鎮廠</v>
      </c>
      <c r="C10" s="363"/>
    </row>
    <row r="11" spans="2:3">
      <c r="B11" s="433" t="str">
        <f>組織邊界!D11</f>
        <v>台南分公司第一廠</v>
      </c>
      <c r="C11" s="424"/>
    </row>
    <row r="12" spans="2:3">
      <c r="B12" s="433" t="str">
        <f>組織邊界!D12</f>
        <v>台南二廠</v>
      </c>
      <c r="C12" s="363"/>
    </row>
    <row r="13" spans="2:3">
      <c r="B13" s="433">
        <f>組織邊界!D18</f>
        <v>0</v>
      </c>
      <c r="C13" s="363"/>
    </row>
    <row r="14" spans="2:3">
      <c r="B14" s="433">
        <f>組織邊界!D19</f>
        <v>0</v>
      </c>
      <c r="C14" s="363"/>
    </row>
    <row r="15" spans="2:3">
      <c r="B15" s="433">
        <f>組織邊界!D20</f>
        <v>0</v>
      </c>
      <c r="C15" s="363"/>
    </row>
    <row r="16" spans="2:3">
      <c r="B16" s="433">
        <f>組織邊界!D21</f>
        <v>0</v>
      </c>
      <c r="C16" s="363"/>
    </row>
    <row r="17" spans="2:3">
      <c r="B17" s="433">
        <f>組織邊界!D22</f>
        <v>0</v>
      </c>
      <c r="C17" s="363"/>
    </row>
    <row r="18" spans="2:3">
      <c r="B18" s="433">
        <f>組織邊界!D23</f>
        <v>0</v>
      </c>
      <c r="C18" s="363"/>
    </row>
    <row r="19" spans="2:3">
      <c r="B19" s="433">
        <f>組織邊界!D24</f>
        <v>0</v>
      </c>
      <c r="C19" s="363"/>
    </row>
    <row r="20" spans="2:3">
      <c r="B20" s="433">
        <f>組織邊界!D25</f>
        <v>0</v>
      </c>
      <c r="C20" s="363"/>
    </row>
    <row r="21" spans="2:3">
      <c r="B21" s="433">
        <f>組織邊界!D26</f>
        <v>0</v>
      </c>
      <c r="C21" s="363"/>
    </row>
    <row r="22" spans="2:3">
      <c r="B22" s="433">
        <f>組織邊界!D27</f>
        <v>0</v>
      </c>
      <c r="C22" s="363"/>
    </row>
    <row r="23" spans="2:3">
      <c r="B23" s="433">
        <f>組織邊界!D28</f>
        <v>0</v>
      </c>
      <c r="C23" s="363"/>
    </row>
    <row r="24" spans="2:3">
      <c r="B24" s="433">
        <f>組織邊界!D29</f>
        <v>0</v>
      </c>
      <c r="C24" s="363"/>
    </row>
    <row r="25" spans="2:3">
      <c r="B25" s="433">
        <f>組織邊界!D30</f>
        <v>0</v>
      </c>
      <c r="C25" s="363"/>
    </row>
    <row r="26" spans="2:3">
      <c r="B26" s="433">
        <f>組織邊界!D31</f>
        <v>0</v>
      </c>
      <c r="C26" s="363"/>
    </row>
    <row r="27" spans="2:3">
      <c r="B27" s="433">
        <f>組織邊界!D32</f>
        <v>0</v>
      </c>
      <c r="C27" s="363"/>
    </row>
    <row r="28" spans="2:3">
      <c r="B28" s="433">
        <f>組織邊界!D33</f>
        <v>0</v>
      </c>
      <c r="C28" s="363"/>
    </row>
    <row r="29" spans="2:3">
      <c r="B29" s="433">
        <f>組織邊界!D34</f>
        <v>0</v>
      </c>
      <c r="C29" s="363"/>
    </row>
    <row r="30" spans="2:3">
      <c r="B30" s="433">
        <f>組織邊界!D35</f>
        <v>0</v>
      </c>
      <c r="C30" s="363"/>
    </row>
    <row r="31" spans="2:3">
      <c r="B31" s="433">
        <f>組織邊界!D36</f>
        <v>0</v>
      </c>
      <c r="C31" s="363"/>
    </row>
    <row r="32" spans="2:3">
      <c r="B32" s="433">
        <f>組織邊界!D37</f>
        <v>0</v>
      </c>
      <c r="C32" s="363"/>
    </row>
    <row r="33" spans="2:3">
      <c r="B33" s="433">
        <f>組織邊界!D38</f>
        <v>0</v>
      </c>
      <c r="C33" s="363"/>
    </row>
    <row r="34" spans="2:3">
      <c r="B34" s="433">
        <f>組織邊界!D39</f>
        <v>0</v>
      </c>
      <c r="C34" s="363"/>
    </row>
    <row r="35" spans="2:3">
      <c r="B35" s="433">
        <f>組織邊界!D40</f>
        <v>0</v>
      </c>
      <c r="C35" s="363"/>
    </row>
    <row r="36" spans="2:3">
      <c r="B36" s="433">
        <f>組織邊界!D41</f>
        <v>0</v>
      </c>
      <c r="C36" s="363"/>
    </row>
    <row r="37" spans="2:3">
      <c r="B37" s="433">
        <f>組織邊界!D42</f>
        <v>0</v>
      </c>
      <c r="C37" s="363"/>
    </row>
    <row r="38" spans="2:3">
      <c r="B38" s="433">
        <f>組織邊界!D43</f>
        <v>0</v>
      </c>
      <c r="C38" s="363"/>
    </row>
    <row r="39" spans="2:3">
      <c r="B39" s="433">
        <f>組織邊界!D44</f>
        <v>0</v>
      </c>
      <c r="C39" s="363"/>
    </row>
    <row r="40" spans="2:3">
      <c r="B40" s="433">
        <f>組織邊界!D45</f>
        <v>0</v>
      </c>
      <c r="C40" s="363"/>
    </row>
    <row r="41" spans="2:3">
      <c r="B41" s="433">
        <f>組織邊界!D46</f>
        <v>0</v>
      </c>
      <c r="C41" s="363"/>
    </row>
    <row r="42" spans="2:3">
      <c r="B42" s="433">
        <f>組織邊界!D47</f>
        <v>0</v>
      </c>
      <c r="C42" s="363"/>
    </row>
    <row r="43" spans="2:3">
      <c r="B43" s="433">
        <f>組織邊界!D48</f>
        <v>0</v>
      </c>
      <c r="C43" s="363"/>
    </row>
    <row r="44" spans="2:3">
      <c r="B44" s="433">
        <f>組織邊界!D49</f>
        <v>0</v>
      </c>
      <c r="C44" s="363"/>
    </row>
    <row r="45" spans="2:3">
      <c r="B45" s="433">
        <f>組織邊界!D50</f>
        <v>0</v>
      </c>
      <c r="C45" s="363"/>
    </row>
    <row r="46" spans="2:3">
      <c r="B46" s="433">
        <f>組織邊界!D51</f>
        <v>0</v>
      </c>
      <c r="C46" s="363"/>
    </row>
    <row r="47" spans="2:3">
      <c r="B47" s="433">
        <f>組織邊界!D52</f>
        <v>0</v>
      </c>
      <c r="C47" s="363"/>
    </row>
    <row r="48" spans="2:3">
      <c r="B48" s="433">
        <f>組織邊界!D53</f>
        <v>0</v>
      </c>
      <c r="C48" s="363"/>
    </row>
    <row r="49" spans="2:3">
      <c r="B49" s="433">
        <f>組織邊界!D54</f>
        <v>0</v>
      </c>
      <c r="C49" s="363"/>
    </row>
    <row r="50" spans="2:3">
      <c r="B50" s="433">
        <f>組織邊界!D55</f>
        <v>0</v>
      </c>
      <c r="C50" s="363"/>
    </row>
    <row r="51" spans="2:3">
      <c r="B51" s="433">
        <f>組織邊界!D56</f>
        <v>0</v>
      </c>
      <c r="C51" s="363"/>
    </row>
    <row r="52" spans="2:3">
      <c r="B52" s="433">
        <f>組織邊界!D57</f>
        <v>0</v>
      </c>
      <c r="C52" s="363"/>
    </row>
    <row r="53" spans="2:3">
      <c r="B53" s="433">
        <f>組織邊界!D58</f>
        <v>0</v>
      </c>
      <c r="C53" s="363"/>
    </row>
    <row r="54" spans="2:3">
      <c r="B54" s="433">
        <f>組織邊界!D59</f>
        <v>0</v>
      </c>
      <c r="C54" s="363"/>
    </row>
    <row r="55" spans="2:3">
      <c r="B55" s="433">
        <f>組織邊界!D60</f>
        <v>0</v>
      </c>
      <c r="C55" s="363"/>
    </row>
    <row r="56" spans="2:3">
      <c r="B56" s="433">
        <f>組織邊界!D61</f>
        <v>0</v>
      </c>
      <c r="C56" s="363"/>
    </row>
    <row r="57" spans="2:3">
      <c r="B57" s="433">
        <f>組織邊界!D62</f>
        <v>0</v>
      </c>
      <c r="C57" s="363"/>
    </row>
    <row r="58" spans="2:3">
      <c r="B58" s="433">
        <f>組織邊界!D63</f>
        <v>0</v>
      </c>
      <c r="C58" s="363"/>
    </row>
    <row r="59" spans="2:3">
      <c r="B59" s="433">
        <f>組織邊界!D64</f>
        <v>0</v>
      </c>
      <c r="C59" s="363"/>
    </row>
    <row r="60" spans="2:3">
      <c r="B60" s="433">
        <f>組織邊界!D65</f>
        <v>0</v>
      </c>
      <c r="C60" s="363"/>
    </row>
    <row r="61" spans="2:3">
      <c r="B61" s="433">
        <f>組織邊界!D66</f>
        <v>0</v>
      </c>
      <c r="C61" s="363"/>
    </row>
    <row r="62" spans="2:3">
      <c r="B62" s="433">
        <f>組織邊界!D67</f>
        <v>0</v>
      </c>
      <c r="C62" s="363"/>
    </row>
    <row r="63" spans="2:3">
      <c r="B63" s="433">
        <f>組織邊界!D68</f>
        <v>0</v>
      </c>
      <c r="C63" s="363"/>
    </row>
    <row r="64" spans="2:3">
      <c r="B64" s="433">
        <f>組織邊界!D69</f>
        <v>0</v>
      </c>
      <c r="C64" s="363"/>
    </row>
    <row r="65" spans="2:3">
      <c r="B65" s="433">
        <f>組織邊界!D70</f>
        <v>0</v>
      </c>
      <c r="C65" s="363"/>
    </row>
    <row r="66" spans="2:3">
      <c r="B66" s="433">
        <f>組織邊界!D71</f>
        <v>0</v>
      </c>
      <c r="C66" s="363"/>
    </row>
    <row r="67" spans="2:3">
      <c r="B67" s="433">
        <f>組織邊界!D72</f>
        <v>0</v>
      </c>
      <c r="C67" s="363"/>
    </row>
    <row r="68" spans="2:3">
      <c r="B68" s="433">
        <f>組織邊界!D73</f>
        <v>0</v>
      </c>
      <c r="C68" s="363"/>
    </row>
    <row r="69" spans="2:3">
      <c r="B69" s="433">
        <f>組織邊界!D74</f>
        <v>0</v>
      </c>
      <c r="C69" s="363"/>
    </row>
    <row r="70" spans="2:3">
      <c r="B70" s="433">
        <f>組織邊界!D75</f>
        <v>0</v>
      </c>
      <c r="C70" s="363"/>
    </row>
    <row r="71" spans="2:3">
      <c r="B71" s="433">
        <f>組織邊界!D76</f>
        <v>0</v>
      </c>
      <c r="C71" s="363"/>
    </row>
    <row r="72" spans="2:3">
      <c r="B72" s="433">
        <f>組織邊界!D77</f>
        <v>0</v>
      </c>
      <c r="C72" s="363"/>
    </row>
    <row r="73" spans="2:3">
      <c r="B73" s="433">
        <f>組織邊界!D78</f>
        <v>0</v>
      </c>
      <c r="C73" s="363"/>
    </row>
    <row r="74" spans="2:3">
      <c r="B74" s="433">
        <f>組織邊界!D79</f>
        <v>0</v>
      </c>
      <c r="C74" s="363"/>
    </row>
    <row r="75" spans="2:3">
      <c r="B75" s="433">
        <f>組織邊界!D80</f>
        <v>0</v>
      </c>
      <c r="C75" s="363"/>
    </row>
    <row r="76" spans="2:3">
      <c r="B76" s="433">
        <f>組織邊界!D81</f>
        <v>0</v>
      </c>
      <c r="C76" s="363"/>
    </row>
    <row r="77" spans="2:3">
      <c r="B77" s="433">
        <f>組織邊界!D82</f>
        <v>0</v>
      </c>
      <c r="C77" s="363"/>
    </row>
    <row r="78" spans="2:3">
      <c r="B78" s="433">
        <f>組織邊界!D83</f>
        <v>0</v>
      </c>
      <c r="C78" s="363"/>
    </row>
    <row r="79" spans="2:3">
      <c r="B79" s="433">
        <f>組織邊界!D84</f>
        <v>0</v>
      </c>
      <c r="C79" s="363"/>
    </row>
    <row r="80" spans="2:3">
      <c r="B80" s="433">
        <f>組織邊界!D85</f>
        <v>0</v>
      </c>
      <c r="C80" s="363"/>
    </row>
    <row r="81" spans="2:3">
      <c r="B81" s="433">
        <f>組織邊界!D86</f>
        <v>0</v>
      </c>
      <c r="C81" s="363"/>
    </row>
    <row r="82" spans="2:3">
      <c r="B82" s="433">
        <f>組織邊界!D87</f>
        <v>0</v>
      </c>
      <c r="C82" s="363"/>
    </row>
    <row r="83" spans="2:3">
      <c r="B83" s="433">
        <f>組織邊界!D88</f>
        <v>0</v>
      </c>
      <c r="C83" s="363"/>
    </row>
    <row r="84" spans="2:3">
      <c r="B84" s="433">
        <f>組織邊界!D89</f>
        <v>0</v>
      </c>
      <c r="C84" s="363"/>
    </row>
    <row r="85" spans="2:3">
      <c r="B85" s="433">
        <f>組織邊界!D90</f>
        <v>0</v>
      </c>
      <c r="C85" s="363"/>
    </row>
    <row r="86" spans="2:3">
      <c r="B86" s="433">
        <f>組織邊界!D91</f>
        <v>0</v>
      </c>
      <c r="C86" s="363"/>
    </row>
    <row r="87" spans="2:3">
      <c r="B87" s="433">
        <f>組織邊界!D92</f>
        <v>0</v>
      </c>
      <c r="C87" s="363"/>
    </row>
    <row r="88" spans="2:3">
      <c r="B88" s="433">
        <f>組織邊界!D93</f>
        <v>0</v>
      </c>
      <c r="C88" s="363"/>
    </row>
    <row r="89" spans="2:3">
      <c r="B89" s="433">
        <f>組織邊界!D94</f>
        <v>0</v>
      </c>
      <c r="C89" s="363"/>
    </row>
    <row r="90" spans="2:3">
      <c r="B90" s="433">
        <f>組織邊界!D95</f>
        <v>0</v>
      </c>
      <c r="C90" s="363"/>
    </row>
    <row r="91" spans="2:3">
      <c r="B91" s="433">
        <f>組織邊界!D96</f>
        <v>0</v>
      </c>
      <c r="C91" s="363"/>
    </row>
    <row r="92" spans="2:3">
      <c r="B92" s="433">
        <f>組織邊界!D97</f>
        <v>0</v>
      </c>
      <c r="C92" s="363"/>
    </row>
    <row r="93" spans="2:3">
      <c r="B93" s="433">
        <f>組織邊界!D98</f>
        <v>0</v>
      </c>
      <c r="C93" s="363"/>
    </row>
    <row r="94" spans="2:3">
      <c r="B94" s="433">
        <f>組織邊界!D99</f>
        <v>0</v>
      </c>
      <c r="C94" s="363"/>
    </row>
    <row r="95" spans="2:3">
      <c r="B95" s="433">
        <f>組織邊界!D100</f>
        <v>0</v>
      </c>
      <c r="C95" s="363"/>
    </row>
    <row r="96" spans="2:3">
      <c r="B96" s="433">
        <f>組織邊界!D101</f>
        <v>0</v>
      </c>
      <c r="C96" s="363"/>
    </row>
    <row r="97" spans="2:3">
      <c r="B97" s="433">
        <f>組織邊界!D102</f>
        <v>0</v>
      </c>
      <c r="C97" s="363"/>
    </row>
    <row r="98" spans="2:3">
      <c r="B98" s="433">
        <f>組織邊界!D103</f>
        <v>0</v>
      </c>
      <c r="C98" s="363"/>
    </row>
    <row r="99" spans="2:3">
      <c r="B99" s="433">
        <f>組織邊界!D104</f>
        <v>0</v>
      </c>
      <c r="C99" s="363"/>
    </row>
    <row r="100" spans="2:3">
      <c r="B100" s="433">
        <f>組織邊界!D105</f>
        <v>0</v>
      </c>
      <c r="C100" s="363"/>
    </row>
    <row r="101" spans="2:3">
      <c r="B101" s="433">
        <f>組織邊界!D106</f>
        <v>0</v>
      </c>
      <c r="C101" s="363"/>
    </row>
    <row r="102" spans="2:3">
      <c r="B102" s="433">
        <f>組織邊界!D107</f>
        <v>0</v>
      </c>
      <c r="C102" s="363"/>
    </row>
    <row r="103" spans="2:3">
      <c r="B103" s="433">
        <f>組織邊界!D108</f>
        <v>0</v>
      </c>
      <c r="C103" s="363"/>
    </row>
    <row r="104" spans="2:3">
      <c r="B104" s="433">
        <f>組織邊界!D109</f>
        <v>0</v>
      </c>
      <c r="C104" s="363"/>
    </row>
    <row r="105" spans="2:3">
      <c r="B105" s="433">
        <f>組織邊界!D110</f>
        <v>0</v>
      </c>
      <c r="C105" s="363"/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Q36"/>
  <sheetViews>
    <sheetView zoomScaleNormal="100" workbookViewId="0">
      <selection activeCell="B5" sqref="B5:Q6"/>
    </sheetView>
  </sheetViews>
  <sheetFormatPr defaultColWidth="8.77734375" defaultRowHeight="16.2"/>
  <cols>
    <col min="1" max="1" width="2.77734375" style="128" customWidth="1"/>
    <col min="2" max="2" width="26.44140625" style="128" bestFit="1" customWidth="1"/>
    <col min="3" max="3" width="16.44140625" style="128" bestFit="1" customWidth="1"/>
    <col min="4" max="4" width="9" style="128" bestFit="1" customWidth="1"/>
    <col min="5" max="5" width="18.44140625" style="128" bestFit="1" customWidth="1"/>
    <col min="6" max="6" width="13.109375" style="128" bestFit="1" customWidth="1"/>
    <col min="7" max="7" width="15.6640625" style="128" bestFit="1" customWidth="1"/>
    <col min="8" max="8" width="13" style="128" customWidth="1"/>
    <col min="9" max="9" width="12.88671875" style="128" customWidth="1"/>
    <col min="10" max="10" width="20.44140625" style="128" customWidth="1"/>
    <col min="11" max="11" width="13.77734375" style="128" customWidth="1"/>
    <col min="12" max="12" width="14" style="128" bestFit="1" customWidth="1"/>
    <col min="13" max="13" width="14.77734375" style="128" customWidth="1"/>
    <col min="14" max="14" width="13.77734375" style="128" bestFit="1" customWidth="1"/>
    <col min="15" max="15" width="20" style="128" bestFit="1" customWidth="1"/>
    <col min="16" max="16" width="16.77734375" style="128" customWidth="1"/>
    <col min="17" max="17" width="13.109375" style="128" bestFit="1" customWidth="1"/>
    <col min="18" max="16384" width="8.77734375" style="128"/>
  </cols>
  <sheetData>
    <row r="1" spans="1:17">
      <c r="A1" s="125"/>
      <c r="B1" s="125"/>
      <c r="C1" s="125"/>
      <c r="D1" s="125"/>
      <c r="E1" s="125"/>
      <c r="F1" s="125"/>
      <c r="G1" s="125"/>
      <c r="H1" s="125"/>
      <c r="I1" s="125"/>
    </row>
    <row r="2" spans="1:17" ht="18">
      <c r="A2" s="125"/>
      <c r="B2" s="141" t="s">
        <v>568</v>
      </c>
      <c r="C2" s="124"/>
      <c r="D2" s="125"/>
      <c r="E2" s="125"/>
      <c r="F2" s="125"/>
      <c r="G2" s="125"/>
      <c r="H2" s="126" t="s">
        <v>560</v>
      </c>
      <c r="I2" s="126"/>
    </row>
    <row r="3" spans="1:17" ht="16.8" thickBot="1">
      <c r="B3" s="253" t="s">
        <v>2335</v>
      </c>
    </row>
    <row r="4" spans="1:17" ht="27.6">
      <c r="B4" s="692" t="s">
        <v>2324</v>
      </c>
      <c r="C4" s="693"/>
      <c r="D4" s="223" t="s">
        <v>2325</v>
      </c>
      <c r="E4" s="224" t="s">
        <v>2326</v>
      </c>
      <c r="F4" s="225" t="s">
        <v>2327</v>
      </c>
      <c r="G4" s="226" t="s">
        <v>2508</v>
      </c>
      <c r="H4" s="226" t="s">
        <v>2328</v>
      </c>
      <c r="I4" s="227" t="s">
        <v>2509</v>
      </c>
      <c r="J4" s="227" t="s">
        <v>2329</v>
      </c>
      <c r="K4" s="228" t="s">
        <v>2510</v>
      </c>
      <c r="L4" s="228" t="s">
        <v>2330</v>
      </c>
      <c r="M4" s="229" t="s">
        <v>2511</v>
      </c>
      <c r="N4" s="229" t="s">
        <v>2331</v>
      </c>
      <c r="O4" s="230" t="s">
        <v>2481</v>
      </c>
      <c r="P4" s="231" t="s">
        <v>2333</v>
      </c>
      <c r="Q4" s="232" t="s">
        <v>2334</v>
      </c>
    </row>
    <row r="5" spans="1:17">
      <c r="B5" s="233"/>
      <c r="C5" s="234"/>
      <c r="D5" s="450"/>
      <c r="E5" s="286"/>
      <c r="F5" s="459"/>
      <c r="G5" s="236"/>
      <c r="H5" s="236"/>
      <c r="I5" s="254"/>
      <c r="J5" s="255"/>
      <c r="K5" s="254"/>
      <c r="L5" s="255"/>
      <c r="M5" s="254"/>
      <c r="N5" s="255"/>
      <c r="O5" s="254"/>
      <c r="P5" s="239"/>
      <c r="Q5" s="240"/>
    </row>
    <row r="6" spans="1:17">
      <c r="B6" s="241"/>
      <c r="C6" s="234"/>
      <c r="D6" s="450"/>
      <c r="E6" s="286"/>
      <c r="F6" s="449"/>
      <c r="G6" s="236"/>
      <c r="H6" s="236"/>
      <c r="I6" s="254"/>
      <c r="J6" s="256"/>
      <c r="K6" s="254"/>
      <c r="L6" s="256"/>
      <c r="M6" s="254"/>
      <c r="N6" s="256"/>
      <c r="O6" s="254"/>
      <c r="P6" s="239"/>
      <c r="Q6" s="240"/>
    </row>
    <row r="7" spans="1:17">
      <c r="B7" s="241"/>
      <c r="C7" s="241"/>
      <c r="D7" s="235"/>
      <c r="E7" s="286"/>
      <c r="F7" s="287"/>
      <c r="G7" s="236"/>
      <c r="H7" s="236"/>
      <c r="I7" s="254"/>
      <c r="J7" s="256"/>
      <c r="K7" s="254"/>
      <c r="L7" s="256"/>
      <c r="M7" s="254"/>
      <c r="N7" s="256"/>
      <c r="O7" s="254">
        <f t="shared" ref="O7:O15" si="0">ROUND((F7*G7*H7)+(F7*I7*J7)+(F7*K7*L7)+(F7*M7*N7),4)</f>
        <v>0</v>
      </c>
      <c r="P7" s="239"/>
      <c r="Q7" s="245"/>
    </row>
    <row r="8" spans="1:17">
      <c r="B8" s="241"/>
      <c r="C8" s="234"/>
      <c r="D8" s="235"/>
      <c r="E8" s="286"/>
      <c r="F8" s="287"/>
      <c r="G8" s="236"/>
      <c r="H8" s="236"/>
      <c r="I8" s="254"/>
      <c r="J8" s="256"/>
      <c r="K8" s="254"/>
      <c r="L8" s="256"/>
      <c r="M8" s="254"/>
      <c r="N8" s="256"/>
      <c r="O8" s="254">
        <f t="shared" si="0"/>
        <v>0</v>
      </c>
      <c r="P8" s="246"/>
      <c r="Q8" s="247"/>
    </row>
    <row r="9" spans="1:17">
      <c r="B9" s="248"/>
      <c r="C9" s="249"/>
      <c r="D9" s="248"/>
      <c r="E9" s="286"/>
      <c r="F9" s="288"/>
      <c r="G9" s="236"/>
      <c r="H9" s="236"/>
      <c r="I9" s="254"/>
      <c r="J9" s="255"/>
      <c r="K9" s="254"/>
      <c r="L9" s="255"/>
      <c r="M9" s="254"/>
      <c r="N9" s="255"/>
      <c r="O9" s="254">
        <f t="shared" si="0"/>
        <v>0</v>
      </c>
      <c r="P9" s="246"/>
      <c r="Q9" s="250"/>
    </row>
    <row r="10" spans="1:17">
      <c r="B10" s="248"/>
      <c r="C10" s="249"/>
      <c r="D10" s="248"/>
      <c r="E10" s="286"/>
      <c r="F10" s="288"/>
      <c r="G10" s="236"/>
      <c r="H10" s="236"/>
      <c r="I10" s="254"/>
      <c r="J10" s="255"/>
      <c r="K10" s="254"/>
      <c r="L10" s="255"/>
      <c r="M10" s="254"/>
      <c r="N10" s="255"/>
      <c r="O10" s="254">
        <f t="shared" si="0"/>
        <v>0</v>
      </c>
      <c r="P10" s="246"/>
      <c r="Q10" s="250"/>
    </row>
    <row r="11" spans="1:17">
      <c r="B11" s="248"/>
      <c r="C11" s="249"/>
      <c r="D11" s="248"/>
      <c r="E11" s="286"/>
      <c r="F11" s="288"/>
      <c r="G11" s="236"/>
      <c r="H11" s="236"/>
      <c r="I11" s="254"/>
      <c r="J11" s="255"/>
      <c r="K11" s="254"/>
      <c r="L11" s="255"/>
      <c r="M11" s="254"/>
      <c r="N11" s="255"/>
      <c r="O11" s="254">
        <f t="shared" si="0"/>
        <v>0</v>
      </c>
      <c r="P11" s="246"/>
      <c r="Q11" s="250"/>
    </row>
    <row r="12" spans="1:17">
      <c r="B12" s="251"/>
      <c r="C12" s="249"/>
      <c r="D12" s="248"/>
      <c r="E12" s="286"/>
      <c r="F12" s="289"/>
      <c r="G12" s="236"/>
      <c r="H12" s="236"/>
      <c r="I12" s="254"/>
      <c r="J12" s="255"/>
      <c r="K12" s="254"/>
      <c r="L12" s="255"/>
      <c r="M12" s="254"/>
      <c r="N12" s="255"/>
      <c r="O12" s="254">
        <f t="shared" si="0"/>
        <v>0</v>
      </c>
      <c r="P12" s="246"/>
      <c r="Q12" s="252"/>
    </row>
    <row r="13" spans="1:17">
      <c r="B13" s="251"/>
      <c r="C13" s="249"/>
      <c r="D13" s="248"/>
      <c r="E13" s="286"/>
      <c r="F13" s="289"/>
      <c r="G13" s="236"/>
      <c r="H13" s="236"/>
      <c r="I13" s="254"/>
      <c r="J13" s="255"/>
      <c r="K13" s="254"/>
      <c r="L13" s="255"/>
      <c r="M13" s="254"/>
      <c r="N13" s="255"/>
      <c r="O13" s="254">
        <f t="shared" si="0"/>
        <v>0</v>
      </c>
      <c r="P13" s="246"/>
      <c r="Q13" s="252"/>
    </row>
    <row r="14" spans="1:17">
      <c r="B14" s="251"/>
      <c r="C14" s="249"/>
      <c r="D14" s="248"/>
      <c r="E14" s="286"/>
      <c r="F14" s="289"/>
      <c r="G14" s="236"/>
      <c r="H14" s="236"/>
      <c r="I14" s="254"/>
      <c r="J14" s="255"/>
      <c r="K14" s="254"/>
      <c r="L14" s="255"/>
      <c r="M14" s="254"/>
      <c r="N14" s="255"/>
      <c r="O14" s="254">
        <f t="shared" si="0"/>
        <v>0</v>
      </c>
      <c r="P14" s="246"/>
      <c r="Q14" s="252"/>
    </row>
    <row r="15" spans="1:17">
      <c r="B15" s="251"/>
      <c r="C15" s="249"/>
      <c r="D15" s="248"/>
      <c r="E15" s="286"/>
      <c r="F15" s="289"/>
      <c r="G15" s="236"/>
      <c r="H15" s="236"/>
      <c r="I15" s="254"/>
      <c r="J15" s="255"/>
      <c r="K15" s="254"/>
      <c r="L15" s="255"/>
      <c r="M15" s="254"/>
      <c r="N15" s="255"/>
      <c r="O15" s="254">
        <f t="shared" si="0"/>
        <v>0</v>
      </c>
      <c r="P15" s="246"/>
      <c r="Q15" s="252"/>
    </row>
    <row r="16" spans="1:17">
      <c r="B16" s="251"/>
      <c r="C16" s="249"/>
      <c r="D16" s="248"/>
      <c r="E16" s="286"/>
      <c r="F16" s="289"/>
      <c r="G16" s="236"/>
      <c r="H16" s="236"/>
      <c r="I16" s="254"/>
      <c r="J16" s="255"/>
      <c r="K16" s="254"/>
      <c r="L16" s="255"/>
      <c r="M16" s="254"/>
      <c r="N16" s="255"/>
      <c r="O16" s="254">
        <f>ROUND((F16*G16*H16)+(F16*I16*J16)+(F16*K16*L16)+(F16*M16*N16),4)</f>
        <v>0</v>
      </c>
      <c r="P16" s="246"/>
      <c r="Q16" s="252"/>
    </row>
    <row r="17" spans="2:17">
      <c r="O17" s="260"/>
    </row>
    <row r="22" spans="2:17" ht="16.8" thickBot="1">
      <c r="B22" s="253" t="s">
        <v>2336</v>
      </c>
    </row>
    <row r="23" spans="2:17" ht="27.6">
      <c r="B23" s="692" t="s">
        <v>2324</v>
      </c>
      <c r="C23" s="693"/>
      <c r="D23" s="223" t="s">
        <v>2325</v>
      </c>
      <c r="E23" s="224" t="s">
        <v>2326</v>
      </c>
      <c r="F23" s="225" t="s">
        <v>2327</v>
      </c>
      <c r="G23" s="226" t="s">
        <v>2360</v>
      </c>
      <c r="H23" s="226" t="s">
        <v>2328</v>
      </c>
      <c r="I23" s="227" t="s">
        <v>2361</v>
      </c>
      <c r="J23" s="227" t="s">
        <v>2329</v>
      </c>
      <c r="K23" s="228" t="s">
        <v>2362</v>
      </c>
      <c r="L23" s="228" t="s">
        <v>2330</v>
      </c>
      <c r="M23" s="229" t="s">
        <v>2363</v>
      </c>
      <c r="N23" s="229" t="s">
        <v>2331</v>
      </c>
      <c r="O23" s="230" t="s">
        <v>2332</v>
      </c>
      <c r="P23" s="231" t="s">
        <v>2333</v>
      </c>
      <c r="Q23" s="232" t="s">
        <v>2334</v>
      </c>
    </row>
    <row r="24" spans="2:17">
      <c r="B24" s="233"/>
      <c r="C24" s="234"/>
      <c r="D24" s="235"/>
      <c r="E24" s="286"/>
      <c r="F24" s="287"/>
      <c r="G24" s="236"/>
      <c r="H24" s="236"/>
      <c r="I24" s="237"/>
      <c r="J24" s="237"/>
      <c r="K24" s="238"/>
      <c r="L24" s="237"/>
      <c r="M24" s="238"/>
      <c r="N24" s="237"/>
      <c r="O24" s="254">
        <f t="shared" ref="O24:O26" si="1">ROUND((F24*G24*H24)+(F24*I24*J24)+(F24*K24*L24)+(F24*M24*N24),4)</f>
        <v>0</v>
      </c>
      <c r="P24" s="239"/>
      <c r="Q24" s="240"/>
    </row>
    <row r="25" spans="2:17">
      <c r="B25" s="233"/>
      <c r="C25" s="234"/>
      <c r="D25" s="235"/>
      <c r="E25" s="286"/>
      <c r="F25" s="287"/>
      <c r="G25" s="236"/>
      <c r="H25" s="236"/>
      <c r="I25" s="242"/>
      <c r="J25" s="243"/>
      <c r="K25" s="238"/>
      <c r="L25" s="243"/>
      <c r="M25" s="238"/>
      <c r="N25" s="243"/>
      <c r="O25" s="254">
        <f t="shared" si="1"/>
        <v>0</v>
      </c>
      <c r="P25" s="239"/>
      <c r="Q25" s="240"/>
    </row>
    <row r="26" spans="2:17" ht="16.8" thickBot="1">
      <c r="B26" s="257"/>
      <c r="C26" s="258"/>
      <c r="D26" s="259"/>
      <c r="E26" s="286"/>
      <c r="F26" s="287"/>
      <c r="G26" s="236"/>
      <c r="H26" s="236"/>
      <c r="I26" s="242"/>
      <c r="J26" s="244"/>
      <c r="K26" s="238"/>
      <c r="L26" s="244"/>
      <c r="M26" s="238"/>
      <c r="N26" s="244"/>
      <c r="O26" s="254">
        <f t="shared" si="1"/>
        <v>0</v>
      </c>
      <c r="P26" s="239"/>
      <c r="Q26" s="245"/>
    </row>
    <row r="32" spans="2:17" ht="16.8" thickBot="1">
      <c r="B32" s="253" t="s">
        <v>2337</v>
      </c>
    </row>
    <row r="33" spans="2:17" ht="27.6">
      <c r="B33" s="692" t="s">
        <v>2324</v>
      </c>
      <c r="C33" s="693"/>
      <c r="D33" s="223" t="s">
        <v>2325</v>
      </c>
      <c r="E33" s="224" t="s">
        <v>2326</v>
      </c>
      <c r="F33" s="225" t="s">
        <v>2327</v>
      </c>
      <c r="G33" s="226" t="s">
        <v>2360</v>
      </c>
      <c r="H33" s="226" t="s">
        <v>2328</v>
      </c>
      <c r="I33" s="227" t="s">
        <v>2361</v>
      </c>
      <c r="J33" s="227" t="s">
        <v>2329</v>
      </c>
      <c r="K33" s="228" t="s">
        <v>2362</v>
      </c>
      <c r="L33" s="228" t="s">
        <v>2330</v>
      </c>
      <c r="M33" s="229" t="s">
        <v>2363</v>
      </c>
      <c r="N33" s="229" t="s">
        <v>2331</v>
      </c>
      <c r="O33" s="230" t="s">
        <v>2332</v>
      </c>
      <c r="P33" s="231" t="s">
        <v>2333</v>
      </c>
      <c r="Q33" s="232" t="s">
        <v>2334</v>
      </c>
    </row>
    <row r="34" spans="2:17">
      <c r="B34" s="233"/>
      <c r="C34" s="234"/>
      <c r="D34" s="235"/>
      <c r="E34" s="438"/>
      <c r="F34" s="439"/>
      <c r="G34" s="236"/>
      <c r="H34" s="236"/>
      <c r="I34" s="237"/>
      <c r="J34" s="237"/>
      <c r="K34" s="238"/>
      <c r="L34" s="237"/>
      <c r="M34" s="238"/>
      <c r="N34" s="237"/>
      <c r="O34" s="254">
        <f>ROUND((F34*G34*H34)+(F34*I34*J34)+(F34*K34*L34)+(F34*M34*N34),4)</f>
        <v>0</v>
      </c>
      <c r="P34" s="239"/>
      <c r="Q34" s="240"/>
    </row>
    <row r="36" spans="2:17">
      <c r="O36" s="383">
        <f>SUM(O5:O34)</f>
        <v>0</v>
      </c>
    </row>
  </sheetData>
  <mergeCells count="3">
    <mergeCell ref="B4:C4"/>
    <mergeCell ref="B23:C23"/>
    <mergeCell ref="B33:C33"/>
  </mergeCells>
  <phoneticPr fontId="11" type="noConversion"/>
  <hyperlinks>
    <hyperlink ref="B2" location="總表!A1" display="13.下游租賃資產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workbookViewId="0">
      <pane xSplit="3" topLeftCell="D1" activePane="topRight" state="frozenSplit"/>
      <selection activeCell="E17" sqref="E17"/>
      <selection pane="topRight" activeCell="D24" sqref="D24"/>
    </sheetView>
  </sheetViews>
  <sheetFormatPr defaultColWidth="8.6640625" defaultRowHeight="15.6"/>
  <cols>
    <col min="1" max="1" width="23.44140625" style="528" customWidth="1"/>
    <col min="2" max="2" width="46.88671875" style="529" customWidth="1"/>
    <col min="3" max="3" width="46.88671875" style="530" customWidth="1"/>
    <col min="4" max="4" width="46.88671875" style="498" customWidth="1"/>
    <col min="5" max="5" width="36.33203125" style="498" customWidth="1"/>
    <col min="6" max="6" width="29.5546875" style="498" customWidth="1"/>
    <col min="7" max="7" width="8.6640625" style="498" customWidth="1"/>
    <col min="8" max="16384" width="8.6640625" style="498"/>
  </cols>
  <sheetData>
    <row r="1" spans="1:7" customFormat="1" ht="21" customHeight="1">
      <c r="A1" s="489" t="s">
        <v>2587</v>
      </c>
    </row>
    <row r="2" spans="1:7" customFormat="1" ht="38.549999999999997" customHeight="1">
      <c r="A2" s="491" t="s">
        <v>3</v>
      </c>
      <c r="B2" s="533" t="str">
        <f>盤查結果!D4</f>
        <v>桃三廠</v>
      </c>
      <c r="C2" s="491" t="s">
        <v>2589</v>
      </c>
      <c r="D2" s="534">
        <f>盤查結果!F5</f>
        <v>2023</v>
      </c>
    </row>
    <row r="3" spans="1:7" s="490" customFormat="1" ht="48" customHeight="1">
      <c r="A3" s="491" t="s">
        <v>2660</v>
      </c>
      <c r="B3" s="533" t="str">
        <f>盤查結果!D8</f>
        <v>330477 桃園市桃園區興隆路18號</v>
      </c>
      <c r="C3" s="491" t="s">
        <v>2588</v>
      </c>
      <c r="D3" s="533" t="str">
        <f>盤查結果!F6</f>
        <v>IPCC第六次評估報告(2021)</v>
      </c>
    </row>
    <row r="4" spans="1:7" s="490" customFormat="1" ht="25.95" customHeight="1">
      <c r="A4" s="535" t="s">
        <v>2590</v>
      </c>
      <c r="B4" s="533" t="str">
        <f>盤查結果!D6</f>
        <v>石政忠</v>
      </c>
      <c r="C4" s="491" t="s">
        <v>2591</v>
      </c>
      <c r="D4" s="534" t="str">
        <f>盤查結果!F7</f>
        <v>03-3626301#5905</v>
      </c>
    </row>
    <row r="5" spans="1:7" s="490" customFormat="1" ht="26.55" customHeight="1">
      <c r="A5" s="535" t="s">
        <v>2592</v>
      </c>
      <c r="B5" s="705" t="str">
        <f>盤查結果!D7</f>
        <v>jaffrey.shih@deltaww.com</v>
      </c>
      <c r="C5" s="705"/>
      <c r="D5" s="705"/>
      <c r="E5"/>
      <c r="F5"/>
      <c r="G5"/>
    </row>
    <row r="7" spans="1:7" customFormat="1" ht="16.05" customHeight="1" thickBot="1"/>
    <row r="8" spans="1:7" s="495" customFormat="1" ht="32.549999999999997" customHeight="1" thickBot="1">
      <c r="A8" s="706" t="s">
        <v>2593</v>
      </c>
      <c r="B8" s="707"/>
      <c r="C8" s="492" t="s">
        <v>2594</v>
      </c>
      <c r="D8" s="493" t="s">
        <v>2595</v>
      </c>
      <c r="E8" s="494"/>
    </row>
    <row r="9" spans="1:7">
      <c r="A9" s="708" t="s">
        <v>2596</v>
      </c>
      <c r="B9" s="709"/>
      <c r="C9" s="496" t="s">
        <v>2597</v>
      </c>
      <c r="D9" s="537">
        <f>SUM(D10:D13)</f>
        <v>192.1789</v>
      </c>
      <c r="E9" s="497"/>
    </row>
    <row r="10" spans="1:7" customFormat="1" ht="25.95" customHeight="1">
      <c r="A10" s="499">
        <v>1.1000000000000001</v>
      </c>
      <c r="B10" s="500" t="s">
        <v>2598</v>
      </c>
      <c r="C10" s="501" t="s">
        <v>2599</v>
      </c>
      <c r="D10" s="536">
        <f>盤查結果!D11</f>
        <v>24.295000000000002</v>
      </c>
      <c r="E10" s="497"/>
    </row>
    <row r="11" spans="1:7" customFormat="1" ht="25.95" customHeight="1">
      <c r="A11" s="499">
        <v>1.2</v>
      </c>
      <c r="B11" s="500" t="s">
        <v>2600</v>
      </c>
      <c r="C11" s="501" t="s">
        <v>2599</v>
      </c>
      <c r="D11" s="536">
        <f>盤查結果!D12</f>
        <v>0</v>
      </c>
      <c r="E11" s="497"/>
    </row>
    <row r="12" spans="1:7" customFormat="1" ht="25.95" customHeight="1">
      <c r="A12" s="499">
        <v>1.3</v>
      </c>
      <c r="B12" s="500" t="s">
        <v>2601</v>
      </c>
      <c r="C12" s="501" t="s">
        <v>2599</v>
      </c>
      <c r="D12" s="536">
        <f>盤查結果!D13</f>
        <v>4.45</v>
      </c>
      <c r="E12" s="497"/>
    </row>
    <row r="13" spans="1:7" customFormat="1" ht="25.95" customHeight="1">
      <c r="A13" s="502">
        <v>1.4</v>
      </c>
      <c r="B13" s="500" t="s">
        <v>2602</v>
      </c>
      <c r="C13" s="501" t="s">
        <v>2599</v>
      </c>
      <c r="D13" s="536">
        <f>盤查結果!D14</f>
        <v>163.43389999999999</v>
      </c>
      <c r="E13" s="497"/>
    </row>
    <row r="14" spans="1:7" customFormat="1" ht="25.95" customHeight="1">
      <c r="A14" s="699" t="s">
        <v>2603</v>
      </c>
      <c r="B14" s="503" t="s">
        <v>2604</v>
      </c>
      <c r="C14" s="504" t="s">
        <v>2605</v>
      </c>
      <c r="D14" s="531"/>
      <c r="E14" s="505" t="s">
        <v>2606</v>
      </c>
      <c r="F14" s="506" t="s">
        <v>2607</v>
      </c>
      <c r="G14" s="506" t="s">
        <v>2608</v>
      </c>
    </row>
    <row r="15" spans="1:7" customFormat="1" ht="25.95" customHeight="1">
      <c r="A15" s="700"/>
      <c r="B15" s="503" t="s">
        <v>2609</v>
      </c>
      <c r="C15" s="504" t="s">
        <v>2605</v>
      </c>
      <c r="D15" s="531"/>
      <c r="E15" s="505" t="s">
        <v>2606</v>
      </c>
      <c r="F15" s="506"/>
      <c r="G15" s="506"/>
    </row>
    <row r="16" spans="1:7" customFormat="1" ht="25.95" customHeight="1">
      <c r="A16" s="700"/>
      <c r="B16" s="503" t="s">
        <v>2610</v>
      </c>
      <c r="C16" s="504" t="s">
        <v>2605</v>
      </c>
      <c r="D16" s="531"/>
      <c r="E16" s="505" t="s">
        <v>2606</v>
      </c>
      <c r="F16" s="506" t="s">
        <v>2611</v>
      </c>
      <c r="G16" s="506"/>
    </row>
    <row r="17" spans="1:7" customFormat="1" ht="25.95" customHeight="1">
      <c r="A17" s="700"/>
      <c r="B17" s="503" t="s">
        <v>2612</v>
      </c>
      <c r="C17" s="504" t="s">
        <v>2613</v>
      </c>
      <c r="D17" s="531">
        <f>SUMIF(盤查表單!$K$6:$K$15,"柴油",盤查表單!$L$6:$L$15)</f>
        <v>0</v>
      </c>
      <c r="E17" s="505" t="s">
        <v>2614</v>
      </c>
      <c r="F17" s="506"/>
      <c r="G17" s="506"/>
    </row>
    <row r="18" spans="1:7" customFormat="1" ht="25.95" customHeight="1">
      <c r="A18" s="700"/>
      <c r="B18" s="503" t="s">
        <v>2615</v>
      </c>
      <c r="C18" s="504" t="s">
        <v>2613</v>
      </c>
      <c r="D18" s="531">
        <f>SUMIF(盤查表單!$K$16:$K$22,"柴油(移動源)",盤查表單!$L$16:$L$22)</f>
        <v>0</v>
      </c>
      <c r="E18" s="505" t="s">
        <v>2614</v>
      </c>
      <c r="F18" s="506" t="s">
        <v>2611</v>
      </c>
      <c r="G18" s="506"/>
    </row>
    <row r="19" spans="1:7" customFormat="1" ht="25.95" customHeight="1">
      <c r="A19" s="700"/>
      <c r="B19" s="503" t="s">
        <v>2616</v>
      </c>
      <c r="C19" s="504" t="s">
        <v>2613</v>
      </c>
      <c r="D19" s="531">
        <f>SUMIF(盤查表單!$K$6:$K$15,"汽油",盤查表單!$L$6:$L$15)</f>
        <v>0</v>
      </c>
      <c r="E19" s="505" t="s">
        <v>2617</v>
      </c>
      <c r="F19" s="506"/>
      <c r="G19" s="506"/>
    </row>
    <row r="20" spans="1:7" customFormat="1" ht="25.95" customHeight="1">
      <c r="A20" s="700"/>
      <c r="B20" s="503" t="s">
        <v>2618</v>
      </c>
      <c r="C20" s="504" t="s">
        <v>2613</v>
      </c>
      <c r="D20" s="531">
        <f>SUMIF(盤查表單!$K$16:$K$22,"車用汽油(移動源)",盤查表單!$L$16:$L$22)</f>
        <v>0</v>
      </c>
      <c r="E20" s="505" t="s">
        <v>2617</v>
      </c>
      <c r="F20" s="506" t="s">
        <v>2611</v>
      </c>
      <c r="G20" s="506"/>
    </row>
    <row r="21" spans="1:7" customFormat="1" ht="25.95" customHeight="1">
      <c r="A21" s="700"/>
      <c r="B21" s="503" t="s">
        <v>2619</v>
      </c>
      <c r="C21" s="504" t="s">
        <v>2613</v>
      </c>
      <c r="D21" s="531">
        <f>SUMIF(盤查表單!$K$6:$K$15,"液化石油氣(體積)",盤查表單!$L$6:$L$15)+SUMIF(盤查表單!$K$6:$K$15,"液化石油氣(重量)",盤查表單!$L$6:$L$15)/0.55</f>
        <v>0</v>
      </c>
      <c r="E21" s="505" t="s">
        <v>2620</v>
      </c>
      <c r="F21" s="506"/>
    </row>
    <row r="22" spans="1:7" customFormat="1" ht="26.55" customHeight="1" thickBot="1">
      <c r="A22" s="701"/>
      <c r="B22" s="507" t="s">
        <v>2621</v>
      </c>
      <c r="C22" s="508" t="s">
        <v>2613</v>
      </c>
      <c r="D22" s="531">
        <f>SUMIF(盤查表單!$K$16:$K$22,"液化石油氣(體積)",盤查表單!$L$16:$L$22)+SUMIF(盤查表單!$K$16:$K$22,"液化石油氣(重量)",盤查表單!$L$16:$L$22)/0.55</f>
        <v>0</v>
      </c>
      <c r="E22" s="505" t="s">
        <v>2620</v>
      </c>
      <c r="F22" s="506" t="s">
        <v>2611</v>
      </c>
    </row>
    <row r="23" spans="1:7">
      <c r="A23" s="708" t="s">
        <v>2622</v>
      </c>
      <c r="B23" s="709"/>
      <c r="C23" s="496" t="s">
        <v>2597</v>
      </c>
      <c r="D23" s="537">
        <f>盤查結果!C47</f>
        <v>1480.122306</v>
      </c>
      <c r="E23" s="505"/>
      <c r="F23" s="509"/>
    </row>
    <row r="24" spans="1:7" customFormat="1" ht="16.95" customHeight="1">
      <c r="A24" s="710" t="s">
        <v>2623</v>
      </c>
      <c r="B24" s="711"/>
      <c r="C24" s="510" t="s">
        <v>2597</v>
      </c>
      <c r="D24" s="538">
        <f>盤查結果!C48</f>
        <v>285.28648200000003</v>
      </c>
      <c r="E24" s="497"/>
    </row>
    <row r="25" spans="1:7" customFormat="1" ht="25.95" customHeight="1">
      <c r="A25" s="499">
        <v>2.2000000000000002</v>
      </c>
      <c r="B25" s="511" t="s">
        <v>2624</v>
      </c>
      <c r="C25" s="512" t="s">
        <v>2597</v>
      </c>
      <c r="D25" s="536">
        <f>盤查表單!Z63</f>
        <v>0</v>
      </c>
      <c r="E25" s="497"/>
    </row>
    <row r="26" spans="1:7" customFormat="1" ht="25.95" customHeight="1">
      <c r="A26" s="694" t="s">
        <v>2625</v>
      </c>
      <c r="B26" s="513" t="s">
        <v>2626</v>
      </c>
      <c r="C26" s="501" t="s">
        <v>2627</v>
      </c>
      <c r="D26" s="536">
        <f>盤查表單!T57</f>
        <v>577.50300000000004</v>
      </c>
      <c r="E26" s="497"/>
    </row>
    <row r="27" spans="1:7" customFormat="1" ht="39" customHeight="1">
      <c r="A27" s="695"/>
      <c r="B27" s="500" t="s">
        <v>2628</v>
      </c>
      <c r="C27" s="501" t="s">
        <v>2627</v>
      </c>
      <c r="D27" s="536">
        <f>盤查表單!T60</f>
        <v>186</v>
      </c>
      <c r="E27" s="497"/>
    </row>
    <row r="28" spans="1:7" customFormat="1" ht="28.5" customHeight="1">
      <c r="A28" s="695"/>
      <c r="B28" s="500" t="s">
        <v>2629</v>
      </c>
      <c r="C28" s="514" t="s">
        <v>2630</v>
      </c>
      <c r="D28" s="539"/>
      <c r="E28" s="497"/>
    </row>
    <row r="29" spans="1:7" customFormat="1" ht="39" customHeight="1">
      <c r="A29" s="695"/>
      <c r="B29" s="500" t="s">
        <v>2631</v>
      </c>
      <c r="C29" s="514" t="s">
        <v>2630</v>
      </c>
      <c r="D29" s="536">
        <f>盤查表單!T59</f>
        <v>2418.6959999999999</v>
      </c>
      <c r="E29" s="497"/>
    </row>
    <row r="30" spans="1:7" customFormat="1" ht="27.75" customHeight="1">
      <c r="A30" s="695"/>
      <c r="B30" s="500" t="s">
        <v>2632</v>
      </c>
      <c r="C30" s="514" t="s">
        <v>2630</v>
      </c>
      <c r="D30" s="536"/>
      <c r="E30" s="497"/>
    </row>
    <row r="31" spans="1:7" customFormat="1" ht="39" customHeight="1">
      <c r="A31" s="695"/>
      <c r="B31" s="500" t="s">
        <v>2633</v>
      </c>
      <c r="C31" s="514" t="s">
        <v>2630</v>
      </c>
      <c r="D31" s="536">
        <f>盤查表單!T58</f>
        <v>0</v>
      </c>
      <c r="E31" s="497"/>
    </row>
    <row r="32" spans="1:7" customFormat="1" ht="25.95" customHeight="1">
      <c r="A32" s="695"/>
      <c r="B32" s="500" t="s">
        <v>2634</v>
      </c>
      <c r="C32" s="514" t="s">
        <v>2630</v>
      </c>
      <c r="D32" s="536">
        <f>盤查表單!T61+盤查表單!T62</f>
        <v>0</v>
      </c>
      <c r="E32" s="497"/>
    </row>
    <row r="33" spans="1:5" customFormat="1" ht="26.55" customHeight="1" thickBot="1">
      <c r="A33" s="696"/>
      <c r="B33" s="515" t="s">
        <v>2635</v>
      </c>
      <c r="C33" s="516" t="s">
        <v>2627</v>
      </c>
      <c r="D33" s="540">
        <f>SUM(D26:D31)-D28</f>
        <v>3182.1990000000001</v>
      </c>
      <c r="E33" s="497"/>
    </row>
    <row r="34" spans="1:5">
      <c r="A34" s="697" t="s">
        <v>2636</v>
      </c>
      <c r="B34" s="698"/>
      <c r="C34" s="517" t="s">
        <v>2597</v>
      </c>
      <c r="D34" s="537">
        <f ca="1">盤查結果!C50</f>
        <v>86.342399999999998</v>
      </c>
      <c r="E34" s="497"/>
    </row>
    <row r="35" spans="1:5" customFormat="1" ht="25.95" customHeight="1">
      <c r="A35" s="499">
        <v>4.0999999999999996</v>
      </c>
      <c r="B35" s="511" t="s">
        <v>2637</v>
      </c>
      <c r="C35" s="518" t="s">
        <v>2597</v>
      </c>
      <c r="D35" s="541">
        <f ca="1">盤查結果!D23</f>
        <v>66.412700000000001</v>
      </c>
      <c r="E35" s="497"/>
    </row>
    <row r="36" spans="1:5" customFormat="1" ht="39" customHeight="1">
      <c r="A36" s="499">
        <v>4.3</v>
      </c>
      <c r="B36" s="511" t="s">
        <v>2638</v>
      </c>
      <c r="C36" s="518" t="s">
        <v>2597</v>
      </c>
      <c r="D36" s="536">
        <f ca="1">盤查結果!D25</f>
        <v>19.9297</v>
      </c>
      <c r="E36" s="497"/>
    </row>
    <row r="37" spans="1:5" customFormat="1" ht="25.95" customHeight="1">
      <c r="A37" s="699" t="s">
        <v>2603</v>
      </c>
      <c r="B37" s="511" t="s">
        <v>2639</v>
      </c>
      <c r="C37" s="519" t="s">
        <v>2605</v>
      </c>
      <c r="D37" s="536">
        <f>盤查表單!T94</f>
        <v>15.098000000000001</v>
      </c>
      <c r="E37" s="497"/>
    </row>
    <row r="38" spans="1:5" customFormat="1" ht="39" customHeight="1">
      <c r="A38" s="700"/>
      <c r="B38" s="511" t="s">
        <v>2640</v>
      </c>
      <c r="C38" s="519" t="s">
        <v>2605</v>
      </c>
      <c r="D38" s="531"/>
      <c r="E38" s="497"/>
    </row>
    <row r="39" spans="1:5" customFormat="1" ht="39" customHeight="1">
      <c r="A39" s="700"/>
      <c r="B39" s="511" t="s">
        <v>2641</v>
      </c>
      <c r="C39" s="519" t="s">
        <v>2605</v>
      </c>
      <c r="D39" s="531"/>
      <c r="E39" s="497"/>
    </row>
    <row r="40" spans="1:5" customFormat="1" ht="39" customHeight="1">
      <c r="A40" s="700"/>
      <c r="B40" s="520" t="s">
        <v>2642</v>
      </c>
      <c r="C40" s="519" t="s">
        <v>2643</v>
      </c>
      <c r="D40" s="531"/>
      <c r="E40" s="497"/>
    </row>
    <row r="41" spans="1:5" customFormat="1" ht="39" customHeight="1">
      <c r="A41" s="700"/>
      <c r="B41" s="520" t="s">
        <v>2644</v>
      </c>
      <c r="C41" s="519" t="s">
        <v>2643</v>
      </c>
      <c r="D41" s="531"/>
      <c r="E41" s="497"/>
    </row>
    <row r="42" spans="1:5" customFormat="1" ht="39" customHeight="1">
      <c r="A42" s="700"/>
      <c r="B42" s="520" t="s">
        <v>2645</v>
      </c>
      <c r="C42" s="519" t="s">
        <v>2643</v>
      </c>
      <c r="D42" s="531"/>
      <c r="E42" s="497"/>
    </row>
    <row r="43" spans="1:5" customFormat="1" ht="39" customHeight="1" thickBot="1">
      <c r="A43" s="700"/>
      <c r="B43" s="520" t="s">
        <v>2646</v>
      </c>
      <c r="C43" s="519" t="s">
        <v>2643</v>
      </c>
      <c r="D43" s="532"/>
      <c r="E43" s="497"/>
    </row>
    <row r="44" spans="1:5" customFormat="1" ht="52.05" customHeight="1">
      <c r="A44" s="700"/>
      <c r="B44" s="520" t="s">
        <v>2647</v>
      </c>
      <c r="C44" s="519" t="s">
        <v>2643</v>
      </c>
      <c r="D44" s="531"/>
      <c r="E44" s="497"/>
    </row>
    <row r="45" spans="1:5" customFormat="1" ht="39" customHeight="1">
      <c r="A45" s="700"/>
      <c r="B45" s="520" t="s">
        <v>2648</v>
      </c>
      <c r="C45" s="519" t="s">
        <v>2643</v>
      </c>
      <c r="D45" s="531"/>
      <c r="E45" s="497"/>
    </row>
    <row r="46" spans="1:5" customFormat="1" ht="39" customHeight="1">
      <c r="A46" s="700"/>
      <c r="B46" s="520" t="s">
        <v>2649</v>
      </c>
      <c r="C46" s="519" t="s">
        <v>2643</v>
      </c>
      <c r="D46" s="531"/>
      <c r="E46" s="497"/>
    </row>
    <row r="47" spans="1:5" customFormat="1" ht="39.450000000000003" customHeight="1" thickBot="1">
      <c r="A47" s="701"/>
      <c r="B47" s="521" t="s">
        <v>2650</v>
      </c>
      <c r="C47" s="522" t="s">
        <v>2643</v>
      </c>
      <c r="D47" s="531"/>
      <c r="E47" s="497"/>
    </row>
    <row r="48" spans="1:5" customFormat="1" ht="16.95" customHeight="1">
      <c r="A48" s="702" t="s">
        <v>2651</v>
      </c>
      <c r="B48" s="523" t="s">
        <v>2652</v>
      </c>
      <c r="C48" s="524" t="s">
        <v>2599</v>
      </c>
      <c r="D48" s="542">
        <f>盤查結果!B42</f>
        <v>28.753</v>
      </c>
      <c r="E48" s="497"/>
    </row>
    <row r="49" spans="1:5">
      <c r="A49" s="703"/>
      <c r="B49" s="525" t="s">
        <v>2653</v>
      </c>
      <c r="C49" s="526" t="s">
        <v>2599</v>
      </c>
      <c r="D49" s="543">
        <f>D24</f>
        <v>285.28648200000003</v>
      </c>
      <c r="E49" s="497"/>
    </row>
    <row r="50" spans="1:5">
      <c r="A50" s="703"/>
      <c r="B50" s="527" t="s">
        <v>2654</v>
      </c>
      <c r="C50" s="501" t="s">
        <v>2599</v>
      </c>
      <c r="D50" s="536">
        <f>盤查結果!C42</f>
        <v>77.611800000000002</v>
      </c>
      <c r="E50" s="497"/>
    </row>
    <row r="51" spans="1:5">
      <c r="A51" s="703"/>
      <c r="B51" s="527" t="s">
        <v>2655</v>
      </c>
      <c r="C51" s="501" t="s">
        <v>2599</v>
      </c>
      <c r="D51" s="536">
        <f>盤查結果!D42</f>
        <v>1.18E-2</v>
      </c>
      <c r="E51" s="497"/>
    </row>
    <row r="52" spans="1:5">
      <c r="A52" s="703"/>
      <c r="B52" s="527" t="s">
        <v>2656</v>
      </c>
      <c r="C52" s="501" t="s">
        <v>2599</v>
      </c>
      <c r="D52" s="536">
        <f>盤查結果!E42</f>
        <v>85.802400000000006</v>
      </c>
      <c r="E52" s="497"/>
    </row>
    <row r="53" spans="1:5">
      <c r="A53" s="703"/>
      <c r="B53" s="527" t="s">
        <v>2657</v>
      </c>
      <c r="C53" s="501" t="s">
        <v>2599</v>
      </c>
      <c r="D53" s="536">
        <f>盤查結果!F42</f>
        <v>0</v>
      </c>
      <c r="E53" s="497"/>
    </row>
    <row r="54" spans="1:5">
      <c r="A54" s="703"/>
      <c r="B54" s="527" t="s">
        <v>2658</v>
      </c>
      <c r="C54" s="501" t="s">
        <v>2599</v>
      </c>
      <c r="D54" s="536">
        <f>盤查結果!G42</f>
        <v>0</v>
      </c>
      <c r="E54" s="497"/>
    </row>
    <row r="55" spans="1:5" customFormat="1" ht="16.05" customHeight="1" thickBot="1">
      <c r="A55" s="704"/>
      <c r="B55" s="515" t="s">
        <v>2659</v>
      </c>
      <c r="C55" s="516" t="s">
        <v>2599</v>
      </c>
      <c r="D55" s="540">
        <f>盤查結果!H42</f>
        <v>0</v>
      </c>
      <c r="E55" s="497"/>
    </row>
    <row r="56" spans="1:5">
      <c r="A56" s="499">
        <v>4.4000000000000004</v>
      </c>
      <c r="B56" s="520" t="s">
        <v>2661</v>
      </c>
      <c r="C56" s="518" t="s">
        <v>2597</v>
      </c>
      <c r="D56" s="536">
        <f>盤查表單!Y107</f>
        <v>0</v>
      </c>
    </row>
    <row r="57" spans="1:5">
      <c r="A57" s="499">
        <v>5.2</v>
      </c>
      <c r="B57" s="520" t="s">
        <v>2662</v>
      </c>
      <c r="C57" s="503" t="s">
        <v>2597</v>
      </c>
      <c r="D57" s="543">
        <f ca="1">盤查表單!Y114</f>
        <v>0</v>
      </c>
    </row>
  </sheetData>
  <sheetProtection algorithmName="SHA-512" hashValue="u3KDbA6iBBAbt3+FgqW5loT1czF0WEGqluG9tXMGSa+vnRLTyU0W5wS4oe9FI0sfFhD6aEnzdohYRTQEa/aohA==" saltValue="olDiE5cnGBmwNACDFetmhw==" spinCount="100000" sheet="1" objects="1" scenarios="1"/>
  <mergeCells count="10">
    <mergeCell ref="A26:A33"/>
    <mergeCell ref="A34:B34"/>
    <mergeCell ref="A37:A47"/>
    <mergeCell ref="A48:A55"/>
    <mergeCell ref="B5:D5"/>
    <mergeCell ref="A8:B8"/>
    <mergeCell ref="A9:B9"/>
    <mergeCell ref="A14:A22"/>
    <mergeCell ref="A23:B23"/>
    <mergeCell ref="A24:B24"/>
  </mergeCells>
  <phoneticPr fontId="11" type="noConversion"/>
  <dataValidations count="2">
    <dataValidation type="list" allowBlank="1" showInputMessage="1" showErrorMessage="1" sqref="D2">
      <formula1>"2011,2012,2013,2014,2015,2016,2017,2018,2019,2020,2021,2022,2023,2024,2025,2026,2027,2028,2029,2030"</formula1>
    </dataValidation>
    <dataValidation allowBlank="1" showInputMessage="1" showErrorMessage="1" sqref="D4"/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6.2"/>
  <cols>
    <col min="1" max="1" width="15.21875" customWidth="1"/>
    <col min="2" max="2" width="20.109375" customWidth="1"/>
  </cols>
  <sheetData>
    <row r="1" spans="1:2">
      <c r="A1" s="538" t="s">
        <v>2689</v>
      </c>
      <c r="B1" s="538">
        <f ca="1">ROUND(盤查結果!D53,4)</f>
        <v>1758.6436000000001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BFV187"/>
  <sheetViews>
    <sheetView topLeftCell="A46" zoomScale="85" zoomScaleNormal="85" workbookViewId="0">
      <selection activeCell="D58" sqref="A58:XFD58"/>
    </sheetView>
  </sheetViews>
  <sheetFormatPr defaultColWidth="15" defaultRowHeight="15.6"/>
  <cols>
    <col min="1" max="2" width="7.77734375" style="38" customWidth="1"/>
    <col min="3" max="3" width="19.77734375" style="38" customWidth="1"/>
    <col min="4" max="4" width="26.6640625" style="38" customWidth="1"/>
    <col min="5" max="5" width="58.77734375" style="38" hidden="1" customWidth="1"/>
    <col min="6" max="6" width="14.44140625" style="43" hidden="1" customWidth="1"/>
    <col min="7" max="11" width="17" style="38" hidden="1" customWidth="1"/>
    <col min="12" max="12" width="17" style="44" customWidth="1"/>
    <col min="13" max="13" width="33.44140625" style="38" customWidth="1"/>
    <col min="14" max="14" width="21" style="41" customWidth="1"/>
    <col min="15" max="16" width="18.21875" style="38" customWidth="1"/>
    <col min="17" max="17" width="28.33203125" style="38" customWidth="1"/>
    <col min="18" max="21" width="15" style="38" customWidth="1"/>
    <col min="22" max="22" width="31.109375" style="38" bestFit="1" customWidth="1"/>
    <col min="23" max="24" width="11.77734375" style="38" customWidth="1"/>
    <col min="25" max="16384" width="15" style="38"/>
  </cols>
  <sheetData>
    <row r="1" spans="1:30" s="12" customFormat="1" ht="28.5" customHeight="1">
      <c r="A1" s="712"/>
      <c r="B1" s="11" t="s">
        <v>10</v>
      </c>
      <c r="C1" s="11" t="s">
        <v>11</v>
      </c>
      <c r="D1" s="11" t="s">
        <v>12</v>
      </c>
      <c r="E1" s="11" t="s">
        <v>13</v>
      </c>
      <c r="F1" s="713" t="s">
        <v>14</v>
      </c>
      <c r="G1" s="713"/>
      <c r="H1" s="714" t="s">
        <v>15</v>
      </c>
      <c r="I1" s="715"/>
      <c r="J1" s="715" t="s">
        <v>16</v>
      </c>
      <c r="K1" s="715"/>
      <c r="L1" s="712" t="s">
        <v>17</v>
      </c>
      <c r="M1" s="712"/>
      <c r="N1" s="719" t="s">
        <v>18</v>
      </c>
      <c r="O1" s="720"/>
      <c r="P1" s="720"/>
      <c r="Q1" s="720"/>
      <c r="R1" s="720"/>
      <c r="S1" s="721"/>
      <c r="T1" s="123"/>
      <c r="U1" s="123"/>
      <c r="V1" s="123"/>
      <c r="W1" s="722" t="s">
        <v>19</v>
      </c>
      <c r="X1" s="723"/>
      <c r="Y1" s="719" t="s">
        <v>20</v>
      </c>
      <c r="Z1" s="720"/>
      <c r="AA1" s="720"/>
      <c r="AB1" s="720"/>
      <c r="AC1" s="720"/>
      <c r="AD1" s="721"/>
    </row>
    <row r="2" spans="1:30" s="12" customFormat="1" ht="28.5" customHeight="1">
      <c r="A2" s="712"/>
      <c r="B2" s="11"/>
      <c r="C2" s="11"/>
      <c r="D2" s="11"/>
      <c r="E2" s="11"/>
      <c r="F2" s="13" t="s">
        <v>21</v>
      </c>
      <c r="G2" s="14" t="s">
        <v>22</v>
      </c>
      <c r="H2" s="15" t="s">
        <v>21</v>
      </c>
      <c r="I2" s="16" t="s">
        <v>22</v>
      </c>
      <c r="J2" s="15" t="s">
        <v>21</v>
      </c>
      <c r="K2" s="16" t="s">
        <v>22</v>
      </c>
      <c r="L2" s="17" t="s">
        <v>23</v>
      </c>
      <c r="M2" s="17" t="s">
        <v>24</v>
      </c>
      <c r="N2" s="18" t="s">
        <v>25</v>
      </c>
      <c r="O2" s="19" t="s">
        <v>22</v>
      </c>
      <c r="P2" s="18" t="s">
        <v>26</v>
      </c>
      <c r="Q2" s="19" t="s">
        <v>22</v>
      </c>
      <c r="R2" s="20" t="s">
        <v>27</v>
      </c>
      <c r="S2" s="19" t="s">
        <v>22</v>
      </c>
      <c r="T2" s="20" t="s">
        <v>698</v>
      </c>
      <c r="U2" s="19" t="s">
        <v>22</v>
      </c>
      <c r="V2" s="19" t="s">
        <v>692</v>
      </c>
      <c r="W2" s="17" t="s">
        <v>23</v>
      </c>
      <c r="X2" s="17" t="s">
        <v>24</v>
      </c>
      <c r="Y2" s="18" t="s">
        <v>25</v>
      </c>
      <c r="Z2" s="19" t="s">
        <v>22</v>
      </c>
      <c r="AA2" s="18" t="s">
        <v>26</v>
      </c>
      <c r="AB2" s="19" t="s">
        <v>22</v>
      </c>
      <c r="AC2" s="20" t="s">
        <v>27</v>
      </c>
      <c r="AD2" s="19" t="s">
        <v>22</v>
      </c>
    </row>
    <row r="3" spans="1:30" s="12" customFormat="1" ht="16.2">
      <c r="A3" s="716" t="s">
        <v>28</v>
      </c>
      <c r="B3" s="717" t="s">
        <v>29</v>
      </c>
      <c r="C3" s="717" t="s">
        <v>30</v>
      </c>
      <c r="D3" s="21" t="s">
        <v>31</v>
      </c>
      <c r="E3" s="22" t="s">
        <v>32</v>
      </c>
      <c r="F3" s="23">
        <v>3.9607128000000003E-4</v>
      </c>
      <c r="G3" s="23" t="s">
        <v>33</v>
      </c>
      <c r="H3" s="23">
        <v>4.1868000000000005E-9</v>
      </c>
      <c r="I3" s="23" t="s">
        <v>34</v>
      </c>
      <c r="J3" s="23">
        <v>6.2802000000000015E-9</v>
      </c>
      <c r="K3" s="23" t="s">
        <v>35</v>
      </c>
      <c r="L3" s="24">
        <v>5890</v>
      </c>
      <c r="M3" s="21" t="s">
        <v>36</v>
      </c>
      <c r="N3" s="25">
        <f>ROUND(F3*L3,10)</f>
        <v>2.3328598392000002</v>
      </c>
      <c r="O3" s="26" t="s">
        <v>37</v>
      </c>
      <c r="P3" s="25">
        <f>ROUND(H3*L3,10)</f>
        <v>2.4660299999999998E-5</v>
      </c>
      <c r="Q3" s="26" t="s">
        <v>38</v>
      </c>
      <c r="R3" s="25">
        <f>ROUND(J3*L3,10)</f>
        <v>3.6990399999999997E-5</v>
      </c>
      <c r="S3" s="26" t="s">
        <v>39</v>
      </c>
      <c r="T3" s="25">
        <v>0</v>
      </c>
      <c r="U3" s="26" t="s">
        <v>699</v>
      </c>
      <c r="V3" s="26" t="s">
        <v>2696</v>
      </c>
      <c r="W3" s="21"/>
      <c r="X3" s="21"/>
      <c r="Y3" s="27" t="s">
        <v>40</v>
      </c>
      <c r="Z3" s="27" t="s">
        <v>40</v>
      </c>
      <c r="AA3" s="27" t="s">
        <v>40</v>
      </c>
      <c r="AB3" s="27" t="s">
        <v>40</v>
      </c>
      <c r="AC3" s="27" t="s">
        <v>40</v>
      </c>
      <c r="AD3" s="27" t="s">
        <v>40</v>
      </c>
    </row>
    <row r="4" spans="1:30" s="12" customFormat="1" ht="16.2">
      <c r="A4" s="716"/>
      <c r="B4" s="717"/>
      <c r="C4" s="717"/>
      <c r="D4" s="21" t="s">
        <v>41</v>
      </c>
      <c r="E4" s="22" t="s">
        <v>32</v>
      </c>
      <c r="F4" s="23">
        <v>3.9607128000000003E-4</v>
      </c>
      <c r="G4" s="23" t="s">
        <v>33</v>
      </c>
      <c r="H4" s="23">
        <v>4.1868000000000005E-9</v>
      </c>
      <c r="I4" s="23" t="s">
        <v>34</v>
      </c>
      <c r="J4" s="23">
        <v>6.2802000000000015E-9</v>
      </c>
      <c r="K4" s="23" t="s">
        <v>35</v>
      </c>
      <c r="L4" s="24">
        <v>6800</v>
      </c>
      <c r="M4" s="21" t="s">
        <v>36</v>
      </c>
      <c r="N4" s="25">
        <f t="shared" ref="N4:N38" si="0">ROUND(F4*L4,10)</f>
        <v>2.6932847039999999</v>
      </c>
      <c r="O4" s="26" t="s">
        <v>37</v>
      </c>
      <c r="P4" s="25">
        <f t="shared" ref="P4:P38" si="1">ROUND(H4*L4,10)</f>
        <v>2.8470200000000001E-5</v>
      </c>
      <c r="Q4" s="26" t="s">
        <v>38</v>
      </c>
      <c r="R4" s="25">
        <f t="shared" ref="R4:R38" si="2">ROUND(J4*L4,10)</f>
        <v>4.2705399999999999E-5</v>
      </c>
      <c r="S4" s="26" t="s">
        <v>39</v>
      </c>
      <c r="T4" s="25">
        <v>0</v>
      </c>
      <c r="U4" s="26" t="s">
        <v>699</v>
      </c>
      <c r="V4" s="26" t="s">
        <v>2696</v>
      </c>
      <c r="W4" s="21">
        <v>5000</v>
      </c>
      <c r="X4" s="21" t="s">
        <v>36</v>
      </c>
      <c r="Y4" s="27">
        <f t="shared" ref="Y4:Y34" si="3">ROUND(F4*W4,10)</f>
        <v>1.9803564</v>
      </c>
      <c r="Z4" s="28" t="s">
        <v>37</v>
      </c>
      <c r="AA4" s="27">
        <f>ROUND(H4*W4,10)</f>
        <v>2.0934E-5</v>
      </c>
      <c r="AB4" s="28" t="s">
        <v>38</v>
      </c>
      <c r="AC4" s="27">
        <f>ROUND(J4*W4,10)</f>
        <v>3.1401E-5</v>
      </c>
      <c r="AD4" s="28" t="s">
        <v>39</v>
      </c>
    </row>
    <row r="5" spans="1:30" s="12" customFormat="1" ht="16.2">
      <c r="A5" s="716"/>
      <c r="B5" s="717"/>
      <c r="C5" s="717"/>
      <c r="D5" s="21" t="s">
        <v>42</v>
      </c>
      <c r="E5" s="22" t="s">
        <v>32</v>
      </c>
      <c r="F5" s="23">
        <v>3.9607128000000003E-4</v>
      </c>
      <c r="G5" s="23" t="s">
        <v>33</v>
      </c>
      <c r="H5" s="23">
        <v>4.1868000000000005E-9</v>
      </c>
      <c r="I5" s="23" t="s">
        <v>34</v>
      </c>
      <c r="J5" s="23">
        <v>6.2802000000000015E-9</v>
      </c>
      <c r="K5" s="23" t="s">
        <v>35</v>
      </c>
      <c r="L5" s="24">
        <v>6080</v>
      </c>
      <c r="M5" s="21" t="s">
        <v>36</v>
      </c>
      <c r="N5" s="25">
        <f t="shared" si="0"/>
        <v>2.4081133823999998</v>
      </c>
      <c r="O5" s="26" t="s">
        <v>37</v>
      </c>
      <c r="P5" s="25">
        <f t="shared" si="1"/>
        <v>2.5455700000000001E-5</v>
      </c>
      <c r="Q5" s="26" t="s">
        <v>38</v>
      </c>
      <c r="R5" s="25">
        <f t="shared" si="2"/>
        <v>3.8183599999999998E-5</v>
      </c>
      <c r="S5" s="26" t="s">
        <v>39</v>
      </c>
      <c r="T5" s="25">
        <v>0</v>
      </c>
      <c r="U5" s="26" t="s">
        <v>699</v>
      </c>
      <c r="V5" s="26" t="s">
        <v>2696</v>
      </c>
      <c r="W5" s="21"/>
      <c r="X5" s="21"/>
      <c r="Y5" s="27" t="s">
        <v>40</v>
      </c>
      <c r="Z5" s="27" t="s">
        <v>40</v>
      </c>
      <c r="AA5" s="27" t="s">
        <v>40</v>
      </c>
      <c r="AB5" s="27" t="s">
        <v>40</v>
      </c>
      <c r="AC5" s="27" t="s">
        <v>40</v>
      </c>
      <c r="AD5" s="27" t="s">
        <v>40</v>
      </c>
    </row>
    <row r="6" spans="1:30" s="12" customFormat="1" ht="16.2">
      <c r="A6" s="716"/>
      <c r="B6" s="717"/>
      <c r="C6" s="717"/>
      <c r="D6" s="29" t="s">
        <v>43</v>
      </c>
      <c r="E6" s="22" t="s">
        <v>44</v>
      </c>
      <c r="F6" s="23">
        <v>4.1156244000000006E-4</v>
      </c>
      <c r="G6" s="23" t="s">
        <v>33</v>
      </c>
      <c r="H6" s="23">
        <v>4.1868000000000005E-9</v>
      </c>
      <c r="I6" s="23" t="s">
        <v>34</v>
      </c>
      <c r="J6" s="23">
        <v>6.2802000000000015E-9</v>
      </c>
      <c r="K6" s="23" t="s">
        <v>35</v>
      </c>
      <c r="L6" s="24">
        <v>7100</v>
      </c>
      <c r="M6" s="21" t="s">
        <v>36</v>
      </c>
      <c r="N6" s="25">
        <f t="shared" si="0"/>
        <v>2.922093324</v>
      </c>
      <c r="O6" s="26" t="s">
        <v>37</v>
      </c>
      <c r="P6" s="25">
        <f t="shared" si="1"/>
        <v>2.97263E-5</v>
      </c>
      <c r="Q6" s="26" t="s">
        <v>38</v>
      </c>
      <c r="R6" s="25">
        <f t="shared" si="2"/>
        <v>4.4589399999999997E-5</v>
      </c>
      <c r="S6" s="26" t="s">
        <v>39</v>
      </c>
      <c r="T6" s="25">
        <v>0</v>
      </c>
      <c r="U6" s="26" t="s">
        <v>699</v>
      </c>
      <c r="V6" s="26" t="s">
        <v>2696</v>
      </c>
      <c r="W6" s="21"/>
      <c r="X6" s="21"/>
      <c r="Y6" s="27" t="s">
        <v>40</v>
      </c>
      <c r="Z6" s="27" t="s">
        <v>40</v>
      </c>
      <c r="AA6" s="27" t="s">
        <v>40</v>
      </c>
      <c r="AB6" s="27" t="s">
        <v>40</v>
      </c>
      <c r="AC6" s="27" t="s">
        <v>40</v>
      </c>
      <c r="AD6" s="27" t="s">
        <v>40</v>
      </c>
    </row>
    <row r="7" spans="1:30" s="12" customFormat="1" ht="16.2">
      <c r="A7" s="716"/>
      <c r="B7" s="717"/>
      <c r="C7" s="717"/>
      <c r="D7" s="29" t="s">
        <v>45</v>
      </c>
      <c r="E7" s="22" t="s">
        <v>46</v>
      </c>
      <c r="F7" s="23">
        <v>3.9607128000000003E-4</v>
      </c>
      <c r="G7" s="23" t="s">
        <v>33</v>
      </c>
      <c r="H7" s="23">
        <v>4.1868000000000005E-9</v>
      </c>
      <c r="I7" s="23" t="s">
        <v>34</v>
      </c>
      <c r="J7" s="23">
        <v>6.2802000000000015E-9</v>
      </c>
      <c r="K7" s="23" t="s">
        <v>35</v>
      </c>
      <c r="L7" s="24">
        <v>6800</v>
      </c>
      <c r="M7" s="21" t="s">
        <v>36</v>
      </c>
      <c r="N7" s="25">
        <f t="shared" si="0"/>
        <v>2.6932847039999999</v>
      </c>
      <c r="O7" s="26" t="s">
        <v>37</v>
      </c>
      <c r="P7" s="25">
        <f t="shared" si="1"/>
        <v>2.8470200000000001E-5</v>
      </c>
      <c r="Q7" s="26" t="s">
        <v>38</v>
      </c>
      <c r="R7" s="25">
        <f t="shared" si="2"/>
        <v>4.2705399999999999E-5</v>
      </c>
      <c r="S7" s="26" t="s">
        <v>39</v>
      </c>
      <c r="T7" s="25">
        <v>0</v>
      </c>
      <c r="U7" s="26" t="s">
        <v>699</v>
      </c>
      <c r="V7" s="26" t="s">
        <v>2696</v>
      </c>
      <c r="W7" s="21"/>
      <c r="X7" s="21"/>
      <c r="Y7" s="27" t="s">
        <v>40</v>
      </c>
      <c r="Z7" s="27" t="s">
        <v>40</v>
      </c>
      <c r="AA7" s="27" t="s">
        <v>40</v>
      </c>
      <c r="AB7" s="27" t="s">
        <v>40</v>
      </c>
      <c r="AC7" s="27" t="s">
        <v>40</v>
      </c>
      <c r="AD7" s="27" t="s">
        <v>40</v>
      </c>
    </row>
    <row r="8" spans="1:30" s="12" customFormat="1" ht="16.2">
      <c r="A8" s="716"/>
      <c r="B8" s="717"/>
      <c r="C8" s="717"/>
      <c r="D8" s="29" t="s">
        <v>47</v>
      </c>
      <c r="E8" s="22" t="s">
        <v>32</v>
      </c>
      <c r="F8" s="23">
        <v>3.9607128000000003E-4</v>
      </c>
      <c r="G8" s="23" t="s">
        <v>33</v>
      </c>
      <c r="H8" s="23">
        <v>4.1868000000000005E-9</v>
      </c>
      <c r="I8" s="23" t="s">
        <v>34</v>
      </c>
      <c r="J8" s="23">
        <v>6.2802000000000015E-9</v>
      </c>
      <c r="K8" s="23" t="s">
        <v>35</v>
      </c>
      <c r="L8" s="24">
        <v>6080</v>
      </c>
      <c r="M8" s="21" t="s">
        <v>36</v>
      </c>
      <c r="N8" s="25">
        <f t="shared" si="0"/>
        <v>2.4081133823999998</v>
      </c>
      <c r="O8" s="26" t="s">
        <v>37</v>
      </c>
      <c r="P8" s="25">
        <f t="shared" si="1"/>
        <v>2.5455700000000001E-5</v>
      </c>
      <c r="Q8" s="26" t="s">
        <v>38</v>
      </c>
      <c r="R8" s="25">
        <f t="shared" si="2"/>
        <v>3.8183599999999998E-5</v>
      </c>
      <c r="S8" s="26" t="s">
        <v>39</v>
      </c>
      <c r="T8" s="25">
        <v>0</v>
      </c>
      <c r="U8" s="26" t="s">
        <v>699</v>
      </c>
      <c r="V8" s="26" t="s">
        <v>2696</v>
      </c>
      <c r="W8" s="21"/>
      <c r="X8" s="21"/>
      <c r="Y8" s="27" t="s">
        <v>40</v>
      </c>
      <c r="Z8" s="27" t="s">
        <v>40</v>
      </c>
      <c r="AA8" s="27" t="s">
        <v>40</v>
      </c>
      <c r="AB8" s="27" t="s">
        <v>40</v>
      </c>
      <c r="AC8" s="27" t="s">
        <v>40</v>
      </c>
      <c r="AD8" s="27" t="s">
        <v>40</v>
      </c>
    </row>
    <row r="9" spans="1:30" s="12" customFormat="1" ht="16.2">
      <c r="A9" s="716"/>
      <c r="B9" s="717"/>
      <c r="C9" s="717"/>
      <c r="D9" s="29" t="s">
        <v>48</v>
      </c>
      <c r="E9" s="22" t="s">
        <v>49</v>
      </c>
      <c r="F9" s="23">
        <v>4.0235148000000004E-4</v>
      </c>
      <c r="G9" s="23" t="s">
        <v>33</v>
      </c>
      <c r="H9" s="23">
        <v>4.1868000000000005E-9</v>
      </c>
      <c r="I9" s="23" t="s">
        <v>34</v>
      </c>
      <c r="J9" s="23">
        <v>6.2802000000000015E-9</v>
      </c>
      <c r="K9" s="23" t="s">
        <v>35</v>
      </c>
      <c r="L9" s="24">
        <v>4900</v>
      </c>
      <c r="M9" s="21" t="s">
        <v>36</v>
      </c>
      <c r="N9" s="25">
        <f t="shared" si="0"/>
        <v>1.971522252</v>
      </c>
      <c r="O9" s="26" t="s">
        <v>37</v>
      </c>
      <c r="P9" s="25">
        <f t="shared" si="1"/>
        <v>2.05153E-5</v>
      </c>
      <c r="Q9" s="26" t="s">
        <v>38</v>
      </c>
      <c r="R9" s="25">
        <f t="shared" si="2"/>
        <v>3.0772999999999998E-5</v>
      </c>
      <c r="S9" s="26" t="s">
        <v>39</v>
      </c>
      <c r="T9" s="25">
        <v>0</v>
      </c>
      <c r="U9" s="26" t="s">
        <v>699</v>
      </c>
      <c r="V9" s="26" t="s">
        <v>2696</v>
      </c>
      <c r="W9" s="21"/>
      <c r="X9" s="21"/>
      <c r="Y9" s="27" t="s">
        <v>40</v>
      </c>
      <c r="Z9" s="27" t="s">
        <v>40</v>
      </c>
      <c r="AA9" s="27" t="s">
        <v>40</v>
      </c>
      <c r="AB9" s="27" t="s">
        <v>40</v>
      </c>
      <c r="AC9" s="27" t="s">
        <v>40</v>
      </c>
      <c r="AD9" s="27" t="s">
        <v>40</v>
      </c>
    </row>
    <row r="10" spans="1:30" s="12" customFormat="1" ht="16.2">
      <c r="A10" s="716"/>
      <c r="B10" s="717"/>
      <c r="C10" s="717"/>
      <c r="D10" s="29" t="s">
        <v>50</v>
      </c>
      <c r="E10" s="22" t="s">
        <v>49</v>
      </c>
      <c r="F10" s="23">
        <v>4.0235148000000004E-4</v>
      </c>
      <c r="G10" s="23" t="s">
        <v>33</v>
      </c>
      <c r="H10" s="23">
        <v>4.1868000000000005E-9</v>
      </c>
      <c r="I10" s="23" t="s">
        <v>34</v>
      </c>
      <c r="J10" s="23">
        <v>6.2802000000000015E-9</v>
      </c>
      <c r="K10" s="23" t="s">
        <v>35</v>
      </c>
      <c r="L10" s="24">
        <v>5600</v>
      </c>
      <c r="M10" s="21" t="s">
        <v>36</v>
      </c>
      <c r="N10" s="25">
        <f t="shared" si="0"/>
        <v>2.2531682879999999</v>
      </c>
      <c r="O10" s="26" t="s">
        <v>37</v>
      </c>
      <c r="P10" s="25">
        <f t="shared" si="1"/>
        <v>2.3446099999999999E-5</v>
      </c>
      <c r="Q10" s="26" t="s">
        <v>38</v>
      </c>
      <c r="R10" s="25">
        <f t="shared" si="2"/>
        <v>3.5169100000000002E-5</v>
      </c>
      <c r="S10" s="26" t="s">
        <v>39</v>
      </c>
      <c r="T10" s="25">
        <v>0</v>
      </c>
      <c r="U10" s="26" t="s">
        <v>699</v>
      </c>
      <c r="V10" s="26" t="s">
        <v>2696</v>
      </c>
      <c r="W10" s="21"/>
      <c r="X10" s="21"/>
      <c r="Y10" s="27" t="s">
        <v>40</v>
      </c>
      <c r="Z10" s="27" t="s">
        <v>40</v>
      </c>
      <c r="AA10" s="27" t="s">
        <v>40</v>
      </c>
      <c r="AB10" s="27" t="s">
        <v>40</v>
      </c>
      <c r="AC10" s="27" t="s">
        <v>40</v>
      </c>
      <c r="AD10" s="27" t="s">
        <v>40</v>
      </c>
    </row>
    <row r="11" spans="1:30" s="30" customFormat="1">
      <c r="A11" s="716"/>
      <c r="B11" s="717"/>
      <c r="C11" s="717"/>
      <c r="D11" s="29" t="s">
        <v>51</v>
      </c>
      <c r="E11" s="22" t="s">
        <v>52</v>
      </c>
      <c r="F11" s="23">
        <v>4.2286680000000004E-4</v>
      </c>
      <c r="G11" s="23" t="s">
        <v>33</v>
      </c>
      <c r="H11" s="23">
        <v>4.1868000000000005E-9</v>
      </c>
      <c r="I11" s="23" t="s">
        <v>34</v>
      </c>
      <c r="J11" s="23">
        <v>6.2802000000000015E-9</v>
      </c>
      <c r="K11" s="23" t="s">
        <v>35</v>
      </c>
      <c r="L11" s="24">
        <v>2844</v>
      </c>
      <c r="M11" s="21" t="s">
        <v>36</v>
      </c>
      <c r="N11" s="25">
        <f t="shared" si="0"/>
        <v>1.2026331792</v>
      </c>
      <c r="O11" s="26" t="s">
        <v>37</v>
      </c>
      <c r="P11" s="25">
        <f t="shared" si="1"/>
        <v>1.19073E-5</v>
      </c>
      <c r="Q11" s="26" t="s">
        <v>38</v>
      </c>
      <c r="R11" s="25">
        <f t="shared" si="2"/>
        <v>1.78609E-5</v>
      </c>
      <c r="S11" s="26" t="s">
        <v>39</v>
      </c>
      <c r="T11" s="25">
        <v>0</v>
      </c>
      <c r="U11" s="26" t="s">
        <v>699</v>
      </c>
      <c r="V11" s="26" t="s">
        <v>2696</v>
      </c>
      <c r="W11" s="21"/>
      <c r="X11" s="21"/>
      <c r="Y11" s="27" t="s">
        <v>40</v>
      </c>
      <c r="Z11" s="27" t="s">
        <v>40</v>
      </c>
      <c r="AA11" s="27" t="s">
        <v>40</v>
      </c>
      <c r="AB11" s="27" t="s">
        <v>40</v>
      </c>
      <c r="AC11" s="27" t="s">
        <v>40</v>
      </c>
      <c r="AD11" s="27" t="s">
        <v>40</v>
      </c>
    </row>
    <row r="12" spans="1:30" s="30" customFormat="1">
      <c r="A12" s="716"/>
      <c r="B12" s="717"/>
      <c r="C12" s="717"/>
      <c r="D12" s="29" t="s">
        <v>53</v>
      </c>
      <c r="E12" s="22" t="s">
        <v>54</v>
      </c>
      <c r="F12" s="23">
        <v>4.4798760000000005E-4</v>
      </c>
      <c r="G12" s="23" t="s">
        <v>33</v>
      </c>
      <c r="H12" s="23">
        <v>4.1868000000000005E-9</v>
      </c>
      <c r="I12" s="23" t="s">
        <v>34</v>
      </c>
      <c r="J12" s="23">
        <v>6.2802000000000015E-9</v>
      </c>
      <c r="K12" s="23" t="s">
        <v>35</v>
      </c>
      <c r="L12" s="24">
        <v>2127</v>
      </c>
      <c r="M12" s="21" t="s">
        <v>36</v>
      </c>
      <c r="N12" s="25">
        <f t="shared" si="0"/>
        <v>0.95286962519999996</v>
      </c>
      <c r="O12" s="26" t="s">
        <v>37</v>
      </c>
      <c r="P12" s="25">
        <f t="shared" si="1"/>
        <v>8.9052999999999993E-6</v>
      </c>
      <c r="Q12" s="26" t="s">
        <v>38</v>
      </c>
      <c r="R12" s="25">
        <f t="shared" si="2"/>
        <v>1.3358E-5</v>
      </c>
      <c r="S12" s="26" t="s">
        <v>39</v>
      </c>
      <c r="T12" s="25">
        <v>0</v>
      </c>
      <c r="U12" s="26" t="s">
        <v>699</v>
      </c>
      <c r="V12" s="26" t="s">
        <v>2696</v>
      </c>
      <c r="W12" s="21"/>
      <c r="X12" s="21"/>
      <c r="Y12" s="27" t="s">
        <v>40</v>
      </c>
      <c r="Z12" s="27" t="s">
        <v>40</v>
      </c>
      <c r="AA12" s="27" t="s">
        <v>40</v>
      </c>
      <c r="AB12" s="27" t="s">
        <v>40</v>
      </c>
      <c r="AC12" s="27" t="s">
        <v>40</v>
      </c>
      <c r="AD12" s="27" t="s">
        <v>40</v>
      </c>
    </row>
    <row r="13" spans="1:30" s="30" customFormat="1">
      <c r="A13" s="716"/>
      <c r="B13" s="717"/>
      <c r="C13" s="717"/>
      <c r="D13" s="29" t="s">
        <v>55</v>
      </c>
      <c r="E13" s="22" t="s">
        <v>56</v>
      </c>
      <c r="F13" s="23">
        <v>4.4380080000000006E-4</v>
      </c>
      <c r="G13" s="23" t="s">
        <v>33</v>
      </c>
      <c r="H13" s="23">
        <v>4.1868000000000005E-9</v>
      </c>
      <c r="I13" s="23" t="s">
        <v>34</v>
      </c>
      <c r="J13" s="23">
        <v>6.2802000000000015E-9</v>
      </c>
      <c r="K13" s="23" t="s">
        <v>35</v>
      </c>
      <c r="L13" s="24">
        <v>2333</v>
      </c>
      <c r="M13" s="21" t="s">
        <v>36</v>
      </c>
      <c r="N13" s="25">
        <f t="shared" si="0"/>
        <v>1.0353872663999999</v>
      </c>
      <c r="O13" s="26" t="s">
        <v>37</v>
      </c>
      <c r="P13" s="25">
        <f t="shared" si="1"/>
        <v>9.7677999999999999E-6</v>
      </c>
      <c r="Q13" s="26" t="s">
        <v>38</v>
      </c>
      <c r="R13" s="25">
        <f t="shared" si="2"/>
        <v>1.4651700000000001E-5</v>
      </c>
      <c r="S13" s="26" t="s">
        <v>39</v>
      </c>
      <c r="T13" s="25">
        <v>0</v>
      </c>
      <c r="U13" s="26" t="s">
        <v>699</v>
      </c>
      <c r="V13" s="26" t="s">
        <v>2696</v>
      </c>
      <c r="W13" s="21">
        <v>2500</v>
      </c>
      <c r="X13" s="21" t="s">
        <v>36</v>
      </c>
      <c r="Y13" s="27">
        <f t="shared" si="3"/>
        <v>1.109502</v>
      </c>
      <c r="Z13" s="28" t="s">
        <v>37</v>
      </c>
      <c r="AA13" s="27">
        <f>ROUND(H13*W13,10)</f>
        <v>1.0467E-5</v>
      </c>
      <c r="AB13" s="28" t="s">
        <v>38</v>
      </c>
      <c r="AC13" s="27">
        <f>ROUND(J13*W13,10)</f>
        <v>1.57005E-5</v>
      </c>
      <c r="AD13" s="28" t="s">
        <v>39</v>
      </c>
    </row>
    <row r="14" spans="1:30" s="12" customFormat="1" ht="16.2">
      <c r="A14" s="716"/>
      <c r="B14" s="717"/>
      <c r="C14" s="717"/>
      <c r="D14" s="29" t="s">
        <v>57</v>
      </c>
      <c r="E14" s="22" t="s">
        <v>58</v>
      </c>
      <c r="F14" s="23">
        <v>4.0821300000000004E-4</v>
      </c>
      <c r="G14" s="23" t="s">
        <v>33</v>
      </c>
      <c r="H14" s="23">
        <v>4.1868000000000005E-9</v>
      </c>
      <c r="I14" s="23" t="s">
        <v>34</v>
      </c>
      <c r="J14" s="23">
        <v>6.2802000000000015E-9</v>
      </c>
      <c r="K14" s="23" t="s">
        <v>35</v>
      </c>
      <c r="L14" s="24">
        <v>3800</v>
      </c>
      <c r="M14" s="21" t="s">
        <v>36</v>
      </c>
      <c r="N14" s="25">
        <f t="shared" si="0"/>
        <v>1.5512094000000001</v>
      </c>
      <c r="O14" s="26" t="s">
        <v>37</v>
      </c>
      <c r="P14" s="25">
        <f t="shared" si="1"/>
        <v>1.5909800000000001E-5</v>
      </c>
      <c r="Q14" s="26" t="s">
        <v>38</v>
      </c>
      <c r="R14" s="25">
        <f t="shared" si="2"/>
        <v>2.3864799999999999E-5</v>
      </c>
      <c r="S14" s="26" t="s">
        <v>39</v>
      </c>
      <c r="T14" s="25">
        <v>0</v>
      </c>
      <c r="U14" s="26" t="s">
        <v>699</v>
      </c>
      <c r="V14" s="26" t="s">
        <v>2696</v>
      </c>
      <c r="W14" s="21"/>
      <c r="X14" s="21"/>
      <c r="Y14" s="27" t="s">
        <v>40</v>
      </c>
      <c r="Z14" s="27" t="s">
        <v>40</v>
      </c>
      <c r="AA14" s="27" t="s">
        <v>40</v>
      </c>
      <c r="AB14" s="27" t="s">
        <v>40</v>
      </c>
      <c r="AC14" s="27" t="s">
        <v>40</v>
      </c>
      <c r="AD14" s="27" t="s">
        <v>40</v>
      </c>
    </row>
    <row r="15" spans="1:30" s="12" customFormat="1" ht="16.2">
      <c r="A15" s="716"/>
      <c r="B15" s="717"/>
      <c r="C15" s="717"/>
      <c r="D15" s="29" t="s">
        <v>59</v>
      </c>
      <c r="E15" s="22" t="s">
        <v>60</v>
      </c>
      <c r="F15" s="23">
        <v>4.4798760000000005E-4</v>
      </c>
      <c r="G15" s="23" t="s">
        <v>33</v>
      </c>
      <c r="H15" s="23">
        <v>4.1868000000000005E-9</v>
      </c>
      <c r="I15" s="23" t="s">
        <v>34</v>
      </c>
      <c r="J15" s="23">
        <v>6.2802000000000015E-9</v>
      </c>
      <c r="K15" s="23" t="s">
        <v>35</v>
      </c>
      <c r="L15" s="24">
        <v>7000</v>
      </c>
      <c r="M15" s="21" t="s">
        <v>36</v>
      </c>
      <c r="N15" s="25">
        <f t="shared" si="0"/>
        <v>3.1359132000000001</v>
      </c>
      <c r="O15" s="26" t="s">
        <v>37</v>
      </c>
      <c r="P15" s="25">
        <f t="shared" si="1"/>
        <v>2.93076E-5</v>
      </c>
      <c r="Q15" s="26" t="s">
        <v>38</v>
      </c>
      <c r="R15" s="25">
        <f t="shared" si="2"/>
        <v>4.3961400000000002E-5</v>
      </c>
      <c r="S15" s="26" t="s">
        <v>39</v>
      </c>
      <c r="T15" s="25">
        <v>0</v>
      </c>
      <c r="U15" s="26" t="s">
        <v>699</v>
      </c>
      <c r="V15" s="26" t="s">
        <v>2696</v>
      </c>
      <c r="W15" s="21">
        <v>6800</v>
      </c>
      <c r="X15" s="21" t="s">
        <v>36</v>
      </c>
      <c r="Y15" s="27">
        <f t="shared" si="3"/>
        <v>3.0463156800000002</v>
      </c>
      <c r="Z15" s="28" t="s">
        <v>37</v>
      </c>
      <c r="AA15" s="27">
        <f>ROUND(H15*W15,10)</f>
        <v>2.8470200000000001E-5</v>
      </c>
      <c r="AB15" s="28" t="s">
        <v>38</v>
      </c>
      <c r="AC15" s="27">
        <f>ROUND(J15*W15,10)</f>
        <v>4.2705399999999999E-5</v>
      </c>
      <c r="AD15" s="28" t="s">
        <v>39</v>
      </c>
    </row>
    <row r="16" spans="1:30" s="12" customFormat="1" ht="16.2">
      <c r="A16" s="716"/>
      <c r="B16" s="717"/>
      <c r="C16" s="717" t="s">
        <v>61</v>
      </c>
      <c r="D16" s="29" t="s">
        <v>62</v>
      </c>
      <c r="E16" s="22" t="s">
        <v>63</v>
      </c>
      <c r="F16" s="23">
        <v>4.0821300000000004E-4</v>
      </c>
      <c r="G16" s="23" t="s">
        <v>33</v>
      </c>
      <c r="H16" s="23">
        <v>1.2560400000000003E-8</v>
      </c>
      <c r="I16" s="23" t="s">
        <v>34</v>
      </c>
      <c r="J16" s="23">
        <v>2.5120799999999999E-9</v>
      </c>
      <c r="K16" s="23" t="s">
        <v>35</v>
      </c>
      <c r="L16" s="24">
        <v>8200</v>
      </c>
      <c r="M16" s="21" t="s">
        <v>36</v>
      </c>
      <c r="N16" s="25">
        <f t="shared" si="0"/>
        <v>3.3473465999999998</v>
      </c>
      <c r="O16" s="26" t="s">
        <v>37</v>
      </c>
      <c r="P16" s="25">
        <f t="shared" si="1"/>
        <v>1.0299530000000001E-4</v>
      </c>
      <c r="Q16" s="26" t="s">
        <v>38</v>
      </c>
      <c r="R16" s="25">
        <f t="shared" si="2"/>
        <v>2.0599100000000001E-5</v>
      </c>
      <c r="S16" s="26" t="s">
        <v>39</v>
      </c>
      <c r="T16" s="25">
        <v>0</v>
      </c>
      <c r="U16" s="26" t="s">
        <v>699</v>
      </c>
      <c r="V16" s="26" t="s">
        <v>2696</v>
      </c>
      <c r="W16" s="21"/>
      <c r="X16" s="21"/>
      <c r="Y16" s="27" t="s">
        <v>40</v>
      </c>
      <c r="Z16" s="27" t="s">
        <v>40</v>
      </c>
      <c r="AA16" s="27" t="s">
        <v>40</v>
      </c>
      <c r="AB16" s="27" t="s">
        <v>40</v>
      </c>
      <c r="AC16" s="27" t="s">
        <v>40</v>
      </c>
      <c r="AD16" s="27" t="s">
        <v>40</v>
      </c>
    </row>
    <row r="17" spans="1:30" s="12" customFormat="1" ht="16.2">
      <c r="A17" s="716"/>
      <c r="B17" s="717"/>
      <c r="C17" s="717"/>
      <c r="D17" s="29" t="s">
        <v>64</v>
      </c>
      <c r="E17" s="22" t="s">
        <v>65</v>
      </c>
      <c r="F17" s="23">
        <v>2.9307600000000002E-4</v>
      </c>
      <c r="G17" s="23" t="s">
        <v>33</v>
      </c>
      <c r="H17" s="23">
        <v>1.2560400000000003E-8</v>
      </c>
      <c r="I17" s="23" t="s">
        <v>34</v>
      </c>
      <c r="J17" s="23">
        <v>2.5120799999999999E-9</v>
      </c>
      <c r="K17" s="23" t="s">
        <v>35</v>
      </c>
      <c r="L17" s="24">
        <v>7500</v>
      </c>
      <c r="M17" s="21" t="s">
        <v>66</v>
      </c>
      <c r="N17" s="25">
        <f t="shared" si="0"/>
        <v>2.19807</v>
      </c>
      <c r="O17" s="26" t="s">
        <v>67</v>
      </c>
      <c r="P17" s="25">
        <f t="shared" si="1"/>
        <v>9.4203000000000006E-5</v>
      </c>
      <c r="Q17" s="26" t="s">
        <v>68</v>
      </c>
      <c r="R17" s="25">
        <f t="shared" si="2"/>
        <v>1.8840600000000001E-5</v>
      </c>
      <c r="S17" s="26" t="s">
        <v>69</v>
      </c>
      <c r="T17" s="25">
        <v>0</v>
      </c>
      <c r="U17" s="26" t="s">
        <v>699</v>
      </c>
      <c r="V17" s="26" t="s">
        <v>2696</v>
      </c>
      <c r="W17" s="21"/>
      <c r="X17" s="21"/>
      <c r="Y17" s="27" t="s">
        <v>40</v>
      </c>
      <c r="Z17" s="27" t="s">
        <v>40</v>
      </c>
      <c r="AA17" s="27" t="s">
        <v>40</v>
      </c>
      <c r="AB17" s="27" t="s">
        <v>40</v>
      </c>
      <c r="AC17" s="27" t="s">
        <v>40</v>
      </c>
      <c r="AD17" s="27" t="s">
        <v>40</v>
      </c>
    </row>
    <row r="18" spans="1:30" s="12" customFormat="1" ht="16.2">
      <c r="A18" s="716"/>
      <c r="B18" s="717"/>
      <c r="C18" s="717"/>
      <c r="D18" s="29" t="s">
        <v>70</v>
      </c>
      <c r="E18" s="22" t="s">
        <v>71</v>
      </c>
      <c r="F18" s="23">
        <v>2.9935620000000004E-4</v>
      </c>
      <c r="G18" s="23" t="s">
        <v>33</v>
      </c>
      <c r="H18" s="23">
        <v>1.2560400000000003E-8</v>
      </c>
      <c r="I18" s="23" t="s">
        <v>34</v>
      </c>
      <c r="J18" s="23">
        <v>2.5120799999999999E-9</v>
      </c>
      <c r="K18" s="23" t="s">
        <v>35</v>
      </c>
      <c r="L18" s="24">
        <v>8000</v>
      </c>
      <c r="M18" s="21" t="s">
        <v>66</v>
      </c>
      <c r="N18" s="25">
        <f t="shared" si="0"/>
        <v>2.3948496000000001</v>
      </c>
      <c r="O18" s="26" t="s">
        <v>67</v>
      </c>
      <c r="P18" s="25">
        <f t="shared" si="1"/>
        <v>1.0048319999999999E-4</v>
      </c>
      <c r="Q18" s="26" t="s">
        <v>68</v>
      </c>
      <c r="R18" s="25">
        <f t="shared" si="2"/>
        <v>2.00966E-5</v>
      </c>
      <c r="S18" s="26" t="s">
        <v>69</v>
      </c>
      <c r="T18" s="25">
        <v>0</v>
      </c>
      <c r="U18" s="26" t="s">
        <v>699</v>
      </c>
      <c r="V18" s="26" t="s">
        <v>2696</v>
      </c>
      <c r="W18" s="21"/>
      <c r="X18" s="21"/>
      <c r="Y18" s="27" t="s">
        <v>40</v>
      </c>
      <c r="Z18" s="27" t="s">
        <v>40</v>
      </c>
      <c r="AA18" s="27" t="s">
        <v>40</v>
      </c>
      <c r="AB18" s="27" t="s">
        <v>40</v>
      </c>
      <c r="AC18" s="27" t="s">
        <v>40</v>
      </c>
      <c r="AD18" s="27" t="s">
        <v>40</v>
      </c>
    </row>
    <row r="19" spans="1:30" s="12" customFormat="1" ht="16.2">
      <c r="A19" s="716"/>
      <c r="B19" s="717"/>
      <c r="C19" s="717"/>
      <c r="D19" s="29" t="s">
        <v>72</v>
      </c>
      <c r="E19" s="22" t="s">
        <v>73</v>
      </c>
      <c r="F19" s="23">
        <v>3.0689244000000005E-4</v>
      </c>
      <c r="G19" s="23" t="s">
        <v>33</v>
      </c>
      <c r="H19" s="23">
        <v>1.2560400000000003E-8</v>
      </c>
      <c r="I19" s="23" t="s">
        <v>34</v>
      </c>
      <c r="J19" s="23">
        <v>2.5120799999999999E-9</v>
      </c>
      <c r="K19" s="23" t="s">
        <v>35</v>
      </c>
      <c r="L19" s="24">
        <v>9000</v>
      </c>
      <c r="M19" s="21" t="s">
        <v>66</v>
      </c>
      <c r="N19" s="25">
        <f t="shared" si="0"/>
        <v>2.7620319599999998</v>
      </c>
      <c r="O19" s="26" t="s">
        <v>67</v>
      </c>
      <c r="P19" s="25">
        <f t="shared" si="1"/>
        <v>1.130436E-4</v>
      </c>
      <c r="Q19" s="26" t="s">
        <v>68</v>
      </c>
      <c r="R19" s="25">
        <f t="shared" si="2"/>
        <v>2.2608699999999999E-5</v>
      </c>
      <c r="S19" s="26" t="s">
        <v>69</v>
      </c>
      <c r="T19" s="25">
        <v>0</v>
      </c>
      <c r="U19" s="26" t="s">
        <v>699</v>
      </c>
      <c r="V19" s="26" t="s">
        <v>2696</v>
      </c>
      <c r="W19" s="21">
        <v>10000</v>
      </c>
      <c r="X19" s="21" t="s">
        <v>36</v>
      </c>
      <c r="Y19" s="27">
        <f t="shared" si="3"/>
        <v>3.0689244000000002</v>
      </c>
      <c r="Z19" s="28" t="s">
        <v>37</v>
      </c>
      <c r="AA19" s="27">
        <f>ROUND(H19*W19,10)</f>
        <v>1.25604E-4</v>
      </c>
      <c r="AB19" s="28" t="s">
        <v>38</v>
      </c>
      <c r="AC19" s="27">
        <f>ROUND(J19*W19,10)</f>
        <v>2.5120799999999998E-5</v>
      </c>
      <c r="AD19" s="28" t="s">
        <v>39</v>
      </c>
    </row>
    <row r="20" spans="1:30" s="12" customFormat="1" ht="16.2">
      <c r="A20" s="716"/>
      <c r="B20" s="717"/>
      <c r="C20" s="717"/>
      <c r="D20" s="29" t="s">
        <v>74</v>
      </c>
      <c r="E20" s="22" t="s">
        <v>75</v>
      </c>
      <c r="F20" s="23">
        <v>3.2238360000000002E-4</v>
      </c>
      <c r="G20" s="23" t="s">
        <v>33</v>
      </c>
      <c r="H20" s="23">
        <v>1.2560400000000003E-8</v>
      </c>
      <c r="I20" s="23" t="s">
        <v>34</v>
      </c>
      <c r="J20" s="23">
        <v>2.5120799999999999E-9</v>
      </c>
      <c r="K20" s="23" t="s">
        <v>35</v>
      </c>
      <c r="L20" s="24">
        <v>6573</v>
      </c>
      <c r="M20" s="21" t="s">
        <v>36</v>
      </c>
      <c r="N20" s="25">
        <f t="shared" si="0"/>
        <v>2.1190274028</v>
      </c>
      <c r="O20" s="26" t="s">
        <v>37</v>
      </c>
      <c r="P20" s="25">
        <f t="shared" si="1"/>
        <v>8.2559500000000001E-5</v>
      </c>
      <c r="Q20" s="26" t="s">
        <v>38</v>
      </c>
      <c r="R20" s="25">
        <f t="shared" si="2"/>
        <v>1.65119E-5</v>
      </c>
      <c r="S20" s="26" t="s">
        <v>39</v>
      </c>
      <c r="T20" s="25">
        <v>0</v>
      </c>
      <c r="U20" s="26" t="s">
        <v>699</v>
      </c>
      <c r="V20" s="26" t="s">
        <v>2696</v>
      </c>
      <c r="W20" s="21"/>
      <c r="X20" s="21"/>
      <c r="Y20" s="27" t="s">
        <v>40</v>
      </c>
      <c r="Z20" s="27" t="s">
        <v>40</v>
      </c>
      <c r="AA20" s="27" t="s">
        <v>40</v>
      </c>
      <c r="AB20" s="27" t="s">
        <v>40</v>
      </c>
      <c r="AC20" s="27" t="s">
        <v>40</v>
      </c>
      <c r="AD20" s="27" t="s">
        <v>40</v>
      </c>
    </row>
    <row r="21" spans="1:30" s="12" customFormat="1" ht="16.2">
      <c r="A21" s="716"/>
      <c r="B21" s="717"/>
      <c r="C21" s="717"/>
      <c r="D21" s="29" t="s">
        <v>76</v>
      </c>
      <c r="E21" s="22" t="s">
        <v>77</v>
      </c>
      <c r="F21" s="23">
        <v>2.6879256000000005E-4</v>
      </c>
      <c r="G21" s="23" t="s">
        <v>33</v>
      </c>
      <c r="H21" s="23">
        <v>1.2560400000000003E-8</v>
      </c>
      <c r="I21" s="23" t="s">
        <v>34</v>
      </c>
      <c r="J21" s="23">
        <v>2.5120799999999999E-9</v>
      </c>
      <c r="K21" s="23" t="s">
        <v>35</v>
      </c>
      <c r="L21" s="24">
        <v>10564</v>
      </c>
      <c r="M21" s="21" t="s">
        <v>78</v>
      </c>
      <c r="N21" s="25">
        <f t="shared" si="0"/>
        <v>2.8395246038000002</v>
      </c>
      <c r="O21" s="26" t="s">
        <v>79</v>
      </c>
      <c r="P21" s="25">
        <f t="shared" si="1"/>
        <v>1.3268810000000001E-4</v>
      </c>
      <c r="Q21" s="26" t="s">
        <v>80</v>
      </c>
      <c r="R21" s="25">
        <f t="shared" si="2"/>
        <v>2.6537600000000002E-5</v>
      </c>
      <c r="S21" s="26" t="s">
        <v>81</v>
      </c>
      <c r="T21" s="25">
        <v>0</v>
      </c>
      <c r="U21" s="26" t="s">
        <v>699</v>
      </c>
      <c r="V21" s="26" t="s">
        <v>2696</v>
      </c>
      <c r="W21" s="21"/>
      <c r="X21" s="21"/>
      <c r="Y21" s="27" t="s">
        <v>40</v>
      </c>
      <c r="Z21" s="27" t="s">
        <v>40</v>
      </c>
      <c r="AA21" s="27" t="s">
        <v>40</v>
      </c>
      <c r="AB21" s="27" t="s">
        <v>40</v>
      </c>
      <c r="AC21" s="27" t="s">
        <v>40</v>
      </c>
      <c r="AD21" s="27" t="s">
        <v>40</v>
      </c>
    </row>
    <row r="22" spans="1:30" s="12" customFormat="1" ht="16.2">
      <c r="A22" s="716"/>
      <c r="B22" s="717"/>
      <c r="C22" s="717"/>
      <c r="D22" s="29" t="s">
        <v>82</v>
      </c>
      <c r="E22" s="22" t="s">
        <v>83</v>
      </c>
      <c r="F22" s="23">
        <v>3.0103092000000005E-4</v>
      </c>
      <c r="G22" s="23" t="s">
        <v>33</v>
      </c>
      <c r="H22" s="23">
        <v>1.2560400000000003E-8</v>
      </c>
      <c r="I22" s="23" t="s">
        <v>34</v>
      </c>
      <c r="J22" s="23">
        <v>2.5120799999999999E-9</v>
      </c>
      <c r="K22" s="23" t="s">
        <v>35</v>
      </c>
      <c r="L22" s="24">
        <v>8500</v>
      </c>
      <c r="M22" s="21" t="s">
        <v>66</v>
      </c>
      <c r="N22" s="25">
        <f t="shared" si="0"/>
        <v>2.5587628200000001</v>
      </c>
      <c r="O22" s="26" t="s">
        <v>67</v>
      </c>
      <c r="P22" s="25">
        <f t="shared" si="1"/>
        <v>1.0676339999999999E-4</v>
      </c>
      <c r="Q22" s="26" t="s">
        <v>68</v>
      </c>
      <c r="R22" s="25">
        <f t="shared" si="2"/>
        <v>2.13527E-5</v>
      </c>
      <c r="S22" s="26" t="s">
        <v>69</v>
      </c>
      <c r="T22" s="25">
        <v>0</v>
      </c>
      <c r="U22" s="26" t="s">
        <v>699</v>
      </c>
      <c r="V22" s="26" t="s">
        <v>2696</v>
      </c>
      <c r="W22" s="21">
        <v>10300</v>
      </c>
      <c r="X22" s="21" t="s">
        <v>36</v>
      </c>
      <c r="Y22" s="27">
        <f t="shared" si="3"/>
        <v>3.1006184760000002</v>
      </c>
      <c r="Z22" s="28" t="s">
        <v>37</v>
      </c>
      <c r="AA22" s="27">
        <f>ROUND(H22*W22,10)</f>
        <v>1.293721E-4</v>
      </c>
      <c r="AB22" s="28" t="s">
        <v>38</v>
      </c>
      <c r="AC22" s="27">
        <f>ROUND(J22*W22,10)</f>
        <v>2.5874400000000001E-5</v>
      </c>
      <c r="AD22" s="28" t="s">
        <v>39</v>
      </c>
    </row>
    <row r="23" spans="1:30" s="12" customFormat="1" ht="16.2">
      <c r="A23" s="716"/>
      <c r="B23" s="717"/>
      <c r="C23" s="717"/>
      <c r="D23" s="29" t="s">
        <v>84</v>
      </c>
      <c r="E23" s="22" t="s">
        <v>85</v>
      </c>
      <c r="F23" s="23">
        <v>3.0689244000000005E-4</v>
      </c>
      <c r="G23" s="23" t="s">
        <v>33</v>
      </c>
      <c r="H23" s="23">
        <v>1.2560400000000003E-8</v>
      </c>
      <c r="I23" s="23" t="s">
        <v>34</v>
      </c>
      <c r="J23" s="23">
        <v>2.5120799999999999E-9</v>
      </c>
      <c r="K23" s="23" t="s">
        <v>35</v>
      </c>
      <c r="L23" s="24">
        <v>9106</v>
      </c>
      <c r="M23" s="21" t="s">
        <v>36</v>
      </c>
      <c r="N23" s="25">
        <f t="shared" si="0"/>
        <v>2.7945625586</v>
      </c>
      <c r="O23" s="26" t="s">
        <v>37</v>
      </c>
      <c r="P23" s="25">
        <f t="shared" si="1"/>
        <v>1.14375E-4</v>
      </c>
      <c r="Q23" s="26" t="s">
        <v>38</v>
      </c>
      <c r="R23" s="25">
        <f t="shared" si="2"/>
        <v>2.2875E-5</v>
      </c>
      <c r="S23" s="26" t="s">
        <v>39</v>
      </c>
      <c r="T23" s="25">
        <v>0</v>
      </c>
      <c r="U23" s="26" t="s">
        <v>699</v>
      </c>
      <c r="V23" s="26" t="s">
        <v>2696</v>
      </c>
      <c r="W23" s="21"/>
      <c r="X23" s="21"/>
      <c r="Y23" s="27" t="s">
        <v>40</v>
      </c>
      <c r="Z23" s="27" t="s">
        <v>40</v>
      </c>
      <c r="AA23" s="27" t="s">
        <v>40</v>
      </c>
      <c r="AB23" s="27" t="s">
        <v>40</v>
      </c>
      <c r="AC23" s="27" t="s">
        <v>40</v>
      </c>
      <c r="AD23" s="27" t="s">
        <v>40</v>
      </c>
    </row>
    <row r="24" spans="1:30" s="12" customFormat="1" ht="16.2">
      <c r="A24" s="716"/>
      <c r="B24" s="717"/>
      <c r="C24" s="717"/>
      <c r="D24" s="29" t="s">
        <v>86</v>
      </c>
      <c r="E24" s="22" t="s">
        <v>87</v>
      </c>
      <c r="F24" s="23">
        <v>3.1024188000000006E-4</v>
      </c>
      <c r="G24" s="23" t="s">
        <v>33</v>
      </c>
      <c r="H24" s="23">
        <v>1.2560400000000003E-8</v>
      </c>
      <c r="I24" s="23" t="s">
        <v>34</v>
      </c>
      <c r="J24" s="23">
        <v>2.5120799999999999E-9</v>
      </c>
      <c r="K24" s="23" t="s">
        <v>35</v>
      </c>
      <c r="L24" s="24">
        <v>8400</v>
      </c>
      <c r="M24" s="21" t="s">
        <v>66</v>
      </c>
      <c r="N24" s="25">
        <f t="shared" si="0"/>
        <v>2.606031792</v>
      </c>
      <c r="O24" s="26" t="s">
        <v>67</v>
      </c>
      <c r="P24" s="25">
        <f t="shared" si="1"/>
        <v>1.0550740000000001E-4</v>
      </c>
      <c r="Q24" s="26" t="s">
        <v>68</v>
      </c>
      <c r="R24" s="25">
        <f t="shared" si="2"/>
        <v>2.1101500000000001E-5</v>
      </c>
      <c r="S24" s="26" t="s">
        <v>69</v>
      </c>
      <c r="T24" s="25">
        <v>0</v>
      </c>
      <c r="U24" s="26" t="s">
        <v>699</v>
      </c>
      <c r="V24" s="26" t="s">
        <v>2696</v>
      </c>
      <c r="W24" s="21">
        <v>10200</v>
      </c>
      <c r="X24" s="21" t="s">
        <v>36</v>
      </c>
      <c r="Y24" s="27">
        <f t="shared" si="3"/>
        <v>3.164467176</v>
      </c>
      <c r="Z24" s="28" t="s">
        <v>37</v>
      </c>
      <c r="AA24" s="27">
        <f t="shared" ref="AA24:AA27" si="4">ROUND(H24*W24,10)</f>
        <v>1.2811610000000001E-4</v>
      </c>
      <c r="AB24" s="28" t="s">
        <v>38</v>
      </c>
      <c r="AC24" s="27">
        <f t="shared" ref="AC24:AC27" si="5">ROUND(J24*W24,10)</f>
        <v>2.5623199999999999E-5</v>
      </c>
      <c r="AD24" s="28" t="s">
        <v>39</v>
      </c>
    </row>
    <row r="25" spans="1:30" s="12" customFormat="1" ht="16.2">
      <c r="A25" s="716"/>
      <c r="B25" s="717"/>
      <c r="C25" s="717"/>
      <c r="D25" s="29" t="s">
        <v>88</v>
      </c>
      <c r="E25" s="22" t="s">
        <v>89</v>
      </c>
      <c r="F25" s="23">
        <v>2.9014524000000002E-4</v>
      </c>
      <c r="G25" s="23" t="s">
        <v>33</v>
      </c>
      <c r="H25" s="23">
        <v>1.2560400000000003E-8</v>
      </c>
      <c r="I25" s="23" t="s">
        <v>34</v>
      </c>
      <c r="J25" s="23">
        <v>2.5120799999999999E-9</v>
      </c>
      <c r="K25" s="23" t="s">
        <v>35</v>
      </c>
      <c r="L25" s="24">
        <v>7800</v>
      </c>
      <c r="M25" s="21" t="s">
        <v>66</v>
      </c>
      <c r="N25" s="25">
        <f t="shared" si="0"/>
        <v>2.2631328719999999</v>
      </c>
      <c r="O25" s="26" t="s">
        <v>67</v>
      </c>
      <c r="P25" s="25">
        <f t="shared" si="1"/>
        <v>9.7971099999999994E-5</v>
      </c>
      <c r="Q25" s="26" t="s">
        <v>68</v>
      </c>
      <c r="R25" s="25">
        <f t="shared" si="2"/>
        <v>1.95942E-5</v>
      </c>
      <c r="S25" s="26" t="s">
        <v>69</v>
      </c>
      <c r="T25" s="25">
        <v>0</v>
      </c>
      <c r="U25" s="26" t="s">
        <v>699</v>
      </c>
      <c r="V25" s="26" t="s">
        <v>2696</v>
      </c>
      <c r="W25" s="21">
        <v>10300</v>
      </c>
      <c r="X25" s="21" t="s">
        <v>36</v>
      </c>
      <c r="Y25" s="27">
        <f t="shared" si="3"/>
        <v>2.9884959719999999</v>
      </c>
      <c r="Z25" s="28" t="s">
        <v>37</v>
      </c>
      <c r="AA25" s="27">
        <f t="shared" si="4"/>
        <v>1.293721E-4</v>
      </c>
      <c r="AB25" s="28" t="s">
        <v>38</v>
      </c>
      <c r="AC25" s="27">
        <f t="shared" si="5"/>
        <v>2.5874400000000001E-5</v>
      </c>
      <c r="AD25" s="28" t="s">
        <v>39</v>
      </c>
    </row>
    <row r="26" spans="1:30" s="12" customFormat="1" ht="16.2">
      <c r="A26" s="716"/>
      <c r="B26" s="717"/>
      <c r="C26" s="717"/>
      <c r="D26" s="29" t="s">
        <v>90</v>
      </c>
      <c r="E26" s="22" t="s">
        <v>91</v>
      </c>
      <c r="F26" s="23">
        <v>3.2405832000000003E-4</v>
      </c>
      <c r="G26" s="23" t="s">
        <v>33</v>
      </c>
      <c r="H26" s="23">
        <v>1.2560400000000003E-8</v>
      </c>
      <c r="I26" s="23" t="s">
        <v>34</v>
      </c>
      <c r="J26" s="23">
        <v>2.5120799999999999E-9</v>
      </c>
      <c r="K26" s="23" t="s">
        <v>35</v>
      </c>
      <c r="L26" s="24">
        <v>9600</v>
      </c>
      <c r="M26" s="21" t="s">
        <v>66</v>
      </c>
      <c r="N26" s="25">
        <f t="shared" si="0"/>
        <v>3.110959872</v>
      </c>
      <c r="O26" s="26" t="s">
        <v>67</v>
      </c>
      <c r="P26" s="25">
        <f t="shared" si="1"/>
        <v>1.205798E-4</v>
      </c>
      <c r="Q26" s="26" t="s">
        <v>68</v>
      </c>
      <c r="R26" s="25">
        <f t="shared" si="2"/>
        <v>2.4116000000000001E-5</v>
      </c>
      <c r="S26" s="26" t="s">
        <v>69</v>
      </c>
      <c r="T26" s="25">
        <v>0</v>
      </c>
      <c r="U26" s="26" t="s">
        <v>699</v>
      </c>
      <c r="V26" s="26" t="s">
        <v>2696</v>
      </c>
      <c r="W26" s="21">
        <v>10000</v>
      </c>
      <c r="X26" s="21" t="s">
        <v>36</v>
      </c>
      <c r="Y26" s="27">
        <f t="shared" si="3"/>
        <v>3.2405832000000001</v>
      </c>
      <c r="Z26" s="28" t="s">
        <v>37</v>
      </c>
      <c r="AA26" s="27">
        <f t="shared" si="4"/>
        <v>1.25604E-4</v>
      </c>
      <c r="AB26" s="28" t="s">
        <v>38</v>
      </c>
      <c r="AC26" s="27">
        <f t="shared" si="5"/>
        <v>2.5120799999999998E-5</v>
      </c>
      <c r="AD26" s="28" t="s">
        <v>39</v>
      </c>
    </row>
    <row r="27" spans="1:30" s="12" customFormat="1" ht="16.2">
      <c r="A27" s="716"/>
      <c r="B27" s="717"/>
      <c r="C27" s="717"/>
      <c r="D27" s="89" t="s">
        <v>2663</v>
      </c>
      <c r="E27" s="22" t="s">
        <v>92</v>
      </c>
      <c r="F27" s="23">
        <v>2.6418708000000004E-4</v>
      </c>
      <c r="G27" s="23" t="s">
        <v>33</v>
      </c>
      <c r="H27" s="23">
        <v>4.1868000000000005E-9</v>
      </c>
      <c r="I27" s="23" t="s">
        <v>34</v>
      </c>
      <c r="J27" s="23">
        <v>4.186800000000001E-10</v>
      </c>
      <c r="K27" s="23" t="s">
        <v>35</v>
      </c>
      <c r="L27" s="24">
        <v>6635</v>
      </c>
      <c r="M27" s="21" t="s">
        <v>66</v>
      </c>
      <c r="N27" s="25">
        <f t="shared" si="0"/>
        <v>1.7528812758000001</v>
      </c>
      <c r="O27" s="26" t="s">
        <v>67</v>
      </c>
      <c r="P27" s="25">
        <f t="shared" si="1"/>
        <v>2.77794E-5</v>
      </c>
      <c r="Q27" s="26" t="s">
        <v>68</v>
      </c>
      <c r="R27" s="25">
        <f t="shared" si="2"/>
        <v>2.7779000000000001E-6</v>
      </c>
      <c r="S27" s="26" t="s">
        <v>69</v>
      </c>
      <c r="T27" s="25">
        <v>0</v>
      </c>
      <c r="U27" s="26" t="s">
        <v>699</v>
      </c>
      <c r="V27" s="26" t="s">
        <v>2696</v>
      </c>
      <c r="W27" s="21">
        <v>12000</v>
      </c>
      <c r="X27" s="21" t="s">
        <v>36</v>
      </c>
      <c r="Y27" s="27">
        <f t="shared" si="3"/>
        <v>3.1702449599999998</v>
      </c>
      <c r="Z27" s="28" t="s">
        <v>37</v>
      </c>
      <c r="AA27" s="27">
        <f t="shared" si="4"/>
        <v>5.0241599999999997E-5</v>
      </c>
      <c r="AB27" s="28" t="s">
        <v>38</v>
      </c>
      <c r="AC27" s="27">
        <f t="shared" si="5"/>
        <v>5.0242000000000001E-6</v>
      </c>
      <c r="AD27" s="28" t="s">
        <v>39</v>
      </c>
    </row>
    <row r="28" spans="1:30" s="458" customFormat="1" ht="16.2">
      <c r="A28" s="716"/>
      <c r="B28" s="717"/>
      <c r="C28" s="717"/>
      <c r="D28" s="451" t="s">
        <v>2442</v>
      </c>
      <c r="E28" s="452" t="s">
        <v>92</v>
      </c>
      <c r="F28" s="453">
        <v>2.6418708000000004E-4</v>
      </c>
      <c r="G28" s="453" t="s">
        <v>33</v>
      </c>
      <c r="H28" s="453">
        <v>4.1868000000000005E-9</v>
      </c>
      <c r="I28" s="453" t="s">
        <v>34</v>
      </c>
      <c r="J28" s="453">
        <v>4.186800000000001E-10</v>
      </c>
      <c r="K28" s="453" t="s">
        <v>35</v>
      </c>
      <c r="L28" s="454">
        <v>6635</v>
      </c>
      <c r="M28" s="455" t="s">
        <v>66</v>
      </c>
      <c r="N28" s="25">
        <f>ROUND(F28*L28,10)/0.55</f>
        <v>3.1870568650909088</v>
      </c>
      <c r="O28" s="25" t="s">
        <v>2443</v>
      </c>
      <c r="P28" s="25">
        <f>ROUND(H28*L28,10)/0.55</f>
        <v>5.0507999999999998E-5</v>
      </c>
      <c r="Q28" s="25" t="s">
        <v>2444</v>
      </c>
      <c r="R28" s="25">
        <f>ROUND(J28*L28,10)/0.55</f>
        <v>5.0507272727272723E-6</v>
      </c>
      <c r="S28" s="25" t="s">
        <v>2445</v>
      </c>
      <c r="T28" s="25">
        <v>0</v>
      </c>
      <c r="U28" s="25" t="s">
        <v>699</v>
      </c>
      <c r="V28" s="25" t="s">
        <v>2697</v>
      </c>
      <c r="W28" s="455">
        <v>12000</v>
      </c>
      <c r="X28" s="455" t="s">
        <v>36</v>
      </c>
      <c r="Y28" s="456">
        <f t="shared" ref="Y28" si="6">ROUND(F28*W28,10)</f>
        <v>3.1702449599999998</v>
      </c>
      <c r="Z28" s="457" t="s">
        <v>37</v>
      </c>
      <c r="AA28" s="456">
        <f t="shared" ref="AA28" si="7">ROUND(H28*W28,10)</f>
        <v>5.0241599999999997E-5</v>
      </c>
      <c r="AB28" s="457" t="s">
        <v>38</v>
      </c>
      <c r="AC28" s="456">
        <f t="shared" ref="AC28" si="8">ROUND(J28*W28,10)</f>
        <v>5.0242000000000001E-6</v>
      </c>
      <c r="AD28" s="457" t="s">
        <v>39</v>
      </c>
    </row>
    <row r="29" spans="1:30" s="12" customFormat="1" ht="16.2">
      <c r="A29" s="716"/>
      <c r="B29" s="717"/>
      <c r="C29" s="717"/>
      <c r="D29" s="29" t="s">
        <v>93</v>
      </c>
      <c r="E29" s="22" t="s">
        <v>94</v>
      </c>
      <c r="F29" s="23">
        <v>3.0689244000000005E-4</v>
      </c>
      <c r="G29" s="23" t="s">
        <v>33</v>
      </c>
      <c r="H29" s="23">
        <v>1.2560400000000003E-8</v>
      </c>
      <c r="I29" s="23" t="s">
        <v>34</v>
      </c>
      <c r="J29" s="23">
        <v>2.5120799999999999E-9</v>
      </c>
      <c r="K29" s="23" t="s">
        <v>35</v>
      </c>
      <c r="L29" s="24">
        <v>7800</v>
      </c>
      <c r="M29" s="21" t="s">
        <v>66</v>
      </c>
      <c r="N29" s="25">
        <f t="shared" si="0"/>
        <v>2.393761032</v>
      </c>
      <c r="O29" s="26" t="s">
        <v>67</v>
      </c>
      <c r="P29" s="25">
        <f t="shared" si="1"/>
        <v>9.7971099999999994E-5</v>
      </c>
      <c r="Q29" s="26" t="s">
        <v>68</v>
      </c>
      <c r="R29" s="25">
        <f t="shared" si="2"/>
        <v>1.95942E-5</v>
      </c>
      <c r="S29" s="26" t="s">
        <v>69</v>
      </c>
      <c r="T29" s="25">
        <v>0</v>
      </c>
      <c r="U29" s="26" t="s">
        <v>699</v>
      </c>
      <c r="V29" s="26" t="s">
        <v>2696</v>
      </c>
      <c r="W29" s="21"/>
      <c r="X29" s="21"/>
      <c r="Y29" s="27" t="s">
        <v>40</v>
      </c>
      <c r="Z29" s="27" t="s">
        <v>40</v>
      </c>
      <c r="AA29" s="27" t="s">
        <v>40</v>
      </c>
      <c r="AB29" s="27" t="s">
        <v>40</v>
      </c>
      <c r="AC29" s="27" t="s">
        <v>40</v>
      </c>
      <c r="AD29" s="27" t="s">
        <v>40</v>
      </c>
    </row>
    <row r="30" spans="1:30" s="12" customFormat="1" ht="16.2">
      <c r="A30" s="716"/>
      <c r="B30" s="717"/>
      <c r="C30" s="717"/>
      <c r="D30" s="29" t="s">
        <v>95</v>
      </c>
      <c r="E30" s="22" t="s">
        <v>96</v>
      </c>
      <c r="F30" s="23">
        <v>3.3787476000000005E-4</v>
      </c>
      <c r="G30" s="23" t="s">
        <v>33</v>
      </c>
      <c r="H30" s="23">
        <v>1.2560400000000003E-8</v>
      </c>
      <c r="I30" s="23" t="s">
        <v>34</v>
      </c>
      <c r="J30" s="23">
        <v>2.5120799999999999E-9</v>
      </c>
      <c r="K30" s="23" t="s">
        <v>35</v>
      </c>
      <c r="L30" s="24">
        <v>10000</v>
      </c>
      <c r="M30" s="21" t="s">
        <v>66</v>
      </c>
      <c r="N30" s="25">
        <f t="shared" si="0"/>
        <v>3.3787476000000001</v>
      </c>
      <c r="O30" s="26" t="s">
        <v>67</v>
      </c>
      <c r="P30" s="25">
        <f t="shared" si="1"/>
        <v>1.25604E-4</v>
      </c>
      <c r="Q30" s="26" t="s">
        <v>68</v>
      </c>
      <c r="R30" s="25">
        <f t="shared" si="2"/>
        <v>2.5120799999999998E-5</v>
      </c>
      <c r="S30" s="26" t="s">
        <v>69</v>
      </c>
      <c r="T30" s="25">
        <v>0</v>
      </c>
      <c r="U30" s="26" t="s">
        <v>699</v>
      </c>
      <c r="V30" s="26" t="s">
        <v>2696</v>
      </c>
      <c r="W30" s="21"/>
      <c r="X30" s="21"/>
      <c r="Y30" s="27" t="s">
        <v>40</v>
      </c>
      <c r="Z30" s="27" t="s">
        <v>40</v>
      </c>
      <c r="AA30" s="27" t="s">
        <v>40</v>
      </c>
      <c r="AB30" s="27" t="s">
        <v>40</v>
      </c>
      <c r="AC30" s="27" t="s">
        <v>40</v>
      </c>
      <c r="AD30" s="27" t="s">
        <v>40</v>
      </c>
    </row>
    <row r="31" spans="1:30" s="12" customFormat="1" ht="16.2">
      <c r="A31" s="716"/>
      <c r="B31" s="717"/>
      <c r="C31" s="717"/>
      <c r="D31" s="29" t="s">
        <v>97</v>
      </c>
      <c r="E31" s="22" t="s">
        <v>98</v>
      </c>
      <c r="F31" s="23">
        <v>3.0689244000000005E-4</v>
      </c>
      <c r="G31" s="23" t="s">
        <v>33</v>
      </c>
      <c r="H31" s="23">
        <v>1.2560400000000003E-8</v>
      </c>
      <c r="I31" s="23" t="s">
        <v>34</v>
      </c>
      <c r="J31" s="23">
        <v>2.5120799999999999E-9</v>
      </c>
      <c r="K31" s="23" t="s">
        <v>35</v>
      </c>
      <c r="L31" s="24">
        <v>9600</v>
      </c>
      <c r="M31" s="21" t="s">
        <v>66</v>
      </c>
      <c r="N31" s="25">
        <f t="shared" si="0"/>
        <v>2.946167424</v>
      </c>
      <c r="O31" s="26" t="s">
        <v>67</v>
      </c>
      <c r="P31" s="25">
        <f t="shared" si="1"/>
        <v>1.205798E-4</v>
      </c>
      <c r="Q31" s="26" t="s">
        <v>68</v>
      </c>
      <c r="R31" s="25">
        <f t="shared" si="2"/>
        <v>2.4116000000000001E-5</v>
      </c>
      <c r="S31" s="26" t="s">
        <v>69</v>
      </c>
      <c r="T31" s="25">
        <v>0</v>
      </c>
      <c r="U31" s="26" t="s">
        <v>699</v>
      </c>
      <c r="V31" s="26" t="s">
        <v>2696</v>
      </c>
      <c r="W31" s="21"/>
      <c r="X31" s="21"/>
      <c r="Y31" s="27" t="s">
        <v>40</v>
      </c>
      <c r="Z31" s="27" t="s">
        <v>40</v>
      </c>
      <c r="AA31" s="27" t="s">
        <v>40</v>
      </c>
      <c r="AB31" s="27" t="s">
        <v>40</v>
      </c>
      <c r="AC31" s="27" t="s">
        <v>40</v>
      </c>
      <c r="AD31" s="27" t="s">
        <v>40</v>
      </c>
    </row>
    <row r="32" spans="1:30" s="12" customFormat="1" ht="16.2">
      <c r="A32" s="716"/>
      <c r="B32" s="717"/>
      <c r="C32" s="717"/>
      <c r="D32" s="29" t="s">
        <v>99</v>
      </c>
      <c r="E32" s="22" t="s">
        <v>100</v>
      </c>
      <c r="F32" s="23">
        <v>3.0689244000000005E-4</v>
      </c>
      <c r="G32" s="23" t="s">
        <v>33</v>
      </c>
      <c r="H32" s="23">
        <v>1.2560400000000003E-8</v>
      </c>
      <c r="I32" s="23" t="s">
        <v>34</v>
      </c>
      <c r="J32" s="23">
        <v>2.5120799999999999E-9</v>
      </c>
      <c r="K32" s="23" t="s">
        <v>35</v>
      </c>
      <c r="L32" s="24">
        <v>9000</v>
      </c>
      <c r="M32" s="21" t="s">
        <v>66</v>
      </c>
      <c r="N32" s="25">
        <f t="shared" si="0"/>
        <v>2.7620319599999998</v>
      </c>
      <c r="O32" s="26" t="s">
        <v>67</v>
      </c>
      <c r="P32" s="25">
        <f t="shared" si="1"/>
        <v>1.130436E-4</v>
      </c>
      <c r="Q32" s="26" t="s">
        <v>68</v>
      </c>
      <c r="R32" s="25">
        <f t="shared" si="2"/>
        <v>2.2608699999999999E-5</v>
      </c>
      <c r="S32" s="26" t="s">
        <v>69</v>
      </c>
      <c r="T32" s="25">
        <v>0</v>
      </c>
      <c r="U32" s="26" t="s">
        <v>699</v>
      </c>
      <c r="V32" s="26" t="s">
        <v>2696</v>
      </c>
      <c r="W32" s="21"/>
      <c r="X32" s="21"/>
      <c r="Y32" s="27" t="s">
        <v>40</v>
      </c>
      <c r="Z32" s="27" t="s">
        <v>40</v>
      </c>
      <c r="AA32" s="27" t="s">
        <v>40</v>
      </c>
      <c r="AB32" s="27" t="s">
        <v>40</v>
      </c>
      <c r="AC32" s="27" t="s">
        <v>40</v>
      </c>
      <c r="AD32" s="27" t="s">
        <v>40</v>
      </c>
    </row>
    <row r="33" spans="1:1530" s="12" customFormat="1" ht="16.2">
      <c r="A33" s="716"/>
      <c r="B33" s="717"/>
      <c r="C33" s="717" t="s">
        <v>101</v>
      </c>
      <c r="D33" s="29" t="s">
        <v>102</v>
      </c>
      <c r="E33" s="22" t="s">
        <v>103</v>
      </c>
      <c r="F33" s="23">
        <v>2.5790688000000003E-4</v>
      </c>
      <c r="G33" s="23" t="s">
        <v>33</v>
      </c>
      <c r="H33" s="23">
        <v>4.1868000000000005E-9</v>
      </c>
      <c r="I33" s="23" t="s">
        <v>34</v>
      </c>
      <c r="J33" s="23">
        <v>4.186800000000001E-10</v>
      </c>
      <c r="K33" s="23" t="s">
        <v>35</v>
      </c>
      <c r="L33" s="24">
        <v>11090</v>
      </c>
      <c r="M33" s="21" t="s">
        <v>66</v>
      </c>
      <c r="N33" s="25">
        <f t="shared" si="0"/>
        <v>2.8601872992000001</v>
      </c>
      <c r="O33" s="26" t="s">
        <v>67</v>
      </c>
      <c r="P33" s="25">
        <f t="shared" si="1"/>
        <v>4.6431599999999998E-5</v>
      </c>
      <c r="Q33" s="26" t="s">
        <v>68</v>
      </c>
      <c r="R33" s="25">
        <f t="shared" si="2"/>
        <v>4.6431999999999999E-6</v>
      </c>
      <c r="S33" s="26" t="s">
        <v>69</v>
      </c>
      <c r="T33" s="25">
        <v>0</v>
      </c>
      <c r="U33" s="26" t="s">
        <v>699</v>
      </c>
      <c r="V33" s="26" t="s">
        <v>2696</v>
      </c>
      <c r="W33" s="21"/>
      <c r="X33" s="21"/>
      <c r="Y33" s="27" t="s">
        <v>40</v>
      </c>
      <c r="Z33" s="27" t="s">
        <v>40</v>
      </c>
      <c r="AA33" s="27" t="s">
        <v>40</v>
      </c>
      <c r="AB33" s="27" t="s">
        <v>40</v>
      </c>
      <c r="AC33" s="27" t="s">
        <v>40</v>
      </c>
      <c r="AD33" s="27" t="s">
        <v>40</v>
      </c>
    </row>
    <row r="34" spans="1:1530" s="420" customFormat="1" ht="16.2">
      <c r="A34" s="716"/>
      <c r="B34" s="717"/>
      <c r="C34" s="717"/>
      <c r="D34" s="451" t="s">
        <v>104</v>
      </c>
      <c r="E34" s="452" t="s">
        <v>105</v>
      </c>
      <c r="F34" s="453">
        <v>2.3487948000000002E-4</v>
      </c>
      <c r="G34" s="453" t="s">
        <v>33</v>
      </c>
      <c r="H34" s="453">
        <v>4.1868000000000005E-9</v>
      </c>
      <c r="I34" s="453" t="s">
        <v>34</v>
      </c>
      <c r="J34" s="453">
        <v>4.186800000000001E-10</v>
      </c>
      <c r="K34" s="453" t="s">
        <v>35</v>
      </c>
      <c r="L34" s="454">
        <v>8000</v>
      </c>
      <c r="M34" s="455" t="s">
        <v>78</v>
      </c>
      <c r="N34" s="25">
        <f t="shared" si="0"/>
        <v>1.87903584</v>
      </c>
      <c r="O34" s="26" t="s">
        <v>79</v>
      </c>
      <c r="P34" s="25">
        <f t="shared" si="1"/>
        <v>3.3494400000000002E-5</v>
      </c>
      <c r="Q34" s="26" t="s">
        <v>80</v>
      </c>
      <c r="R34" s="25">
        <f t="shared" si="2"/>
        <v>3.3494000000000001E-6</v>
      </c>
      <c r="S34" s="26" t="s">
        <v>81</v>
      </c>
      <c r="T34" s="25">
        <v>0</v>
      </c>
      <c r="U34" s="26" t="s">
        <v>699</v>
      </c>
      <c r="V34" s="26" t="s">
        <v>2696</v>
      </c>
      <c r="W34" s="21">
        <v>9310</v>
      </c>
      <c r="X34" s="21" t="s">
        <v>78</v>
      </c>
      <c r="Y34" s="27">
        <f t="shared" si="3"/>
        <v>2.1867279588000001</v>
      </c>
      <c r="Z34" s="27" t="s">
        <v>79</v>
      </c>
      <c r="AA34" s="27">
        <f>ROUND(H34*W34,10)</f>
        <v>3.8979100000000001E-5</v>
      </c>
      <c r="AB34" s="27" t="s">
        <v>80</v>
      </c>
      <c r="AC34" s="27">
        <f>ROUND(J34*W34,10)</f>
        <v>3.8979000000000004E-6</v>
      </c>
      <c r="AD34" s="27" t="s">
        <v>81</v>
      </c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</row>
    <row r="35" spans="1:1530" s="12" customFormat="1" ht="16.2">
      <c r="A35" s="716"/>
      <c r="B35" s="717"/>
      <c r="C35" s="717"/>
      <c r="D35" s="29" t="s">
        <v>106</v>
      </c>
      <c r="E35" s="22" t="s">
        <v>107</v>
      </c>
      <c r="F35" s="23">
        <v>2.4115968000000003E-4</v>
      </c>
      <c r="G35" s="23" t="s">
        <v>33</v>
      </c>
      <c r="H35" s="23">
        <v>4.1868000000000005E-9</v>
      </c>
      <c r="I35" s="23" t="s">
        <v>34</v>
      </c>
      <c r="J35" s="23">
        <v>4.186800000000001E-10</v>
      </c>
      <c r="K35" s="23" t="s">
        <v>35</v>
      </c>
      <c r="L35" s="24">
        <v>9000</v>
      </c>
      <c r="M35" s="21" t="s">
        <v>78</v>
      </c>
      <c r="N35" s="25">
        <f t="shared" si="0"/>
        <v>2.1704371199999999</v>
      </c>
      <c r="O35" s="26" t="s">
        <v>79</v>
      </c>
      <c r="P35" s="25">
        <f t="shared" si="1"/>
        <v>3.7681200000000001E-5</v>
      </c>
      <c r="Q35" s="26" t="s">
        <v>80</v>
      </c>
      <c r="R35" s="25">
        <f t="shared" si="2"/>
        <v>3.7681E-6</v>
      </c>
      <c r="S35" s="26" t="s">
        <v>81</v>
      </c>
      <c r="T35" s="25">
        <v>0</v>
      </c>
      <c r="U35" s="26" t="s">
        <v>699</v>
      </c>
      <c r="V35" s="26" t="s">
        <v>2696</v>
      </c>
      <c r="W35" s="21"/>
      <c r="X35" s="21"/>
      <c r="Y35" s="27" t="s">
        <v>40</v>
      </c>
      <c r="Z35" s="27" t="s">
        <v>40</v>
      </c>
      <c r="AA35" s="27" t="s">
        <v>40</v>
      </c>
      <c r="AB35" s="27" t="s">
        <v>40</v>
      </c>
      <c r="AC35" s="27" t="s">
        <v>40</v>
      </c>
      <c r="AD35" s="27" t="s">
        <v>40</v>
      </c>
    </row>
    <row r="36" spans="1:1530" s="12" customFormat="1" ht="16.2">
      <c r="A36" s="716"/>
      <c r="B36" s="717"/>
      <c r="C36" s="717"/>
      <c r="D36" s="29" t="s">
        <v>108</v>
      </c>
      <c r="E36" s="22" t="s">
        <v>109</v>
      </c>
      <c r="F36" s="23">
        <v>1.8589392000000003E-4</v>
      </c>
      <c r="G36" s="23" t="s">
        <v>33</v>
      </c>
      <c r="H36" s="23">
        <v>4.1868000000000005E-9</v>
      </c>
      <c r="I36" s="23" t="s">
        <v>34</v>
      </c>
      <c r="J36" s="23">
        <v>4.186800000000001E-10</v>
      </c>
      <c r="K36" s="23" t="s">
        <v>35</v>
      </c>
      <c r="L36" s="24">
        <v>4200</v>
      </c>
      <c r="M36" s="21" t="s">
        <v>78</v>
      </c>
      <c r="N36" s="25">
        <f t="shared" si="0"/>
        <v>0.78075446400000004</v>
      </c>
      <c r="O36" s="26" t="s">
        <v>79</v>
      </c>
      <c r="P36" s="25">
        <f t="shared" si="1"/>
        <v>1.7584600000000001E-5</v>
      </c>
      <c r="Q36" s="26" t="s">
        <v>80</v>
      </c>
      <c r="R36" s="25">
        <f t="shared" si="2"/>
        <v>1.7585E-6</v>
      </c>
      <c r="S36" s="26" t="s">
        <v>81</v>
      </c>
      <c r="T36" s="25">
        <v>0</v>
      </c>
      <c r="U36" s="26" t="s">
        <v>699</v>
      </c>
      <c r="V36" s="26" t="s">
        <v>2696</v>
      </c>
      <c r="W36" s="21"/>
      <c r="X36" s="21"/>
      <c r="Y36" s="27" t="s">
        <v>40</v>
      </c>
      <c r="Z36" s="27" t="s">
        <v>40</v>
      </c>
      <c r="AA36" s="27" t="s">
        <v>40</v>
      </c>
      <c r="AB36" s="27" t="s">
        <v>40</v>
      </c>
      <c r="AC36" s="27" t="s">
        <v>40</v>
      </c>
      <c r="AD36" s="27" t="s">
        <v>40</v>
      </c>
    </row>
    <row r="37" spans="1:1530" s="12" customFormat="1" ht="16.2">
      <c r="A37" s="716"/>
      <c r="B37" s="717"/>
      <c r="C37" s="717"/>
      <c r="D37" s="29" t="s">
        <v>110</v>
      </c>
      <c r="E37" s="22" t="s">
        <v>111</v>
      </c>
      <c r="F37" s="23">
        <v>1.088568E-3</v>
      </c>
      <c r="G37" s="23" t="s">
        <v>33</v>
      </c>
      <c r="H37" s="23">
        <v>4.1868000000000005E-9</v>
      </c>
      <c r="I37" s="23" t="s">
        <v>34</v>
      </c>
      <c r="J37" s="23">
        <v>4.186800000000001E-10</v>
      </c>
      <c r="K37" s="23" t="s">
        <v>35</v>
      </c>
      <c r="L37" s="24">
        <v>777</v>
      </c>
      <c r="M37" s="21" t="s">
        <v>78</v>
      </c>
      <c r="N37" s="25">
        <f t="shared" si="0"/>
        <v>0.84581733599999998</v>
      </c>
      <c r="O37" s="26" t="s">
        <v>79</v>
      </c>
      <c r="P37" s="25">
        <f t="shared" si="1"/>
        <v>3.2530999999999998E-6</v>
      </c>
      <c r="Q37" s="26" t="s">
        <v>80</v>
      </c>
      <c r="R37" s="25">
        <f t="shared" si="2"/>
        <v>3.2529999999999998E-7</v>
      </c>
      <c r="S37" s="26" t="s">
        <v>81</v>
      </c>
      <c r="T37" s="25">
        <v>0</v>
      </c>
      <c r="U37" s="26" t="s">
        <v>699</v>
      </c>
      <c r="V37" s="26" t="s">
        <v>2696</v>
      </c>
      <c r="W37" s="21"/>
      <c r="X37" s="21"/>
      <c r="Y37" s="27" t="s">
        <v>40</v>
      </c>
      <c r="Z37" s="27" t="s">
        <v>40</v>
      </c>
      <c r="AA37" s="27" t="s">
        <v>40</v>
      </c>
      <c r="AB37" s="27" t="s">
        <v>40</v>
      </c>
      <c r="AC37" s="27" t="s">
        <v>40</v>
      </c>
      <c r="AD37" s="27" t="s">
        <v>40</v>
      </c>
    </row>
    <row r="38" spans="1:1530" s="12" customFormat="1" ht="16.2">
      <c r="A38" s="716"/>
      <c r="B38" s="717"/>
      <c r="C38" s="718" t="s">
        <v>112</v>
      </c>
      <c r="D38" s="29" t="s">
        <v>113</v>
      </c>
      <c r="E38" s="22" t="s">
        <v>114</v>
      </c>
      <c r="F38" s="23">
        <v>3.8392956000000007E-4</v>
      </c>
      <c r="G38" s="23" t="s">
        <v>33</v>
      </c>
      <c r="H38" s="23">
        <v>1.2560399999999999E-7</v>
      </c>
      <c r="I38" s="23" t="s">
        <v>34</v>
      </c>
      <c r="J38" s="23">
        <v>1.6747200000000002E-8</v>
      </c>
      <c r="K38" s="23" t="s">
        <v>35</v>
      </c>
      <c r="L38" s="31">
        <v>2029.61</v>
      </c>
      <c r="M38" s="21" t="s">
        <v>115</v>
      </c>
      <c r="N38" s="25">
        <f t="shared" si="0"/>
        <v>0.77922727430000005</v>
      </c>
      <c r="O38" s="26" t="s">
        <v>37</v>
      </c>
      <c r="P38" s="25">
        <f t="shared" si="1"/>
        <v>2.5492709999999999E-4</v>
      </c>
      <c r="Q38" s="26" t="s">
        <v>38</v>
      </c>
      <c r="R38" s="25">
        <f t="shared" si="2"/>
        <v>3.3990299999999999E-5</v>
      </c>
      <c r="S38" s="26" t="s">
        <v>39</v>
      </c>
      <c r="T38" s="25">
        <v>0</v>
      </c>
      <c r="U38" s="26" t="s">
        <v>699</v>
      </c>
      <c r="V38" s="26" t="s">
        <v>2696</v>
      </c>
      <c r="W38" s="21"/>
      <c r="X38" s="21"/>
      <c r="Y38" s="27" t="s">
        <v>40</v>
      </c>
      <c r="Z38" s="27" t="s">
        <v>40</v>
      </c>
      <c r="AA38" s="27" t="s">
        <v>40</v>
      </c>
      <c r="AB38" s="27" t="s">
        <v>40</v>
      </c>
      <c r="AC38" s="27" t="s">
        <v>40</v>
      </c>
      <c r="AD38" s="27" t="s">
        <v>40</v>
      </c>
    </row>
    <row r="39" spans="1:1530" s="12" customFormat="1" ht="16.2">
      <c r="A39" s="716"/>
      <c r="B39" s="717"/>
      <c r="C39" s="718"/>
      <c r="D39" s="29" t="s">
        <v>116</v>
      </c>
      <c r="E39" s="22" t="s">
        <v>117</v>
      </c>
      <c r="F39" s="23">
        <v>5.9871240000000008E-4</v>
      </c>
      <c r="G39" s="23" t="s">
        <v>33</v>
      </c>
      <c r="H39" s="23">
        <v>1.2560399999999999E-7</v>
      </c>
      <c r="I39" s="23" t="s">
        <v>34</v>
      </c>
      <c r="J39" s="23">
        <v>1.6747200000000002E-8</v>
      </c>
      <c r="K39" s="23" t="s">
        <v>35</v>
      </c>
      <c r="L39" s="21" t="s">
        <v>40</v>
      </c>
      <c r="M39" s="21" t="s">
        <v>40</v>
      </c>
      <c r="N39" s="25" t="s">
        <v>40</v>
      </c>
      <c r="O39" s="32" t="s">
        <v>40</v>
      </c>
      <c r="P39" s="32" t="s">
        <v>40</v>
      </c>
      <c r="Q39" s="32" t="s">
        <v>40</v>
      </c>
      <c r="R39" s="32" t="s">
        <v>40</v>
      </c>
      <c r="S39" s="32" t="s">
        <v>40</v>
      </c>
      <c r="T39" s="25">
        <v>0</v>
      </c>
      <c r="U39" s="26" t="s">
        <v>699</v>
      </c>
      <c r="V39" s="26" t="s">
        <v>2696</v>
      </c>
      <c r="W39" s="21"/>
      <c r="X39" s="21"/>
      <c r="Y39" s="27" t="s">
        <v>40</v>
      </c>
      <c r="Z39" s="33" t="s">
        <v>40</v>
      </c>
      <c r="AA39" s="27" t="s">
        <v>40</v>
      </c>
      <c r="AB39" s="33" t="s">
        <v>40</v>
      </c>
      <c r="AC39" s="33" t="s">
        <v>40</v>
      </c>
      <c r="AD39" s="33" t="s">
        <v>40</v>
      </c>
    </row>
    <row r="40" spans="1:1530" s="12" customFormat="1" ht="16.2">
      <c r="A40" s="716"/>
      <c r="B40" s="717"/>
      <c r="C40" s="718"/>
      <c r="D40" s="29" t="s">
        <v>118</v>
      </c>
      <c r="E40" s="22" t="s">
        <v>119</v>
      </c>
      <c r="F40" s="23">
        <v>4.1868000000000005E-4</v>
      </c>
      <c r="G40" s="23" t="s">
        <v>33</v>
      </c>
      <c r="H40" s="23">
        <v>1.2560399999999999E-7</v>
      </c>
      <c r="I40" s="23" t="s">
        <v>34</v>
      </c>
      <c r="J40" s="23">
        <v>1.6747200000000002E-8</v>
      </c>
      <c r="K40" s="23" t="s">
        <v>35</v>
      </c>
      <c r="L40" s="21" t="s">
        <v>40</v>
      </c>
      <c r="M40" s="21" t="s">
        <v>40</v>
      </c>
      <c r="N40" s="25" t="s">
        <v>40</v>
      </c>
      <c r="O40" s="32" t="s">
        <v>40</v>
      </c>
      <c r="P40" s="32" t="s">
        <v>40</v>
      </c>
      <c r="Q40" s="32" t="s">
        <v>40</v>
      </c>
      <c r="R40" s="32" t="s">
        <v>40</v>
      </c>
      <c r="S40" s="32" t="s">
        <v>40</v>
      </c>
      <c r="T40" s="25">
        <v>0</v>
      </c>
      <c r="U40" s="26" t="s">
        <v>699</v>
      </c>
      <c r="V40" s="26" t="s">
        <v>2696</v>
      </c>
      <c r="W40" s="21"/>
      <c r="X40" s="21"/>
      <c r="Y40" s="27" t="s">
        <v>40</v>
      </c>
      <c r="Z40" s="33" t="s">
        <v>40</v>
      </c>
      <c r="AA40" s="27" t="s">
        <v>40</v>
      </c>
      <c r="AB40" s="33" t="s">
        <v>40</v>
      </c>
      <c r="AC40" s="33" t="s">
        <v>40</v>
      </c>
      <c r="AD40" s="33" t="s">
        <v>40</v>
      </c>
    </row>
    <row r="41" spans="1:1530" s="12" customFormat="1" ht="16.2">
      <c r="A41" s="716"/>
      <c r="B41" s="717"/>
      <c r="C41" s="717" t="s">
        <v>120</v>
      </c>
      <c r="D41" s="29" t="s">
        <v>121</v>
      </c>
      <c r="E41" s="22" t="s">
        <v>122</v>
      </c>
      <c r="F41" s="23">
        <v>4.6892160000000006E-4</v>
      </c>
      <c r="G41" s="23" t="s">
        <v>33</v>
      </c>
      <c r="H41" s="23">
        <v>1.2560399999999999E-7</v>
      </c>
      <c r="I41" s="23" t="s">
        <v>34</v>
      </c>
      <c r="J41" s="23">
        <v>1.6747200000000002E-8</v>
      </c>
      <c r="K41" s="23" t="s">
        <v>35</v>
      </c>
      <c r="L41" s="21" t="s">
        <v>40</v>
      </c>
      <c r="M41" s="21" t="s">
        <v>40</v>
      </c>
      <c r="N41" s="25" t="s">
        <v>40</v>
      </c>
      <c r="O41" s="32" t="s">
        <v>40</v>
      </c>
      <c r="P41" s="32" t="s">
        <v>40</v>
      </c>
      <c r="Q41" s="32" t="s">
        <v>40</v>
      </c>
      <c r="R41" s="32" t="s">
        <v>40</v>
      </c>
      <c r="S41" s="32" t="s">
        <v>40</v>
      </c>
      <c r="T41" s="25">
        <v>0</v>
      </c>
      <c r="U41" s="26" t="s">
        <v>699</v>
      </c>
      <c r="V41" s="26" t="s">
        <v>2696</v>
      </c>
      <c r="W41" s="21"/>
      <c r="X41" s="21"/>
      <c r="Y41" s="27" t="s">
        <v>40</v>
      </c>
      <c r="Z41" s="33" t="s">
        <v>40</v>
      </c>
      <c r="AA41" s="27" t="s">
        <v>40</v>
      </c>
      <c r="AB41" s="33" t="s">
        <v>40</v>
      </c>
      <c r="AC41" s="33" t="s">
        <v>40</v>
      </c>
      <c r="AD41" s="33" t="s">
        <v>40</v>
      </c>
    </row>
    <row r="42" spans="1:1530" s="12" customFormat="1" ht="16.2">
      <c r="A42" s="716"/>
      <c r="B42" s="717"/>
      <c r="C42" s="717"/>
      <c r="D42" s="29" t="s">
        <v>123</v>
      </c>
      <c r="E42" s="22" t="s">
        <v>124</v>
      </c>
      <c r="F42" s="23">
        <v>3.9900204000000003E-4</v>
      </c>
      <c r="G42" s="23" t="s">
        <v>33</v>
      </c>
      <c r="H42" s="23">
        <v>1.2560400000000003E-8</v>
      </c>
      <c r="I42" s="23" t="s">
        <v>34</v>
      </c>
      <c r="J42" s="23">
        <v>8.3736000000000009E-9</v>
      </c>
      <c r="K42" s="23" t="s">
        <v>35</v>
      </c>
      <c r="L42" s="21" t="s">
        <v>40</v>
      </c>
      <c r="M42" s="21" t="s">
        <v>40</v>
      </c>
      <c r="N42" s="25" t="s">
        <v>40</v>
      </c>
      <c r="O42" s="32" t="s">
        <v>40</v>
      </c>
      <c r="P42" s="32" t="s">
        <v>40</v>
      </c>
      <c r="Q42" s="32" t="s">
        <v>40</v>
      </c>
      <c r="R42" s="32" t="s">
        <v>40</v>
      </c>
      <c r="S42" s="32" t="s">
        <v>40</v>
      </c>
      <c r="T42" s="25">
        <v>0</v>
      </c>
      <c r="U42" s="26" t="s">
        <v>699</v>
      </c>
      <c r="V42" s="26" t="s">
        <v>2696</v>
      </c>
      <c r="W42" s="21"/>
      <c r="X42" s="21"/>
      <c r="Y42" s="27" t="s">
        <v>40</v>
      </c>
      <c r="Z42" s="33" t="s">
        <v>40</v>
      </c>
      <c r="AA42" s="27" t="s">
        <v>40</v>
      </c>
      <c r="AB42" s="33" t="s">
        <v>40</v>
      </c>
      <c r="AC42" s="33" t="s">
        <v>40</v>
      </c>
      <c r="AD42" s="33" t="s">
        <v>40</v>
      </c>
    </row>
    <row r="43" spans="1:1530" s="12" customFormat="1" ht="16.2">
      <c r="A43" s="716"/>
      <c r="B43" s="717"/>
      <c r="C43" s="717"/>
      <c r="D43" s="29" t="s">
        <v>125</v>
      </c>
      <c r="E43" s="22" t="s">
        <v>126</v>
      </c>
      <c r="F43" s="23">
        <v>4.6892160000000006E-4</v>
      </c>
      <c r="G43" s="23" t="s">
        <v>33</v>
      </c>
      <c r="H43" s="23">
        <v>8.3736000000000008E-7</v>
      </c>
      <c r="I43" s="23" t="s">
        <v>34</v>
      </c>
      <c r="J43" s="23">
        <v>1.6747200000000002E-8</v>
      </c>
      <c r="K43" s="23" t="s">
        <v>35</v>
      </c>
      <c r="L43" s="21" t="s">
        <v>40</v>
      </c>
      <c r="M43" s="21" t="s">
        <v>40</v>
      </c>
      <c r="N43" s="25" t="s">
        <v>40</v>
      </c>
      <c r="O43" s="32" t="s">
        <v>40</v>
      </c>
      <c r="P43" s="32" t="s">
        <v>40</v>
      </c>
      <c r="Q43" s="32" t="s">
        <v>40</v>
      </c>
      <c r="R43" s="32" t="s">
        <v>40</v>
      </c>
      <c r="S43" s="32" t="s">
        <v>40</v>
      </c>
      <c r="T43" s="25">
        <v>0</v>
      </c>
      <c r="U43" s="26" t="s">
        <v>699</v>
      </c>
      <c r="V43" s="26" t="s">
        <v>2696</v>
      </c>
      <c r="W43" s="21"/>
      <c r="X43" s="21"/>
      <c r="Y43" s="27" t="s">
        <v>40</v>
      </c>
      <c r="Z43" s="33" t="s">
        <v>40</v>
      </c>
      <c r="AA43" s="27" t="s">
        <v>40</v>
      </c>
      <c r="AB43" s="33" t="s">
        <v>40</v>
      </c>
      <c r="AC43" s="33" t="s">
        <v>40</v>
      </c>
      <c r="AD43" s="33" t="s">
        <v>40</v>
      </c>
    </row>
    <row r="44" spans="1:1530" s="12" customFormat="1" ht="16.2">
      <c r="A44" s="716"/>
      <c r="B44" s="717"/>
      <c r="C44" s="717"/>
      <c r="D44" s="29" t="s">
        <v>127</v>
      </c>
      <c r="E44" s="22" t="s">
        <v>128</v>
      </c>
      <c r="F44" s="23">
        <v>4.1868000000000005E-4</v>
      </c>
      <c r="G44" s="23" t="s">
        <v>33</v>
      </c>
      <c r="H44" s="23">
        <v>1.2560399999999999E-7</v>
      </c>
      <c r="I44" s="23" t="s">
        <v>34</v>
      </c>
      <c r="J44" s="23">
        <v>1.6747200000000002E-8</v>
      </c>
      <c r="K44" s="23" t="s">
        <v>35</v>
      </c>
      <c r="L44" s="21" t="s">
        <v>40</v>
      </c>
      <c r="M44" s="21" t="s">
        <v>40</v>
      </c>
      <c r="N44" s="25" t="s">
        <v>40</v>
      </c>
      <c r="O44" s="32" t="s">
        <v>40</v>
      </c>
      <c r="P44" s="32" t="s">
        <v>40</v>
      </c>
      <c r="Q44" s="32" t="s">
        <v>40</v>
      </c>
      <c r="R44" s="32" t="s">
        <v>40</v>
      </c>
      <c r="S44" s="32" t="s">
        <v>40</v>
      </c>
      <c r="T44" s="25">
        <v>0</v>
      </c>
      <c r="U44" s="26" t="s">
        <v>699</v>
      </c>
      <c r="V44" s="26" t="s">
        <v>2696</v>
      </c>
      <c r="W44" s="21"/>
      <c r="X44" s="21"/>
      <c r="Y44" s="27" t="s">
        <v>40</v>
      </c>
      <c r="Z44" s="33" t="s">
        <v>40</v>
      </c>
      <c r="AA44" s="27" t="s">
        <v>40</v>
      </c>
      <c r="AB44" s="33" t="s">
        <v>40</v>
      </c>
      <c r="AC44" s="33" t="s">
        <v>40</v>
      </c>
      <c r="AD44" s="33" t="s">
        <v>40</v>
      </c>
    </row>
    <row r="45" spans="1:1530" s="12" customFormat="1" ht="16.2">
      <c r="A45" s="716"/>
      <c r="B45" s="717"/>
      <c r="C45" s="717"/>
      <c r="D45" s="29" t="s">
        <v>129</v>
      </c>
      <c r="E45" s="22" t="s">
        <v>130</v>
      </c>
      <c r="F45" s="23">
        <v>2.9642544000000004E-4</v>
      </c>
      <c r="G45" s="23" t="s">
        <v>33</v>
      </c>
      <c r="H45" s="23">
        <v>1.2560400000000003E-8</v>
      </c>
      <c r="I45" s="23" t="s">
        <v>34</v>
      </c>
      <c r="J45" s="23">
        <v>2.5120799999999999E-9</v>
      </c>
      <c r="K45" s="23" t="s">
        <v>35</v>
      </c>
      <c r="L45" s="21" t="s">
        <v>40</v>
      </c>
      <c r="M45" s="21" t="s">
        <v>40</v>
      </c>
      <c r="N45" s="25" t="s">
        <v>40</v>
      </c>
      <c r="O45" s="32" t="s">
        <v>40</v>
      </c>
      <c r="P45" s="32" t="s">
        <v>40</v>
      </c>
      <c r="Q45" s="32" t="s">
        <v>40</v>
      </c>
      <c r="R45" s="32" t="s">
        <v>40</v>
      </c>
      <c r="S45" s="32" t="s">
        <v>40</v>
      </c>
      <c r="T45" s="25">
        <v>0</v>
      </c>
      <c r="U45" s="26" t="s">
        <v>699</v>
      </c>
      <c r="V45" s="26" t="s">
        <v>2696</v>
      </c>
      <c r="W45" s="21"/>
      <c r="X45" s="21"/>
      <c r="Y45" s="27" t="s">
        <v>40</v>
      </c>
      <c r="Z45" s="33" t="s">
        <v>40</v>
      </c>
      <c r="AA45" s="27" t="s">
        <v>40</v>
      </c>
      <c r="AB45" s="33" t="s">
        <v>40</v>
      </c>
      <c r="AC45" s="33" t="s">
        <v>40</v>
      </c>
      <c r="AD45" s="33" t="s">
        <v>40</v>
      </c>
    </row>
    <row r="46" spans="1:1530" s="12" customFormat="1" ht="16.2">
      <c r="A46" s="716"/>
      <c r="B46" s="717"/>
      <c r="C46" s="717"/>
      <c r="D46" s="29" t="s">
        <v>131</v>
      </c>
      <c r="E46" s="22" t="s">
        <v>132</v>
      </c>
      <c r="F46" s="23">
        <v>2.9642544000000004E-4</v>
      </c>
      <c r="G46" s="23" t="s">
        <v>33</v>
      </c>
      <c r="H46" s="23">
        <v>1.2560400000000003E-8</v>
      </c>
      <c r="I46" s="23" t="s">
        <v>34</v>
      </c>
      <c r="J46" s="23">
        <v>2.5120799999999999E-9</v>
      </c>
      <c r="K46" s="23" t="s">
        <v>35</v>
      </c>
      <c r="L46" s="21" t="s">
        <v>40</v>
      </c>
      <c r="M46" s="21" t="s">
        <v>40</v>
      </c>
      <c r="N46" s="25" t="s">
        <v>40</v>
      </c>
      <c r="O46" s="32" t="s">
        <v>40</v>
      </c>
      <c r="P46" s="32" t="s">
        <v>40</v>
      </c>
      <c r="Q46" s="32" t="s">
        <v>40</v>
      </c>
      <c r="R46" s="32" t="s">
        <v>40</v>
      </c>
      <c r="S46" s="32" t="s">
        <v>40</v>
      </c>
      <c r="T46" s="25">
        <v>0</v>
      </c>
      <c r="U46" s="26" t="s">
        <v>699</v>
      </c>
      <c r="V46" s="26" t="s">
        <v>2696</v>
      </c>
      <c r="W46" s="21"/>
      <c r="X46" s="21"/>
      <c r="Y46" s="27" t="s">
        <v>40</v>
      </c>
      <c r="Z46" s="33" t="s">
        <v>40</v>
      </c>
      <c r="AA46" s="27" t="s">
        <v>40</v>
      </c>
      <c r="AB46" s="33" t="s">
        <v>40</v>
      </c>
      <c r="AC46" s="33" t="s">
        <v>40</v>
      </c>
      <c r="AD46" s="33" t="s">
        <v>40</v>
      </c>
    </row>
    <row r="47" spans="1:1530" s="12" customFormat="1" ht="16.2">
      <c r="A47" s="716"/>
      <c r="B47" s="717"/>
      <c r="C47" s="717"/>
      <c r="D47" s="29" t="s">
        <v>133</v>
      </c>
      <c r="E47" s="22" t="s">
        <v>134</v>
      </c>
      <c r="F47" s="23">
        <v>3.3326928000000004E-4</v>
      </c>
      <c r="G47" s="23" t="s">
        <v>33</v>
      </c>
      <c r="H47" s="23">
        <v>1.2560400000000003E-8</v>
      </c>
      <c r="I47" s="23" t="s">
        <v>34</v>
      </c>
      <c r="J47" s="23">
        <v>2.5120799999999999E-9</v>
      </c>
      <c r="K47" s="23" t="s">
        <v>35</v>
      </c>
      <c r="L47" s="21" t="s">
        <v>40</v>
      </c>
      <c r="M47" s="21" t="s">
        <v>40</v>
      </c>
      <c r="N47" s="25" t="s">
        <v>40</v>
      </c>
      <c r="O47" s="32" t="s">
        <v>40</v>
      </c>
      <c r="P47" s="32" t="s">
        <v>40</v>
      </c>
      <c r="Q47" s="32" t="s">
        <v>40</v>
      </c>
      <c r="R47" s="32" t="s">
        <v>40</v>
      </c>
      <c r="S47" s="32" t="s">
        <v>40</v>
      </c>
      <c r="T47" s="25">
        <v>0</v>
      </c>
      <c r="U47" s="26" t="s">
        <v>699</v>
      </c>
      <c r="V47" s="26" t="s">
        <v>2696</v>
      </c>
      <c r="W47" s="21"/>
      <c r="X47" s="21"/>
      <c r="Y47" s="27" t="s">
        <v>40</v>
      </c>
      <c r="Z47" s="33" t="s">
        <v>40</v>
      </c>
      <c r="AA47" s="27" t="s">
        <v>40</v>
      </c>
      <c r="AB47" s="33" t="s">
        <v>40</v>
      </c>
      <c r="AC47" s="33" t="s">
        <v>40</v>
      </c>
      <c r="AD47" s="33" t="s">
        <v>40</v>
      </c>
    </row>
    <row r="48" spans="1:1530" s="12" customFormat="1" ht="16.2">
      <c r="A48" s="716"/>
      <c r="B48" s="717"/>
      <c r="C48" s="717"/>
      <c r="D48" s="29" t="s">
        <v>135</v>
      </c>
      <c r="E48" s="22" t="s">
        <v>136</v>
      </c>
      <c r="F48" s="23">
        <v>2.2859928000000003E-4</v>
      </c>
      <c r="G48" s="23" t="s">
        <v>33</v>
      </c>
      <c r="H48" s="23">
        <v>4.1868000000000005E-9</v>
      </c>
      <c r="I48" s="23" t="s">
        <v>34</v>
      </c>
      <c r="J48" s="23">
        <v>4.186800000000001E-10</v>
      </c>
      <c r="K48" s="23" t="s">
        <v>35</v>
      </c>
      <c r="L48" s="21" t="s">
        <v>40</v>
      </c>
      <c r="M48" s="21" t="s">
        <v>40</v>
      </c>
      <c r="N48" s="25" t="s">
        <v>40</v>
      </c>
      <c r="O48" s="32" t="s">
        <v>40</v>
      </c>
      <c r="P48" s="32" t="s">
        <v>40</v>
      </c>
      <c r="Q48" s="32" t="s">
        <v>40</v>
      </c>
      <c r="R48" s="32" t="s">
        <v>40</v>
      </c>
      <c r="S48" s="32" t="s">
        <v>40</v>
      </c>
      <c r="T48" s="25">
        <v>0</v>
      </c>
      <c r="U48" s="26" t="s">
        <v>699</v>
      </c>
      <c r="V48" s="26" t="s">
        <v>2696</v>
      </c>
      <c r="W48" s="21"/>
      <c r="X48" s="21"/>
      <c r="Y48" s="27" t="s">
        <v>40</v>
      </c>
      <c r="Z48" s="33" t="s">
        <v>40</v>
      </c>
      <c r="AA48" s="27" t="s">
        <v>40</v>
      </c>
      <c r="AB48" s="33" t="s">
        <v>40</v>
      </c>
      <c r="AC48" s="33" t="s">
        <v>40</v>
      </c>
      <c r="AD48" s="33" t="s">
        <v>40</v>
      </c>
    </row>
    <row r="49" spans="1:30" s="12" customFormat="1" ht="16.2">
      <c r="A49" s="716"/>
      <c r="B49" s="717"/>
      <c r="C49" s="717"/>
      <c r="D49" s="29" t="s">
        <v>137</v>
      </c>
      <c r="E49" s="22" t="s">
        <v>138</v>
      </c>
      <c r="F49" s="23">
        <v>2.2859928000000003E-4</v>
      </c>
      <c r="G49" s="23" t="s">
        <v>33</v>
      </c>
      <c r="H49" s="23">
        <v>4.1868000000000005E-9</v>
      </c>
      <c r="I49" s="23" t="s">
        <v>34</v>
      </c>
      <c r="J49" s="23">
        <v>4.186800000000001E-10</v>
      </c>
      <c r="K49" s="23" t="s">
        <v>35</v>
      </c>
      <c r="L49" s="21" t="s">
        <v>40</v>
      </c>
      <c r="M49" s="21" t="s">
        <v>40</v>
      </c>
      <c r="N49" s="25" t="s">
        <v>40</v>
      </c>
      <c r="O49" s="32" t="s">
        <v>40</v>
      </c>
      <c r="P49" s="32" t="s">
        <v>40</v>
      </c>
      <c r="Q49" s="32" t="s">
        <v>40</v>
      </c>
      <c r="R49" s="32" t="s">
        <v>40</v>
      </c>
      <c r="S49" s="32" t="s">
        <v>40</v>
      </c>
      <c r="T49" s="25">
        <v>0</v>
      </c>
      <c r="U49" s="26" t="s">
        <v>699</v>
      </c>
      <c r="V49" s="26" t="s">
        <v>2696</v>
      </c>
      <c r="W49" s="21"/>
      <c r="X49" s="21"/>
      <c r="Y49" s="27" t="s">
        <v>40</v>
      </c>
      <c r="Z49" s="33" t="s">
        <v>40</v>
      </c>
      <c r="AA49" s="27" t="s">
        <v>40</v>
      </c>
      <c r="AB49" s="33" t="s">
        <v>40</v>
      </c>
      <c r="AC49" s="33" t="s">
        <v>40</v>
      </c>
      <c r="AD49" s="33" t="s">
        <v>40</v>
      </c>
    </row>
    <row r="50" spans="1:30" s="12" customFormat="1" ht="16.2">
      <c r="A50" s="716"/>
      <c r="B50" s="717"/>
      <c r="C50" s="717"/>
      <c r="D50" s="29" t="s">
        <v>139</v>
      </c>
      <c r="E50" s="22" t="s">
        <v>140</v>
      </c>
      <c r="F50" s="23">
        <v>2.2859928000000003E-4</v>
      </c>
      <c r="G50" s="23" t="s">
        <v>33</v>
      </c>
      <c r="H50" s="23">
        <v>4.1868000000000005E-9</v>
      </c>
      <c r="I50" s="23" t="s">
        <v>34</v>
      </c>
      <c r="J50" s="23">
        <v>4.186800000000001E-10</v>
      </c>
      <c r="K50" s="23" t="s">
        <v>35</v>
      </c>
      <c r="L50" s="21" t="s">
        <v>40</v>
      </c>
      <c r="M50" s="21" t="s">
        <v>40</v>
      </c>
      <c r="N50" s="25" t="s">
        <v>40</v>
      </c>
      <c r="O50" s="32" t="s">
        <v>40</v>
      </c>
      <c r="P50" s="32" t="s">
        <v>40</v>
      </c>
      <c r="Q50" s="32" t="s">
        <v>40</v>
      </c>
      <c r="R50" s="32" t="s">
        <v>40</v>
      </c>
      <c r="S50" s="32" t="s">
        <v>40</v>
      </c>
      <c r="T50" s="25">
        <v>0</v>
      </c>
      <c r="U50" s="26" t="s">
        <v>699</v>
      </c>
      <c r="V50" s="26" t="s">
        <v>2696</v>
      </c>
      <c r="W50" s="21"/>
      <c r="X50" s="21"/>
      <c r="Y50" s="27" t="s">
        <v>40</v>
      </c>
      <c r="Z50" s="33" t="s">
        <v>40</v>
      </c>
      <c r="AA50" s="27" t="s">
        <v>40</v>
      </c>
      <c r="AB50" s="33" t="s">
        <v>40</v>
      </c>
      <c r="AC50" s="33" t="s">
        <v>40</v>
      </c>
      <c r="AD50" s="33" t="s">
        <v>40</v>
      </c>
    </row>
    <row r="51" spans="1:30" s="12" customFormat="1" ht="16.2">
      <c r="A51" s="716"/>
      <c r="B51" s="717" t="s">
        <v>141</v>
      </c>
      <c r="C51" s="717" t="s">
        <v>61</v>
      </c>
      <c r="D51" s="89" t="s">
        <v>408</v>
      </c>
      <c r="E51" s="22" t="s">
        <v>142</v>
      </c>
      <c r="F51" s="23">
        <v>2.9307600000000002E-4</v>
      </c>
      <c r="G51" s="23" t="s">
        <v>33</v>
      </c>
      <c r="H51" s="23">
        <v>1.2560400000000003E-8</v>
      </c>
      <c r="I51" s="23" t="s">
        <v>34</v>
      </c>
      <c r="J51" s="23">
        <v>2.5120799999999999E-9</v>
      </c>
      <c r="K51" s="23" t="s">
        <v>35</v>
      </c>
      <c r="L51" s="24">
        <v>7500</v>
      </c>
      <c r="M51" s="21" t="s">
        <v>66</v>
      </c>
      <c r="N51" s="25">
        <f>ROUND(F51*L51,10)</f>
        <v>2.19807</v>
      </c>
      <c r="O51" s="26" t="s">
        <v>67</v>
      </c>
      <c r="P51" s="25">
        <f t="shared" ref="P51:P58" si="9">ROUND(H51*L51,10)</f>
        <v>9.4203000000000006E-5</v>
      </c>
      <c r="Q51" s="26" t="s">
        <v>68</v>
      </c>
      <c r="R51" s="25">
        <f t="shared" ref="R51:R58" si="10">ROUND(J51*L51,10)</f>
        <v>1.8840600000000001E-5</v>
      </c>
      <c r="S51" s="26" t="s">
        <v>69</v>
      </c>
      <c r="T51" s="25">
        <v>0</v>
      </c>
      <c r="U51" s="26" t="s">
        <v>699</v>
      </c>
      <c r="V51" s="26" t="s">
        <v>2696</v>
      </c>
      <c r="W51" s="21"/>
      <c r="X51" s="21"/>
      <c r="Y51" s="27" t="s">
        <v>40</v>
      </c>
      <c r="Z51" s="27" t="s">
        <v>40</v>
      </c>
      <c r="AA51" s="27" t="s">
        <v>40</v>
      </c>
      <c r="AB51" s="27" t="s">
        <v>40</v>
      </c>
      <c r="AC51" s="33" t="s">
        <v>40</v>
      </c>
      <c r="AD51" s="33" t="s">
        <v>40</v>
      </c>
    </row>
    <row r="52" spans="1:30" s="12" customFormat="1" ht="16.2">
      <c r="A52" s="716"/>
      <c r="B52" s="717"/>
      <c r="C52" s="717"/>
      <c r="D52" s="89" t="s">
        <v>409</v>
      </c>
      <c r="E52" s="22" t="s">
        <v>71</v>
      </c>
      <c r="F52" s="23">
        <v>2.9935620000000004E-4</v>
      </c>
      <c r="G52" s="23" t="s">
        <v>33</v>
      </c>
      <c r="H52" s="23">
        <v>1.2560400000000003E-8</v>
      </c>
      <c r="I52" s="23" t="s">
        <v>34</v>
      </c>
      <c r="J52" s="23">
        <v>2.5120799999999999E-9</v>
      </c>
      <c r="K52" s="23" t="s">
        <v>35</v>
      </c>
      <c r="L52" s="24">
        <v>8000</v>
      </c>
      <c r="M52" s="21" t="s">
        <v>66</v>
      </c>
      <c r="N52" s="25">
        <f t="shared" ref="N52:N58" si="11">ROUND(F52*L52,10)</f>
        <v>2.3948496000000001</v>
      </c>
      <c r="O52" s="26" t="s">
        <v>67</v>
      </c>
      <c r="P52" s="25">
        <f t="shared" si="9"/>
        <v>1.0048319999999999E-4</v>
      </c>
      <c r="Q52" s="26" t="s">
        <v>68</v>
      </c>
      <c r="R52" s="25">
        <f t="shared" si="10"/>
        <v>2.00966E-5</v>
      </c>
      <c r="S52" s="26" t="s">
        <v>69</v>
      </c>
      <c r="T52" s="25">
        <v>0</v>
      </c>
      <c r="U52" s="26" t="s">
        <v>699</v>
      </c>
      <c r="V52" s="26" t="s">
        <v>2696</v>
      </c>
      <c r="W52" s="21"/>
      <c r="X52" s="21"/>
      <c r="Y52" s="27" t="s">
        <v>40</v>
      </c>
      <c r="Z52" s="27" t="s">
        <v>40</v>
      </c>
      <c r="AA52" s="27" t="s">
        <v>40</v>
      </c>
      <c r="AB52" s="27" t="s">
        <v>40</v>
      </c>
      <c r="AC52" s="33" t="s">
        <v>40</v>
      </c>
      <c r="AD52" s="33" t="s">
        <v>40</v>
      </c>
    </row>
    <row r="53" spans="1:30" s="12" customFormat="1" ht="16.2">
      <c r="A53" s="716"/>
      <c r="B53" s="717"/>
      <c r="C53" s="717"/>
      <c r="D53" s="89" t="s">
        <v>2664</v>
      </c>
      <c r="E53" s="22" t="s">
        <v>89</v>
      </c>
      <c r="F53" s="23">
        <v>2.9014524000000002E-4</v>
      </c>
      <c r="G53" s="23" t="s">
        <v>33</v>
      </c>
      <c r="H53" s="23">
        <v>1.0467000000000001E-7</v>
      </c>
      <c r="I53" s="23" t="s">
        <v>34</v>
      </c>
      <c r="J53" s="23">
        <v>3.3494400000000004E-8</v>
      </c>
      <c r="K53" s="23" t="s">
        <v>35</v>
      </c>
      <c r="L53" s="24">
        <v>7800</v>
      </c>
      <c r="M53" s="21" t="s">
        <v>66</v>
      </c>
      <c r="N53" s="25">
        <f t="shared" si="11"/>
        <v>2.2631328719999999</v>
      </c>
      <c r="O53" s="26" t="s">
        <v>67</v>
      </c>
      <c r="P53" s="25">
        <f t="shared" si="9"/>
        <v>8.1642599999999998E-4</v>
      </c>
      <c r="Q53" s="26" t="s">
        <v>68</v>
      </c>
      <c r="R53" s="25">
        <f t="shared" si="10"/>
        <v>2.6125630000000001E-4</v>
      </c>
      <c r="S53" s="26" t="s">
        <v>69</v>
      </c>
      <c r="T53" s="25">
        <v>0</v>
      </c>
      <c r="U53" s="26" t="s">
        <v>699</v>
      </c>
      <c r="V53" s="26" t="s">
        <v>2696</v>
      </c>
      <c r="W53" s="21">
        <v>10300</v>
      </c>
      <c r="X53" s="21" t="s">
        <v>36</v>
      </c>
      <c r="Y53" s="27">
        <f t="shared" ref="Y53:Y54" si="12">ROUND(F53*W53,10)</f>
        <v>2.9884959719999999</v>
      </c>
      <c r="Z53" s="28" t="s">
        <v>37</v>
      </c>
      <c r="AA53" s="27">
        <f t="shared" ref="AA53:AA54" si="13">ROUND(H53*W53,10)</f>
        <v>1.0781009999999999E-3</v>
      </c>
      <c r="AB53" s="28" t="s">
        <v>38</v>
      </c>
      <c r="AC53" s="27">
        <f t="shared" ref="AC53:AC54" si="14">ROUND(J53*W53,10)</f>
        <v>3.4499230000000001E-4</v>
      </c>
      <c r="AD53" s="28" t="s">
        <v>39</v>
      </c>
    </row>
    <row r="54" spans="1:30" s="12" customFormat="1" ht="16.2">
      <c r="A54" s="716"/>
      <c r="B54" s="717"/>
      <c r="C54" s="717"/>
      <c r="D54" s="89" t="s">
        <v>410</v>
      </c>
      <c r="E54" s="22" t="s">
        <v>87</v>
      </c>
      <c r="F54" s="23">
        <v>3.1024188000000006E-4</v>
      </c>
      <c r="G54" s="23" t="s">
        <v>33</v>
      </c>
      <c r="H54" s="23">
        <v>1.6328520000000003E-8</v>
      </c>
      <c r="I54" s="23" t="s">
        <v>34</v>
      </c>
      <c r="J54" s="23">
        <v>1.6328520000000003E-8</v>
      </c>
      <c r="K54" s="23" t="s">
        <v>35</v>
      </c>
      <c r="L54" s="24">
        <v>8400</v>
      </c>
      <c r="M54" s="21" t="s">
        <v>66</v>
      </c>
      <c r="N54" s="25">
        <f t="shared" si="11"/>
        <v>2.606031792</v>
      </c>
      <c r="O54" s="26" t="s">
        <v>67</v>
      </c>
      <c r="P54" s="25">
        <f t="shared" si="9"/>
        <v>1.3715959999999999E-4</v>
      </c>
      <c r="Q54" s="26" t="s">
        <v>68</v>
      </c>
      <c r="R54" s="25">
        <f t="shared" si="10"/>
        <v>1.3715959999999999E-4</v>
      </c>
      <c r="S54" s="26" t="s">
        <v>69</v>
      </c>
      <c r="T54" s="25">
        <v>0</v>
      </c>
      <c r="U54" s="26" t="s">
        <v>699</v>
      </c>
      <c r="V54" s="26" t="s">
        <v>2696</v>
      </c>
      <c r="W54" s="21">
        <v>10200</v>
      </c>
      <c r="X54" s="21" t="s">
        <v>36</v>
      </c>
      <c r="Y54" s="27">
        <f t="shared" si="12"/>
        <v>3.164467176</v>
      </c>
      <c r="Z54" s="28" t="s">
        <v>37</v>
      </c>
      <c r="AA54" s="27">
        <f t="shared" si="13"/>
        <v>1.6655089999999999E-4</v>
      </c>
      <c r="AB54" s="28" t="s">
        <v>38</v>
      </c>
      <c r="AC54" s="27">
        <f t="shared" si="14"/>
        <v>1.6655089999999999E-4</v>
      </c>
      <c r="AD54" s="28" t="s">
        <v>39</v>
      </c>
    </row>
    <row r="55" spans="1:30" s="12" customFormat="1" ht="16.2">
      <c r="A55" s="716"/>
      <c r="B55" s="717"/>
      <c r="C55" s="717"/>
      <c r="D55" s="89" t="s">
        <v>411</v>
      </c>
      <c r="E55" s="22" t="s">
        <v>143</v>
      </c>
      <c r="F55" s="23">
        <v>3.0103092000000005E-4</v>
      </c>
      <c r="G55" s="23" t="s">
        <v>33</v>
      </c>
      <c r="H55" s="23">
        <v>1.2560400000000003E-8</v>
      </c>
      <c r="I55" s="23" t="s">
        <v>34</v>
      </c>
      <c r="J55" s="23">
        <v>2.5120799999999999E-9</v>
      </c>
      <c r="K55" s="23" t="s">
        <v>35</v>
      </c>
      <c r="L55" s="24">
        <v>8500</v>
      </c>
      <c r="M55" s="21" t="s">
        <v>66</v>
      </c>
      <c r="N55" s="25">
        <f t="shared" si="11"/>
        <v>2.5587628200000001</v>
      </c>
      <c r="O55" s="26" t="s">
        <v>67</v>
      </c>
      <c r="P55" s="25">
        <f t="shared" si="9"/>
        <v>1.0676339999999999E-4</v>
      </c>
      <c r="Q55" s="26" t="s">
        <v>68</v>
      </c>
      <c r="R55" s="25">
        <f t="shared" si="10"/>
        <v>2.13527E-5</v>
      </c>
      <c r="S55" s="26" t="s">
        <v>69</v>
      </c>
      <c r="T55" s="25">
        <v>0</v>
      </c>
      <c r="U55" s="26" t="s">
        <v>699</v>
      </c>
      <c r="V55" s="26" t="s">
        <v>2696</v>
      </c>
      <c r="W55" s="21"/>
      <c r="X55" s="21"/>
      <c r="Y55" s="27" t="s">
        <v>40</v>
      </c>
      <c r="Z55" s="27" t="s">
        <v>40</v>
      </c>
      <c r="AA55" s="33" t="s">
        <v>40</v>
      </c>
      <c r="AB55" s="33" t="s">
        <v>40</v>
      </c>
      <c r="AC55" s="33" t="s">
        <v>40</v>
      </c>
      <c r="AD55" s="33" t="s">
        <v>40</v>
      </c>
    </row>
    <row r="56" spans="1:30" s="12" customFormat="1" ht="16.2">
      <c r="A56" s="716"/>
      <c r="B56" s="717"/>
      <c r="C56" s="717"/>
      <c r="D56" s="90" t="s">
        <v>412</v>
      </c>
      <c r="E56" s="22" t="s">
        <v>98</v>
      </c>
      <c r="F56" s="23">
        <v>3.0689244000000005E-4</v>
      </c>
      <c r="G56" s="23" t="s">
        <v>33</v>
      </c>
      <c r="H56" s="23">
        <v>1.2560400000000003E-8</v>
      </c>
      <c r="I56" s="23" t="s">
        <v>34</v>
      </c>
      <c r="J56" s="23">
        <v>2.5120799999999999E-9</v>
      </c>
      <c r="K56" s="23" t="s">
        <v>35</v>
      </c>
      <c r="L56" s="24">
        <v>9600</v>
      </c>
      <c r="M56" s="21" t="s">
        <v>66</v>
      </c>
      <c r="N56" s="25">
        <f t="shared" si="11"/>
        <v>2.946167424</v>
      </c>
      <c r="O56" s="26" t="s">
        <v>67</v>
      </c>
      <c r="P56" s="25">
        <f t="shared" si="9"/>
        <v>1.205798E-4</v>
      </c>
      <c r="Q56" s="26" t="s">
        <v>68</v>
      </c>
      <c r="R56" s="25">
        <f t="shared" si="10"/>
        <v>2.4116000000000001E-5</v>
      </c>
      <c r="S56" s="26" t="s">
        <v>69</v>
      </c>
      <c r="T56" s="25">
        <v>0</v>
      </c>
      <c r="U56" s="26" t="s">
        <v>699</v>
      </c>
      <c r="V56" s="26" t="s">
        <v>2696</v>
      </c>
      <c r="W56" s="21"/>
      <c r="X56" s="21"/>
      <c r="Y56" s="27" t="s">
        <v>40</v>
      </c>
      <c r="Z56" s="27" t="s">
        <v>40</v>
      </c>
      <c r="AA56" s="33" t="s">
        <v>40</v>
      </c>
      <c r="AB56" s="33" t="s">
        <v>40</v>
      </c>
      <c r="AC56" s="33" t="s">
        <v>40</v>
      </c>
      <c r="AD56" s="33" t="s">
        <v>40</v>
      </c>
    </row>
    <row r="57" spans="1:30" s="12" customFormat="1" ht="16.2">
      <c r="A57" s="716"/>
      <c r="B57" s="717"/>
      <c r="C57" s="717"/>
      <c r="D57" s="89" t="s">
        <v>413</v>
      </c>
      <c r="E57" s="22" t="s">
        <v>92</v>
      </c>
      <c r="F57" s="23">
        <v>2.6418708000000004E-4</v>
      </c>
      <c r="G57" s="23" t="s">
        <v>33</v>
      </c>
      <c r="H57" s="23">
        <v>2.5958160000000003E-7</v>
      </c>
      <c r="I57" s="23" t="s">
        <v>34</v>
      </c>
      <c r="J57" s="23">
        <v>8.373600000000002E-10</v>
      </c>
      <c r="K57" s="23" t="s">
        <v>35</v>
      </c>
      <c r="L57" s="34">
        <v>6635</v>
      </c>
      <c r="M57" s="21" t="s">
        <v>66</v>
      </c>
      <c r="N57" s="25">
        <f t="shared" si="11"/>
        <v>1.7528812758000001</v>
      </c>
      <c r="O57" s="26" t="s">
        <v>67</v>
      </c>
      <c r="P57" s="25">
        <f t="shared" si="9"/>
        <v>1.7223239000000001E-3</v>
      </c>
      <c r="Q57" s="26" t="s">
        <v>68</v>
      </c>
      <c r="R57" s="25">
        <f t="shared" si="10"/>
        <v>5.5558999999999996E-6</v>
      </c>
      <c r="S57" s="26" t="s">
        <v>69</v>
      </c>
      <c r="T57" s="158">
        <v>0</v>
      </c>
      <c r="U57" s="26" t="s">
        <v>699</v>
      </c>
      <c r="V57" s="26" t="s">
        <v>2696</v>
      </c>
      <c r="W57" s="21"/>
      <c r="X57" s="21"/>
      <c r="Y57" s="27" t="s">
        <v>40</v>
      </c>
      <c r="Z57" s="27" t="s">
        <v>40</v>
      </c>
      <c r="AA57" s="33" t="s">
        <v>40</v>
      </c>
      <c r="AB57" s="33" t="s">
        <v>40</v>
      </c>
      <c r="AC57" s="33" t="s">
        <v>40</v>
      </c>
      <c r="AD57" s="33" t="s">
        <v>40</v>
      </c>
    </row>
    <row r="58" spans="1:30" s="12" customFormat="1" ht="16.2">
      <c r="A58" s="716"/>
      <c r="B58" s="717"/>
      <c r="C58" s="717"/>
      <c r="D58" s="90" t="s">
        <v>414</v>
      </c>
      <c r="E58" s="22" t="s">
        <v>144</v>
      </c>
      <c r="F58" s="23">
        <v>2.3487948000000002E-4</v>
      </c>
      <c r="G58" s="23" t="s">
        <v>33</v>
      </c>
      <c r="H58" s="23">
        <v>3.8518560000000005E-7</v>
      </c>
      <c r="I58" s="23" t="s">
        <v>34</v>
      </c>
      <c r="J58" s="23">
        <v>1.2560400000000003E-8</v>
      </c>
      <c r="K58" s="35" t="s">
        <v>35</v>
      </c>
      <c r="L58" s="36">
        <v>9000</v>
      </c>
      <c r="M58" s="37" t="s">
        <v>78</v>
      </c>
      <c r="N58" s="25">
        <f t="shared" si="11"/>
        <v>2.1139153199999998</v>
      </c>
      <c r="O58" s="26" t="s">
        <v>79</v>
      </c>
      <c r="P58" s="25">
        <f t="shared" si="9"/>
        <v>3.4666704E-3</v>
      </c>
      <c r="Q58" s="26" t="s">
        <v>80</v>
      </c>
      <c r="R58" s="25">
        <f t="shared" si="10"/>
        <v>1.130436E-4</v>
      </c>
      <c r="S58" s="159" t="s">
        <v>81</v>
      </c>
      <c r="T58" s="160">
        <v>0</v>
      </c>
      <c r="U58" s="26" t="s">
        <v>699</v>
      </c>
      <c r="V58" s="26" t="s">
        <v>2696</v>
      </c>
      <c r="W58" s="21"/>
      <c r="X58" s="21"/>
      <c r="Y58" s="27" t="s">
        <v>40</v>
      </c>
      <c r="Z58" s="27" t="s">
        <v>40</v>
      </c>
      <c r="AA58" s="33" t="s">
        <v>40</v>
      </c>
      <c r="AB58" s="33" t="s">
        <v>40</v>
      </c>
      <c r="AC58" s="33" t="s">
        <v>40</v>
      </c>
      <c r="AD58" s="33" t="s">
        <v>40</v>
      </c>
    </row>
    <row r="59" spans="1:30" s="12" customFormat="1" ht="16.2">
      <c r="A59" s="93"/>
      <c r="B59" s="94" t="s">
        <v>687</v>
      </c>
      <c r="C59" s="161" t="s">
        <v>554</v>
      </c>
      <c r="D59" s="95" t="s">
        <v>184</v>
      </c>
      <c r="E59" s="96"/>
      <c r="F59" s="97"/>
      <c r="G59" s="97"/>
      <c r="H59" s="97"/>
      <c r="I59" s="97"/>
      <c r="J59" s="97"/>
      <c r="K59" s="97"/>
      <c r="L59" s="98"/>
      <c r="M59" s="99"/>
      <c r="N59" s="154">
        <v>0</v>
      </c>
      <c r="O59" s="155"/>
      <c r="P59" s="25">
        <f>0.00159375/1000</f>
        <v>1.59375E-6</v>
      </c>
      <c r="Q59" s="26" t="s">
        <v>690</v>
      </c>
      <c r="R59" s="154"/>
      <c r="S59" s="155"/>
      <c r="T59" s="160">
        <v>0</v>
      </c>
      <c r="U59" s="26" t="s">
        <v>699</v>
      </c>
      <c r="V59" s="26" t="s">
        <v>2696</v>
      </c>
      <c r="W59" s="99"/>
      <c r="X59" s="99"/>
      <c r="Y59" s="156"/>
      <c r="Z59" s="156"/>
      <c r="AA59" s="25">
        <f>0.00159375/1000</f>
        <v>1.59375E-6</v>
      </c>
      <c r="AB59" s="26" t="s">
        <v>690</v>
      </c>
      <c r="AC59" s="157"/>
      <c r="AD59" s="157"/>
    </row>
    <row r="60" spans="1:30" s="12" customFormat="1" ht="16.2">
      <c r="A60" s="93"/>
      <c r="B60" s="94" t="s">
        <v>687</v>
      </c>
      <c r="C60" s="161" t="s">
        <v>688</v>
      </c>
      <c r="D60" s="95" t="s">
        <v>689</v>
      </c>
      <c r="E60" s="96"/>
      <c r="F60" s="97"/>
      <c r="G60" s="97"/>
      <c r="H60" s="97"/>
      <c r="I60" s="97"/>
      <c r="J60" s="97"/>
      <c r="K60" s="97"/>
      <c r="L60" s="98"/>
      <c r="M60" s="99"/>
      <c r="N60" s="154">
        <v>1</v>
      </c>
      <c r="O60" s="26" t="s">
        <v>691</v>
      </c>
      <c r="P60" s="154">
        <v>0</v>
      </c>
      <c r="Q60" s="155"/>
      <c r="R60" s="154"/>
      <c r="S60" s="155"/>
      <c r="T60" s="160">
        <v>0</v>
      </c>
      <c r="U60" s="26" t="s">
        <v>699</v>
      </c>
      <c r="V60" s="155" t="s">
        <v>693</v>
      </c>
      <c r="W60" s="99"/>
      <c r="X60" s="99"/>
      <c r="Y60" s="156"/>
      <c r="Z60" s="156"/>
      <c r="AA60" s="157"/>
      <c r="AB60" s="157"/>
      <c r="AC60" s="157"/>
      <c r="AD60" s="157"/>
    </row>
    <row r="61" spans="1:30" s="12" customFormat="1" ht="16.2">
      <c r="A61" s="93"/>
      <c r="B61" s="94"/>
      <c r="C61" s="161" t="s">
        <v>555</v>
      </c>
      <c r="D61" s="95"/>
      <c r="E61" s="96"/>
      <c r="F61" s="97"/>
      <c r="G61" s="97"/>
      <c r="H61" s="97"/>
      <c r="I61" s="97"/>
      <c r="J61" s="97"/>
      <c r="K61" s="97"/>
      <c r="L61" s="98"/>
      <c r="M61" s="99"/>
      <c r="N61" s="154"/>
      <c r="O61" s="155"/>
      <c r="P61" s="154"/>
      <c r="Q61" s="155"/>
      <c r="R61" s="154"/>
      <c r="S61" s="155"/>
      <c r="T61" s="154">
        <v>3.0000000000000001E-3</v>
      </c>
      <c r="U61" s="26" t="s">
        <v>699</v>
      </c>
      <c r="V61" s="26" t="s">
        <v>2696</v>
      </c>
      <c r="W61" s="99"/>
      <c r="X61" s="99"/>
      <c r="Y61" s="156"/>
      <c r="Z61" s="156"/>
      <c r="AA61" s="157"/>
      <c r="AB61" s="157"/>
      <c r="AC61" s="157"/>
      <c r="AD61" s="157"/>
    </row>
    <row r="62" spans="1:30" s="12" customFormat="1" ht="26.4">
      <c r="A62" s="93"/>
      <c r="B62" s="94"/>
      <c r="C62" s="161" t="s">
        <v>558</v>
      </c>
      <c r="D62" s="95"/>
      <c r="E62" s="96"/>
      <c r="F62" s="97"/>
      <c r="G62" s="97"/>
      <c r="H62" s="97"/>
      <c r="I62" s="97"/>
      <c r="J62" s="97"/>
      <c r="K62" s="97"/>
      <c r="L62" s="98"/>
      <c r="M62" s="99"/>
      <c r="N62" s="154"/>
      <c r="O62" s="155"/>
      <c r="P62" s="154"/>
      <c r="Q62" s="155"/>
      <c r="R62" s="154"/>
      <c r="S62" s="155"/>
      <c r="T62" s="154">
        <v>0.08</v>
      </c>
      <c r="U62" s="26" t="s">
        <v>699</v>
      </c>
      <c r="V62" s="26" t="s">
        <v>2696</v>
      </c>
      <c r="W62" s="99"/>
      <c r="X62" s="99"/>
      <c r="Y62" s="156"/>
      <c r="Z62" s="156"/>
      <c r="AA62" s="157"/>
      <c r="AB62" s="157"/>
      <c r="AC62" s="157"/>
      <c r="AD62" s="157"/>
    </row>
    <row r="63" spans="1:30" s="12" customFormat="1" ht="26.4">
      <c r="A63" s="93"/>
      <c r="B63" s="94"/>
      <c r="C63" s="161" t="s">
        <v>694</v>
      </c>
      <c r="D63" s="95"/>
      <c r="E63" s="96"/>
      <c r="F63" s="97"/>
      <c r="G63" s="97"/>
      <c r="H63" s="97"/>
      <c r="I63" s="97"/>
      <c r="J63" s="97"/>
      <c r="K63" s="97"/>
      <c r="L63" s="98"/>
      <c r="M63" s="99"/>
      <c r="N63" s="154"/>
      <c r="O63" s="155"/>
      <c r="P63" s="154"/>
      <c r="Q63" s="155"/>
      <c r="R63" s="154"/>
      <c r="S63" s="155"/>
      <c r="T63" s="154">
        <v>0.22500000000000001</v>
      </c>
      <c r="U63" s="26" t="s">
        <v>699</v>
      </c>
      <c r="V63" s="26" t="s">
        <v>2696</v>
      </c>
      <c r="W63" s="99"/>
      <c r="X63" s="99"/>
      <c r="Y63" s="156"/>
      <c r="Z63" s="156"/>
      <c r="AA63" s="157"/>
      <c r="AB63" s="157"/>
      <c r="AC63" s="157"/>
      <c r="AD63" s="157"/>
    </row>
    <row r="64" spans="1:30" s="12" customFormat="1" ht="16.2">
      <c r="A64" s="93"/>
      <c r="B64" s="94"/>
      <c r="C64" s="161" t="s">
        <v>695</v>
      </c>
      <c r="D64" s="95"/>
      <c r="E64" s="96"/>
      <c r="F64" s="97"/>
      <c r="G64" s="97"/>
      <c r="H64" s="97"/>
      <c r="I64" s="97"/>
      <c r="J64" s="97"/>
      <c r="K64" s="97"/>
      <c r="L64" s="98"/>
      <c r="M64" s="99"/>
      <c r="N64" s="154"/>
      <c r="O64" s="155"/>
      <c r="P64" s="154"/>
      <c r="Q64" s="155"/>
      <c r="R64" s="154"/>
      <c r="S64" s="155"/>
      <c r="T64" s="154">
        <v>0.32500000000000001</v>
      </c>
      <c r="U64" s="26" t="s">
        <v>699</v>
      </c>
      <c r="V64" s="26" t="s">
        <v>2696</v>
      </c>
      <c r="W64" s="99"/>
      <c r="X64" s="99"/>
      <c r="Y64" s="156"/>
      <c r="Z64" s="156"/>
      <c r="AA64" s="157"/>
      <c r="AB64" s="157"/>
      <c r="AC64" s="157"/>
      <c r="AD64" s="157"/>
    </row>
    <row r="65" spans="1:32" s="12" customFormat="1" ht="26.4">
      <c r="A65" s="93"/>
      <c r="B65" s="94"/>
      <c r="C65" s="161" t="s">
        <v>696</v>
      </c>
      <c r="D65" s="95"/>
      <c r="E65" s="96"/>
      <c r="F65" s="97"/>
      <c r="G65" s="97"/>
      <c r="H65" s="97"/>
      <c r="I65" s="97"/>
      <c r="J65" s="97"/>
      <c r="K65" s="97"/>
      <c r="L65" s="98"/>
      <c r="M65" s="99"/>
      <c r="N65" s="154"/>
      <c r="O65" s="155"/>
      <c r="P65" s="154"/>
      <c r="Q65" s="155"/>
      <c r="R65" s="154"/>
      <c r="S65" s="155"/>
      <c r="T65" s="154">
        <v>0.16</v>
      </c>
      <c r="U65" s="26" t="s">
        <v>699</v>
      </c>
      <c r="V65" s="26" t="s">
        <v>2696</v>
      </c>
      <c r="W65" s="99"/>
      <c r="X65" s="99"/>
      <c r="Y65" s="156"/>
      <c r="Z65" s="156"/>
      <c r="AA65" s="157"/>
      <c r="AB65" s="157"/>
      <c r="AC65" s="157"/>
      <c r="AD65" s="157"/>
    </row>
    <row r="66" spans="1:32" s="12" customFormat="1" ht="16.2">
      <c r="A66" s="93"/>
      <c r="B66" s="94"/>
      <c r="C66" s="161" t="s">
        <v>556</v>
      </c>
      <c r="D66" s="95"/>
      <c r="E66" s="96"/>
      <c r="F66" s="97"/>
      <c r="G66" s="97"/>
      <c r="H66" s="97"/>
      <c r="I66" s="97"/>
      <c r="J66" s="97"/>
      <c r="K66" s="97"/>
      <c r="L66" s="98"/>
      <c r="M66" s="99"/>
      <c r="N66" s="154"/>
      <c r="O66" s="155"/>
      <c r="P66" s="154"/>
      <c r="Q66" s="155"/>
      <c r="R66" s="154"/>
      <c r="S66" s="155"/>
      <c r="T66" s="154">
        <v>8.5000000000000006E-2</v>
      </c>
      <c r="U66" s="26" t="s">
        <v>699</v>
      </c>
      <c r="V66" s="26" t="s">
        <v>2696</v>
      </c>
      <c r="W66" s="99"/>
      <c r="X66" s="99"/>
      <c r="Y66" s="156"/>
      <c r="Z66" s="156"/>
      <c r="AA66" s="157"/>
      <c r="AB66" s="157"/>
      <c r="AC66" s="157"/>
      <c r="AD66" s="157"/>
    </row>
    <row r="67" spans="1:32" s="12" customFormat="1" ht="16.2">
      <c r="A67" s="93"/>
      <c r="B67" s="94"/>
      <c r="C67" s="161" t="s">
        <v>557</v>
      </c>
      <c r="D67" s="95"/>
      <c r="E67" s="96"/>
      <c r="F67" s="97"/>
      <c r="G67" s="97"/>
      <c r="H67" s="97"/>
      <c r="I67" s="97"/>
      <c r="J67" s="97"/>
      <c r="K67" s="97"/>
      <c r="L67" s="98"/>
      <c r="M67" s="99"/>
      <c r="N67" s="154"/>
      <c r="O67" s="155"/>
      <c r="P67" s="154"/>
      <c r="Q67" s="155"/>
      <c r="R67" s="154"/>
      <c r="S67" s="155"/>
      <c r="T67" s="154">
        <v>5.5E-2</v>
      </c>
      <c r="U67" s="26" t="s">
        <v>699</v>
      </c>
      <c r="V67" s="26" t="s">
        <v>2696</v>
      </c>
      <c r="W67" s="99"/>
      <c r="X67" s="99"/>
      <c r="Y67" s="156"/>
      <c r="Z67" s="156"/>
      <c r="AA67" s="157"/>
      <c r="AB67" s="157"/>
      <c r="AC67" s="157"/>
      <c r="AD67" s="157"/>
    </row>
    <row r="68" spans="1:32" s="12" customFormat="1" ht="16.2">
      <c r="A68" s="93"/>
      <c r="B68" s="94"/>
      <c r="C68" s="161" t="s">
        <v>697</v>
      </c>
      <c r="D68" s="95"/>
      <c r="E68" s="96"/>
      <c r="F68" s="97"/>
      <c r="G68" s="97"/>
      <c r="H68" s="97"/>
      <c r="I68" s="97"/>
      <c r="J68" s="97"/>
      <c r="K68" s="97"/>
      <c r="L68" s="98"/>
      <c r="M68" s="99"/>
      <c r="N68" s="154"/>
      <c r="O68" s="155"/>
      <c r="P68" s="154"/>
      <c r="Q68" s="155"/>
      <c r="R68" s="154"/>
      <c r="S68" s="155"/>
      <c r="T68" s="154">
        <v>0.15</v>
      </c>
      <c r="U68" s="26" t="s">
        <v>699</v>
      </c>
      <c r="V68" s="26" t="s">
        <v>2696</v>
      </c>
      <c r="W68" s="99"/>
      <c r="X68" s="99"/>
      <c r="Y68" s="156"/>
      <c r="Z68" s="156"/>
      <c r="AA68" s="157"/>
      <c r="AB68" s="157"/>
      <c r="AC68" s="157"/>
      <c r="AD68" s="157"/>
    </row>
    <row r="69" spans="1:32" s="12" customFormat="1" ht="16.2">
      <c r="A69" s="93"/>
      <c r="B69" s="94"/>
      <c r="C69" s="161"/>
      <c r="D69" s="95"/>
      <c r="E69" s="96"/>
      <c r="F69" s="97"/>
      <c r="G69" s="97"/>
      <c r="H69" s="97"/>
      <c r="I69" s="97"/>
      <c r="J69" s="97"/>
      <c r="K69" s="97"/>
      <c r="L69" s="98"/>
      <c r="M69" s="99"/>
      <c r="N69" s="154"/>
      <c r="O69" s="155"/>
      <c r="P69" s="154"/>
      <c r="Q69" s="155"/>
      <c r="R69" s="154"/>
      <c r="S69" s="155"/>
      <c r="T69" s="155"/>
      <c r="U69" s="155"/>
      <c r="V69" s="155"/>
      <c r="W69" s="99"/>
      <c r="X69" s="99"/>
      <c r="Y69" s="156"/>
      <c r="Z69" s="156"/>
      <c r="AA69" s="157"/>
      <c r="AB69" s="157"/>
      <c r="AC69" s="157"/>
      <c r="AD69" s="157"/>
    </row>
    <row r="70" spans="1:32" s="12" customFormat="1" ht="16.2">
      <c r="A70" s="93"/>
      <c r="B70" s="94"/>
      <c r="C70" s="161"/>
      <c r="D70" s="95"/>
      <c r="E70" s="96"/>
      <c r="F70" s="97"/>
      <c r="G70" s="97"/>
      <c r="H70" s="97"/>
      <c r="I70" s="97"/>
      <c r="J70" s="97"/>
      <c r="K70" s="97"/>
      <c r="L70" s="98"/>
      <c r="M70" s="99"/>
      <c r="N70" s="154"/>
      <c r="O70" s="155"/>
      <c r="P70" s="154"/>
      <c r="Q70" s="155"/>
      <c r="R70" s="154"/>
      <c r="S70" s="155"/>
      <c r="T70" s="155"/>
      <c r="U70" s="155"/>
      <c r="V70" s="155"/>
      <c r="W70" s="99"/>
      <c r="X70" s="99"/>
      <c r="Y70" s="156"/>
      <c r="Z70" s="156"/>
      <c r="AA70" s="157"/>
      <c r="AB70" s="157"/>
      <c r="AC70" s="157"/>
      <c r="AD70" s="157"/>
    </row>
    <row r="71" spans="1:32" s="12" customFormat="1" ht="16.2">
      <c r="A71" s="93"/>
      <c r="B71" s="94"/>
      <c r="C71" s="161"/>
      <c r="D71" s="95"/>
      <c r="E71" s="96"/>
      <c r="F71" s="97"/>
      <c r="G71" s="97"/>
      <c r="H71" s="97"/>
      <c r="I71" s="97"/>
      <c r="J71" s="97"/>
      <c r="K71" s="97"/>
      <c r="L71" s="98"/>
      <c r="M71" s="99"/>
      <c r="N71" s="154"/>
      <c r="O71" s="155"/>
      <c r="P71" s="154"/>
      <c r="Q71" s="155"/>
      <c r="R71" s="154"/>
      <c r="S71" s="155"/>
      <c r="T71" s="155"/>
      <c r="U71" s="155"/>
      <c r="V71" s="155"/>
      <c r="W71" s="99"/>
      <c r="X71" s="99"/>
      <c r="Y71" s="156"/>
      <c r="Z71" s="156"/>
      <c r="AA71" s="157"/>
      <c r="AB71" s="157"/>
      <c r="AC71" s="157"/>
      <c r="AD71" s="157"/>
    </row>
    <row r="72" spans="1:32" s="12" customFormat="1" ht="16.2">
      <c r="A72" s="93"/>
      <c r="B72" s="94"/>
      <c r="C72" s="161"/>
      <c r="D72" s="95"/>
      <c r="E72" s="96"/>
      <c r="F72" s="97"/>
      <c r="G72" s="97"/>
      <c r="H72" s="97"/>
      <c r="I72" s="97"/>
      <c r="J72" s="97"/>
      <c r="K72" s="97"/>
      <c r="L72" s="98"/>
      <c r="M72" s="99"/>
      <c r="N72" s="154"/>
      <c r="O72" s="155"/>
      <c r="P72" s="154"/>
      <c r="Q72" s="155"/>
      <c r="R72" s="154"/>
      <c r="S72" s="155"/>
      <c r="T72" s="155"/>
      <c r="U72" s="155"/>
      <c r="V72" s="155"/>
      <c r="W72" s="99"/>
      <c r="X72" s="99"/>
      <c r="Y72" s="156"/>
      <c r="Z72" s="156"/>
      <c r="AA72" s="157"/>
      <c r="AB72" s="157"/>
      <c r="AC72" s="157"/>
      <c r="AD72" s="157"/>
    </row>
    <row r="73" spans="1:32" s="12" customFormat="1" ht="16.2">
      <c r="A73" s="93"/>
      <c r="B73" s="94"/>
      <c r="C73" s="94"/>
      <c r="D73" s="95"/>
      <c r="E73" s="96"/>
      <c r="F73" s="97"/>
      <c r="G73" s="97"/>
      <c r="H73" s="97"/>
      <c r="I73" s="97"/>
      <c r="J73" s="97"/>
      <c r="K73" s="97"/>
      <c r="L73" s="98"/>
      <c r="M73" s="99"/>
      <c r="N73" s="100"/>
      <c r="O73" s="101"/>
      <c r="P73" s="100"/>
      <c r="Q73" s="101"/>
      <c r="R73" s="100"/>
      <c r="S73" s="101"/>
      <c r="T73" s="101"/>
      <c r="U73" s="101"/>
      <c r="V73" s="101"/>
      <c r="W73" s="101"/>
      <c r="X73" s="101"/>
      <c r="Y73" s="100"/>
      <c r="Z73" s="100"/>
      <c r="AA73" s="102"/>
      <c r="AB73" s="102"/>
      <c r="AC73" s="102"/>
      <c r="AD73" s="102"/>
    </row>
    <row r="74" spans="1:32" ht="42.6">
      <c r="F74" s="39" t="s">
        <v>145</v>
      </c>
      <c r="G74" s="39" t="s">
        <v>146</v>
      </c>
      <c r="H74" s="39" t="s">
        <v>147</v>
      </c>
      <c r="I74" s="40" t="s">
        <v>148</v>
      </c>
      <c r="J74" s="40" t="s">
        <v>149</v>
      </c>
      <c r="K74" s="39" t="s">
        <v>150</v>
      </c>
      <c r="L74" s="107" t="s">
        <v>496</v>
      </c>
      <c r="M74" s="107" t="s">
        <v>497</v>
      </c>
      <c r="N74" s="107" t="s">
        <v>417</v>
      </c>
      <c r="O74" s="168" t="s">
        <v>700</v>
      </c>
      <c r="P74" s="107" t="s">
        <v>701</v>
      </c>
      <c r="Q74" s="107"/>
    </row>
    <row r="75" spans="1:32">
      <c r="B75" s="38" t="s">
        <v>151</v>
      </c>
      <c r="C75" s="42" t="s">
        <v>152</v>
      </c>
      <c r="D75" s="42" t="str">
        <f>'Factor Table 2'!B30</f>
        <v>CH4</v>
      </c>
      <c r="E75" s="109" t="s">
        <v>152</v>
      </c>
      <c r="F75" s="42">
        <v>0.6</v>
      </c>
      <c r="G75" s="42">
        <v>200</v>
      </c>
      <c r="H75" s="42">
        <v>1</v>
      </c>
      <c r="I75" s="42">
        <v>1</v>
      </c>
      <c r="J75" s="42">
        <v>15.625</v>
      </c>
      <c r="K75" s="42">
        <v>85</v>
      </c>
      <c r="L75" s="42">
        <f>'Factor Table 2'!D30</f>
        <v>21</v>
      </c>
      <c r="M75" s="42">
        <f>'Factor Table 2'!E30</f>
        <v>23</v>
      </c>
      <c r="N75" s="42">
        <f>'Factor Table 2'!F30</f>
        <v>25</v>
      </c>
      <c r="O75" s="164">
        <f>'Factor Table 2'!G30</f>
        <v>28</v>
      </c>
      <c r="P75" s="164">
        <f>'Factor Table 2'!H30</f>
        <v>27</v>
      </c>
      <c r="Q75" s="164"/>
      <c r="R75" s="101"/>
      <c r="S75" s="100"/>
      <c r="T75" s="102"/>
      <c r="U75" s="102"/>
      <c r="V75" s="102"/>
      <c r="W75" s="102"/>
      <c r="X75" s="166"/>
      <c r="Y75" s="166"/>
      <c r="Z75" s="100"/>
      <c r="AA75" s="101"/>
      <c r="AB75" s="100"/>
      <c r="AC75" s="166"/>
      <c r="AD75" s="166"/>
      <c r="AE75" s="166"/>
      <c r="AF75" s="167"/>
    </row>
    <row r="76" spans="1:32">
      <c r="C76" s="42"/>
      <c r="D76" s="42" t="s">
        <v>185</v>
      </c>
      <c r="E76" s="105">
        <v>310</v>
      </c>
      <c r="F76" s="105">
        <v>296</v>
      </c>
      <c r="G76" s="105">
        <v>298</v>
      </c>
      <c r="H76" s="106">
        <v>265</v>
      </c>
      <c r="I76" s="167"/>
      <c r="J76" s="167"/>
      <c r="K76" s="167"/>
      <c r="L76" s="42">
        <v>310</v>
      </c>
      <c r="M76" s="42">
        <v>296</v>
      </c>
      <c r="N76" s="42">
        <v>298</v>
      </c>
      <c r="O76" s="164">
        <f>'Factor Table 2'!G31</f>
        <v>265</v>
      </c>
      <c r="P76" s="164">
        <f>'Factor Table 2'!H31</f>
        <v>273</v>
      </c>
      <c r="Q76" s="164"/>
      <c r="R76" s="101"/>
      <c r="S76" s="100"/>
      <c r="T76" s="102"/>
      <c r="U76" s="102"/>
      <c r="V76" s="102"/>
      <c r="W76" s="102"/>
      <c r="X76" s="166"/>
      <c r="Y76" s="166"/>
      <c r="Z76" s="100"/>
      <c r="AA76" s="101"/>
      <c r="AB76" s="100"/>
      <c r="AC76" s="166"/>
      <c r="AD76" s="166"/>
      <c r="AE76" s="166"/>
      <c r="AF76" s="167"/>
    </row>
    <row r="77" spans="1:32">
      <c r="C77" s="42" t="s">
        <v>416</v>
      </c>
      <c r="D77" s="42" t="str">
        <f>'Factor Table 2'!B32</f>
        <v>R23</v>
      </c>
      <c r="L77" s="108">
        <f>'Factor Table 2'!D32</f>
        <v>11700</v>
      </c>
      <c r="M77" s="108">
        <f>'Factor Table 2'!E32</f>
        <v>12000</v>
      </c>
      <c r="N77" s="108">
        <f>'Factor Table 2'!F32</f>
        <v>14800</v>
      </c>
      <c r="O77" s="164">
        <f>'Factor Table 2'!G32</f>
        <v>12400</v>
      </c>
      <c r="P77" s="164">
        <f>'Factor Table 2'!H32</f>
        <v>14600</v>
      </c>
      <c r="Q77" s="165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</row>
    <row r="78" spans="1:32">
      <c r="C78" s="42" t="s">
        <v>416</v>
      </c>
      <c r="D78" s="42" t="str">
        <f>'Factor Table 2'!B33</f>
        <v>R32</v>
      </c>
      <c r="L78" s="108">
        <f>'Factor Table 2'!D33</f>
        <v>650</v>
      </c>
      <c r="M78" s="108">
        <f>'Factor Table 2'!E33</f>
        <v>550</v>
      </c>
      <c r="N78" s="108">
        <f>'Factor Table 2'!F33</f>
        <v>675</v>
      </c>
      <c r="O78" s="164">
        <f>'Factor Table 2'!G33</f>
        <v>677</v>
      </c>
      <c r="P78" s="164">
        <f>'Factor Table 2'!H33</f>
        <v>771</v>
      </c>
      <c r="Q78" s="165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</row>
    <row r="79" spans="1:32">
      <c r="C79" s="42" t="s">
        <v>416</v>
      </c>
      <c r="D79" s="42" t="str">
        <f>'Factor Table 2'!B34</f>
        <v>R41</v>
      </c>
      <c r="L79" s="108">
        <f>'Factor Table 2'!D34</f>
        <v>150</v>
      </c>
      <c r="M79" s="108">
        <f>'Factor Table 2'!E34</f>
        <v>97</v>
      </c>
      <c r="N79" s="108">
        <f>'Factor Table 2'!F34</f>
        <v>92</v>
      </c>
      <c r="O79" s="164">
        <f>'Factor Table 2'!G34</f>
        <v>116</v>
      </c>
      <c r="P79" s="164">
        <f>'Factor Table 2'!H34</f>
        <v>135</v>
      </c>
      <c r="Q79" s="165"/>
    </row>
    <row r="80" spans="1:32">
      <c r="C80" s="42" t="s">
        <v>416</v>
      </c>
      <c r="D80" s="42" t="str">
        <f>'Factor Table 2'!B35</f>
        <v>R125</v>
      </c>
      <c r="L80" s="108">
        <f>'Factor Table 2'!D35</f>
        <v>2800</v>
      </c>
      <c r="M80" s="108">
        <f>'Factor Table 2'!E35</f>
        <v>3400</v>
      </c>
      <c r="N80" s="108">
        <f>'Factor Table 2'!F35</f>
        <v>3500</v>
      </c>
      <c r="O80" s="164">
        <f>'Factor Table 2'!G35</f>
        <v>3170</v>
      </c>
      <c r="P80" s="164">
        <f>'Factor Table 2'!H35</f>
        <v>3740</v>
      </c>
      <c r="Q80" s="165"/>
    </row>
    <row r="81" spans="3:17">
      <c r="C81" s="42" t="s">
        <v>416</v>
      </c>
      <c r="D81" s="42" t="str">
        <f>'Factor Table 2'!B36</f>
        <v>R134</v>
      </c>
      <c r="L81" s="108">
        <f>'Factor Table 2'!D36</f>
        <v>1000</v>
      </c>
      <c r="M81" s="108">
        <f>'Factor Table 2'!E36</f>
        <v>1100</v>
      </c>
      <c r="N81" s="108">
        <f>'Factor Table 2'!F36</f>
        <v>1100</v>
      </c>
      <c r="O81" s="164">
        <f>'Factor Table 2'!G36</f>
        <v>1120</v>
      </c>
      <c r="P81" s="164">
        <f>'Factor Table 2'!H36</f>
        <v>1260</v>
      </c>
      <c r="Q81" s="165"/>
    </row>
    <row r="82" spans="3:17">
      <c r="C82" s="42" t="s">
        <v>416</v>
      </c>
      <c r="D82" s="42" t="str">
        <f>'Factor Table 2'!B37</f>
        <v>R134a</v>
      </c>
      <c r="L82" s="108">
        <f>'Factor Table 2'!D37</f>
        <v>1300</v>
      </c>
      <c r="M82" s="108">
        <f>'Factor Table 2'!E37</f>
        <v>1300</v>
      </c>
      <c r="N82" s="108">
        <f>'Factor Table 2'!F37</f>
        <v>1430</v>
      </c>
      <c r="O82" s="164">
        <f>'Factor Table 2'!G37</f>
        <v>1300</v>
      </c>
      <c r="P82" s="164">
        <f>'Factor Table 2'!H37</f>
        <v>1530</v>
      </c>
      <c r="Q82" s="165"/>
    </row>
    <row r="83" spans="3:17">
      <c r="C83" s="42" t="s">
        <v>416</v>
      </c>
      <c r="D83" s="42" t="str">
        <f>'Factor Table 2'!B38</f>
        <v>R143</v>
      </c>
      <c r="L83" s="108">
        <f>'Factor Table 2'!D38</f>
        <v>300</v>
      </c>
      <c r="M83" s="108">
        <f>'Factor Table 2'!E38</f>
        <v>330</v>
      </c>
      <c r="N83" s="108">
        <f>'Factor Table 2'!F38</f>
        <v>353</v>
      </c>
      <c r="O83" s="164">
        <f>'Factor Table 2'!G38</f>
        <v>328</v>
      </c>
      <c r="P83" s="164">
        <f>'Factor Table 2'!H38</f>
        <v>364</v>
      </c>
      <c r="Q83" s="165"/>
    </row>
    <row r="84" spans="3:17">
      <c r="C84" s="42" t="s">
        <v>416</v>
      </c>
      <c r="D84" s="42" t="str">
        <f>'Factor Table 2'!B39</f>
        <v>R143a</v>
      </c>
      <c r="L84" s="108">
        <f>'Factor Table 2'!D39</f>
        <v>3800</v>
      </c>
      <c r="M84" s="108">
        <f>'Factor Table 2'!E39</f>
        <v>4300</v>
      </c>
      <c r="N84" s="108">
        <f>'Factor Table 2'!F39</f>
        <v>4470</v>
      </c>
      <c r="O84" s="164">
        <f>'Factor Table 2'!G39</f>
        <v>4800</v>
      </c>
      <c r="P84" s="164">
        <f>'Factor Table 2'!H39</f>
        <v>5810</v>
      </c>
      <c r="Q84" s="165"/>
    </row>
    <row r="85" spans="3:17">
      <c r="C85" s="42" t="s">
        <v>416</v>
      </c>
      <c r="D85" s="42" t="str">
        <f>'Factor Table 2'!B40</f>
        <v>R152</v>
      </c>
      <c r="L85" s="108">
        <f>'Factor Table 2'!D40</f>
        <v>0</v>
      </c>
      <c r="M85" s="108">
        <f>'Factor Table 2'!E40</f>
        <v>43</v>
      </c>
      <c r="N85" s="108">
        <f>'Factor Table 2'!F40</f>
        <v>53</v>
      </c>
      <c r="O85" s="164">
        <f>'Factor Table 2'!G40</f>
        <v>16</v>
      </c>
      <c r="P85" s="164">
        <f>'Factor Table 2'!H40</f>
        <v>21.5</v>
      </c>
      <c r="Q85" s="165"/>
    </row>
    <row r="86" spans="3:17">
      <c r="C86" s="42" t="s">
        <v>416</v>
      </c>
      <c r="D86" s="42" t="str">
        <f>'Factor Table 2'!B41</f>
        <v>R152a</v>
      </c>
      <c r="L86" s="108">
        <f>'Factor Table 2'!D41</f>
        <v>140</v>
      </c>
      <c r="M86" s="108">
        <f>'Factor Table 2'!E41</f>
        <v>120</v>
      </c>
      <c r="N86" s="108">
        <f>'Factor Table 2'!F41</f>
        <v>124</v>
      </c>
      <c r="O86" s="164">
        <f>'Factor Table 2'!G41</f>
        <v>138</v>
      </c>
      <c r="P86" s="164">
        <f>'Factor Table 2'!H41</f>
        <v>164</v>
      </c>
      <c r="Q86" s="165"/>
    </row>
    <row r="87" spans="3:17">
      <c r="C87" s="42" t="s">
        <v>416</v>
      </c>
      <c r="D87" s="42" t="str">
        <f>'Factor Table 2'!B42</f>
        <v>R161</v>
      </c>
      <c r="L87" s="108">
        <f>'Factor Table 2'!D42</f>
        <v>0</v>
      </c>
      <c r="M87" s="108">
        <f>'Factor Table 2'!E42</f>
        <v>12</v>
      </c>
      <c r="N87" s="108">
        <f>'Factor Table 2'!F42</f>
        <v>12</v>
      </c>
      <c r="O87" s="164">
        <f>'Factor Table 2'!G42</f>
        <v>4</v>
      </c>
      <c r="P87" s="164">
        <f>'Factor Table 2'!H42</f>
        <v>4.84</v>
      </c>
      <c r="Q87" s="165"/>
    </row>
    <row r="88" spans="3:17">
      <c r="C88" s="42" t="s">
        <v>416</v>
      </c>
      <c r="D88" s="42" t="str">
        <f>'Factor Table 2'!B43</f>
        <v>R227ea</v>
      </c>
      <c r="L88" s="108">
        <f>'Factor Table 2'!D43</f>
        <v>2900</v>
      </c>
      <c r="M88" s="108">
        <f>'Factor Table 2'!E43</f>
        <v>3500</v>
      </c>
      <c r="N88" s="108">
        <f>'Factor Table 2'!F43</f>
        <v>3220</v>
      </c>
      <c r="O88" s="164">
        <f>'Factor Table 2'!G43</f>
        <v>3350</v>
      </c>
      <c r="P88" s="164">
        <f>'Factor Table 2'!H43</f>
        <v>3600</v>
      </c>
      <c r="Q88" s="165"/>
    </row>
    <row r="89" spans="3:17">
      <c r="C89" s="42" t="s">
        <v>416</v>
      </c>
      <c r="D89" s="42" t="str">
        <f>'Factor Table 2'!B44</f>
        <v>R236cb</v>
      </c>
      <c r="L89" s="108">
        <f>'Factor Table 2'!D44</f>
        <v>0</v>
      </c>
      <c r="M89" s="108">
        <f>'Factor Table 2'!E44</f>
        <v>1300</v>
      </c>
      <c r="N89" s="108">
        <f>'Factor Table 2'!F44</f>
        <v>1340</v>
      </c>
      <c r="O89" s="164">
        <f>'Factor Table 2'!G44</f>
        <v>1210</v>
      </c>
      <c r="P89" s="164">
        <f>'Factor Table 2'!H44</f>
        <v>1350</v>
      </c>
      <c r="Q89" s="165"/>
    </row>
    <row r="90" spans="3:17">
      <c r="C90" s="42" t="s">
        <v>416</v>
      </c>
      <c r="D90" s="42" t="str">
        <f>'Factor Table 2'!B45</f>
        <v>R236ea</v>
      </c>
      <c r="L90" s="108">
        <f>'Factor Table 2'!D45</f>
        <v>0</v>
      </c>
      <c r="M90" s="108">
        <f>'Factor Table 2'!E45</f>
        <v>1200</v>
      </c>
      <c r="N90" s="108">
        <f>'Factor Table 2'!F45</f>
        <v>1370</v>
      </c>
      <c r="O90" s="164">
        <f>'Factor Table 2'!G45</f>
        <v>1330</v>
      </c>
      <c r="P90" s="164">
        <f>'Factor Table 2'!H45</f>
        <v>1500</v>
      </c>
      <c r="Q90" s="165"/>
    </row>
    <row r="91" spans="3:17">
      <c r="C91" s="42" t="s">
        <v>416</v>
      </c>
      <c r="D91" s="42" t="str">
        <f>'Factor Table 2'!B46</f>
        <v>R236fa</v>
      </c>
      <c r="L91" s="108">
        <f>'Factor Table 2'!D46</f>
        <v>6300</v>
      </c>
      <c r="M91" s="108">
        <f>'Factor Table 2'!E46</f>
        <v>9400</v>
      </c>
      <c r="N91" s="108">
        <f>'Factor Table 2'!F46</f>
        <v>9810</v>
      </c>
      <c r="O91" s="164">
        <f>'Factor Table 2'!G46</f>
        <v>8060</v>
      </c>
      <c r="P91" s="164">
        <f>'Factor Table 2'!H46</f>
        <v>8690</v>
      </c>
      <c r="Q91" s="165"/>
    </row>
    <row r="92" spans="3:17">
      <c r="C92" s="42" t="s">
        <v>416</v>
      </c>
      <c r="D92" s="42" t="str">
        <f>'Factor Table 2'!B47</f>
        <v>R245ca</v>
      </c>
      <c r="L92" s="108">
        <f>'Factor Table 2'!D47</f>
        <v>560</v>
      </c>
      <c r="M92" s="108">
        <f>'Factor Table 2'!E47</f>
        <v>640</v>
      </c>
      <c r="N92" s="108">
        <f>'Factor Table 2'!F47</f>
        <v>693</v>
      </c>
      <c r="O92" s="164">
        <f>'Factor Table 2'!G47</f>
        <v>716</v>
      </c>
      <c r="P92" s="164">
        <f>'Factor Table 2'!H47</f>
        <v>787</v>
      </c>
      <c r="Q92" s="165"/>
    </row>
    <row r="93" spans="3:17">
      <c r="C93" s="42" t="s">
        <v>416</v>
      </c>
      <c r="D93" s="42" t="str">
        <f>'Factor Table 2'!B48</f>
        <v>R245fa</v>
      </c>
      <c r="L93" s="108">
        <f>'Factor Table 2'!D48</f>
        <v>0</v>
      </c>
      <c r="M93" s="108">
        <f>'Factor Table 2'!E48</f>
        <v>950</v>
      </c>
      <c r="N93" s="108">
        <f>'Factor Table 2'!F48</f>
        <v>1030</v>
      </c>
      <c r="O93" s="164">
        <f>'Factor Table 2'!G48</f>
        <v>858</v>
      </c>
      <c r="P93" s="164">
        <f>'Factor Table 2'!H48</f>
        <v>962</v>
      </c>
      <c r="Q93" s="165"/>
    </row>
    <row r="94" spans="3:17">
      <c r="C94" s="42" t="s">
        <v>416</v>
      </c>
      <c r="D94" s="42" t="str">
        <f>'Factor Table 2'!B49</f>
        <v>R365mfc</v>
      </c>
      <c r="L94" s="108">
        <f>'Factor Table 2'!D49</f>
        <v>0</v>
      </c>
      <c r="M94" s="108">
        <f>'Factor Table 2'!E49</f>
        <v>890</v>
      </c>
      <c r="N94" s="108">
        <f>'Factor Table 2'!F49</f>
        <v>794</v>
      </c>
      <c r="O94" s="164">
        <f>'Factor Table 2'!G49</f>
        <v>804</v>
      </c>
      <c r="P94" s="164">
        <f>'Factor Table 2'!H49</f>
        <v>914</v>
      </c>
      <c r="Q94" s="165"/>
    </row>
    <row r="95" spans="3:17">
      <c r="C95" s="42" t="s">
        <v>416</v>
      </c>
      <c r="D95" s="42" t="str">
        <f>'Factor Table 2'!B50</f>
        <v>R43</v>
      </c>
      <c r="L95" s="108">
        <f>'Factor Table 2'!D50</f>
        <v>1300</v>
      </c>
      <c r="M95" s="108">
        <f>'Factor Table 2'!E50</f>
        <v>1500</v>
      </c>
      <c r="N95" s="108">
        <f>'Factor Table 2'!F50</f>
        <v>1640</v>
      </c>
      <c r="O95" s="164">
        <f>'Factor Table 2'!G50</f>
        <v>1650</v>
      </c>
      <c r="P95" s="164">
        <f>'Factor Table 2'!H50</f>
        <v>1600</v>
      </c>
      <c r="Q95" s="165"/>
    </row>
    <row r="96" spans="3:17">
      <c r="C96" s="42" t="s">
        <v>416</v>
      </c>
      <c r="D96" s="42" t="str">
        <f>'Factor Table 2'!B51</f>
        <v>R22</v>
      </c>
      <c r="L96" s="108">
        <f>'Factor Table 2'!D51</f>
        <v>0</v>
      </c>
      <c r="M96" s="108">
        <f>'Factor Table 2'!E51</f>
        <v>1700</v>
      </c>
      <c r="N96" s="108">
        <f>'Factor Table 2'!F51</f>
        <v>1810</v>
      </c>
      <c r="O96" s="164">
        <f>'Factor Table 2'!G51</f>
        <v>1760</v>
      </c>
      <c r="P96" s="164">
        <f>'Factor Table 2'!H51</f>
        <v>1960</v>
      </c>
      <c r="Q96" s="165"/>
    </row>
    <row r="97" spans="3:17">
      <c r="C97" s="42" t="s">
        <v>416</v>
      </c>
      <c r="D97" s="42" t="str">
        <f>'Factor Table 2'!B52</f>
        <v>R-123</v>
      </c>
      <c r="L97" s="108">
        <f>'Factor Table 2'!D52</f>
        <v>90</v>
      </c>
      <c r="M97" s="108">
        <f>'Factor Table 2'!E52</f>
        <v>120</v>
      </c>
      <c r="N97" s="108" t="str">
        <f>'Factor Table 2'!F52</f>
        <v>77 </v>
      </c>
      <c r="O97" s="164">
        <f>'Factor Table 2'!G52</f>
        <v>79</v>
      </c>
      <c r="P97" s="164">
        <f>'Factor Table 2'!H52</f>
        <v>90.4</v>
      </c>
      <c r="Q97" s="165"/>
    </row>
    <row r="98" spans="3:17">
      <c r="C98" s="42" t="s">
        <v>416</v>
      </c>
      <c r="D98" s="42" t="str">
        <f>'Factor Table 2'!B53</f>
        <v>R-123a</v>
      </c>
      <c r="L98" s="108">
        <f>'Factor Table 2'!D53</f>
        <v>0</v>
      </c>
      <c r="M98" s="108">
        <f>'Factor Table 2'!E53</f>
        <v>0</v>
      </c>
      <c r="N98" s="108">
        <f>'Factor Table 2'!F53</f>
        <v>0</v>
      </c>
      <c r="O98" s="164">
        <f>'Factor Table 2'!G53</f>
        <v>370</v>
      </c>
      <c r="P98" s="164">
        <f>'Factor Table 2'!H53</f>
        <v>395</v>
      </c>
      <c r="Q98" s="165"/>
    </row>
    <row r="99" spans="3:17">
      <c r="C99" s="42" t="s">
        <v>416</v>
      </c>
      <c r="D99" s="42" t="str">
        <f>'Factor Table 2'!B56</f>
        <v>PFC14</v>
      </c>
      <c r="L99" s="108">
        <f>'Factor Table 2'!D56</f>
        <v>6500</v>
      </c>
      <c r="M99" s="108">
        <f>'Factor Table 2'!E56</f>
        <v>5700</v>
      </c>
      <c r="N99" s="108">
        <f>'Factor Table 2'!F56</f>
        <v>7390</v>
      </c>
      <c r="O99" s="164">
        <f>'Factor Table 2'!G56</f>
        <v>6630</v>
      </c>
      <c r="P99" s="164">
        <f>'Factor Table 2'!H56</f>
        <v>7380</v>
      </c>
      <c r="Q99" s="165"/>
    </row>
    <row r="100" spans="3:17">
      <c r="C100" s="42" t="s">
        <v>416</v>
      </c>
      <c r="D100" s="42" t="str">
        <f>'Factor Table 2'!B57</f>
        <v>PFC116</v>
      </c>
      <c r="L100" s="108">
        <f>'Factor Table 2'!D57</f>
        <v>9200</v>
      </c>
      <c r="M100" s="108">
        <f>'Factor Table 2'!E57</f>
        <v>11900</v>
      </c>
      <c r="N100" s="108">
        <f>'Factor Table 2'!F57</f>
        <v>12200</v>
      </c>
      <c r="O100" s="164">
        <f>'Factor Table 2'!G57</f>
        <v>11100</v>
      </c>
      <c r="P100" s="164">
        <f>'Factor Table 2'!H57</f>
        <v>12400</v>
      </c>
      <c r="Q100" s="165"/>
    </row>
    <row r="101" spans="3:17">
      <c r="C101" s="42" t="s">
        <v>416</v>
      </c>
      <c r="D101" s="42" t="str">
        <f>'Factor Table 2'!B58</f>
        <v>PFC218</v>
      </c>
      <c r="L101" s="108">
        <f>'Factor Table 2'!D58</f>
        <v>7000</v>
      </c>
      <c r="M101" s="108">
        <f>'Factor Table 2'!E58</f>
        <v>8600</v>
      </c>
      <c r="N101" s="108">
        <f>'Factor Table 2'!F58</f>
        <v>8830</v>
      </c>
      <c r="O101" s="164">
        <f>'Factor Table 2'!G58</f>
        <v>8900</v>
      </c>
      <c r="P101" s="164">
        <f>'Factor Table 2'!H58</f>
        <v>9290</v>
      </c>
      <c r="Q101" s="165"/>
    </row>
    <row r="102" spans="3:17">
      <c r="C102" s="42" t="s">
        <v>416</v>
      </c>
      <c r="D102" s="42" t="str">
        <f>'Factor Table 2'!B59</f>
        <v>PFC318</v>
      </c>
      <c r="L102" s="108">
        <f>'Factor Table 2'!D59</f>
        <v>8700</v>
      </c>
      <c r="M102" s="108">
        <f>'Factor Table 2'!E59</f>
        <v>10000</v>
      </c>
      <c r="N102" s="108">
        <f>'Factor Table 2'!F59</f>
        <v>10300</v>
      </c>
      <c r="O102" s="164">
        <f>'Factor Table 2'!G59</f>
        <v>9540</v>
      </c>
      <c r="P102" s="164">
        <f>'Factor Table 2'!H59</f>
        <v>10200</v>
      </c>
      <c r="Q102" s="165"/>
    </row>
    <row r="103" spans="3:17">
      <c r="C103" s="42" t="s">
        <v>416</v>
      </c>
      <c r="D103" s="42" t="str">
        <f>'Factor Table 2'!B60</f>
        <v>C4F10</v>
      </c>
      <c r="L103" s="108">
        <f>'Factor Table 2'!D60</f>
        <v>7000</v>
      </c>
      <c r="M103" s="108">
        <f>'Factor Table 2'!E60</f>
        <v>8600</v>
      </c>
      <c r="N103" s="108">
        <f>'Factor Table 2'!F60</f>
        <v>8860</v>
      </c>
      <c r="O103" s="164">
        <f>'Factor Table 2'!G60</f>
        <v>9200</v>
      </c>
      <c r="P103" s="164">
        <f>'Factor Table 2'!H60</f>
        <v>10000</v>
      </c>
      <c r="Q103" s="165"/>
    </row>
    <row r="104" spans="3:17">
      <c r="C104" s="42" t="s">
        <v>416</v>
      </c>
      <c r="D104" s="42" t="str">
        <f>'Factor Table 2'!B61</f>
        <v>C5F8</v>
      </c>
      <c r="L104" s="108">
        <f>'Factor Table 2'!D61</f>
        <v>0</v>
      </c>
      <c r="M104" s="108">
        <f>'Factor Table 2'!E61</f>
        <v>0</v>
      </c>
      <c r="N104" s="108">
        <f>'Factor Table 2'!F61</f>
        <v>0</v>
      </c>
      <c r="O104" s="164">
        <f>'Factor Table 2'!G61</f>
        <v>2</v>
      </c>
      <c r="P104" s="164">
        <f>'Factor Table 2'!H61</f>
        <v>0</v>
      </c>
      <c r="Q104" s="165"/>
    </row>
    <row r="105" spans="3:17">
      <c r="C105" s="42" t="s">
        <v>416</v>
      </c>
      <c r="D105" s="42" t="str">
        <f>'Factor Table 2'!B62</f>
        <v>C5F12</v>
      </c>
      <c r="L105" s="108">
        <f>'Factor Table 2'!D62</f>
        <v>7500</v>
      </c>
      <c r="M105" s="108">
        <f>'Factor Table 2'!E62</f>
        <v>8900</v>
      </c>
      <c r="N105" s="108">
        <f>'Factor Table 2'!F62</f>
        <v>9160</v>
      </c>
      <c r="O105" s="164">
        <f>'Factor Table 2'!G62</f>
        <v>8550</v>
      </c>
      <c r="P105" s="164">
        <f>'Factor Table 2'!H62</f>
        <v>9220</v>
      </c>
      <c r="Q105" s="165"/>
    </row>
    <row r="106" spans="3:17">
      <c r="C106" s="42" t="s">
        <v>416</v>
      </c>
      <c r="D106" s="42" t="str">
        <f>'Factor Table 2'!B63</f>
        <v>C6F14</v>
      </c>
      <c r="L106" s="108">
        <f>'Factor Table 2'!D63</f>
        <v>7400</v>
      </c>
      <c r="M106" s="108">
        <f>'Factor Table 2'!E63</f>
        <v>9000</v>
      </c>
      <c r="N106" s="108">
        <f>'Factor Table 2'!F63</f>
        <v>9300</v>
      </c>
      <c r="O106" s="164">
        <f>'Factor Table 2'!G63</f>
        <v>7910</v>
      </c>
      <c r="P106" s="164">
        <f>'Factor Table 2'!H63</f>
        <v>8620</v>
      </c>
      <c r="Q106" s="165"/>
    </row>
    <row r="107" spans="3:17">
      <c r="C107" s="42" t="s">
        <v>416</v>
      </c>
      <c r="D107" s="42" t="str">
        <f>'Factor Table 2'!B64</f>
        <v>R-401A</v>
      </c>
      <c r="L107" s="108">
        <f>'Factor Table 2'!D64</f>
        <v>1126.26</v>
      </c>
      <c r="M107" s="108">
        <f>'Factor Table 2'!E64</f>
        <v>1127.4000000000001</v>
      </c>
      <c r="N107" s="108">
        <f>'Factor Table 2'!F64</f>
        <v>1182.48</v>
      </c>
      <c r="O107" s="164">
        <f>'Factor Table 2'!G64</f>
        <v>1129.92</v>
      </c>
      <c r="P107" s="164">
        <f>'Factor Table 2'!H64</f>
        <v>1263.0999999999999</v>
      </c>
      <c r="Q107" s="165"/>
    </row>
    <row r="108" spans="3:17">
      <c r="C108" s="42" t="s">
        <v>416</v>
      </c>
      <c r="D108" s="42" t="str">
        <f>'Factor Table 2'!B65</f>
        <v>R-401B</v>
      </c>
      <c r="L108" s="108">
        <f>'Factor Table 2'!D65</f>
        <v>1222.92</v>
      </c>
      <c r="M108" s="108">
        <f>'Factor Table 2'!E65</f>
        <v>1223.8</v>
      </c>
      <c r="N108" s="108">
        <f>'Factor Table 2'!F65</f>
        <v>1288.26</v>
      </c>
      <c r="O108" s="164">
        <f>'Factor Table 2'!G65</f>
        <v>1236.3399999999999</v>
      </c>
      <c r="P108" s="164">
        <f>'Factor Table 2'!H65</f>
        <v>1380.8</v>
      </c>
      <c r="Q108" s="165"/>
    </row>
    <row r="109" spans="3:17">
      <c r="C109" s="42" t="s">
        <v>416</v>
      </c>
      <c r="D109" s="42" t="str">
        <f>'Factor Table 2'!B66</f>
        <v>R-401C</v>
      </c>
      <c r="L109" s="108">
        <f>'Factor Table 2'!D66</f>
        <v>898.68</v>
      </c>
      <c r="M109" s="108">
        <f>'Factor Table 2'!E66</f>
        <v>901.4</v>
      </c>
      <c r="N109" s="108">
        <f>'Factor Table 2'!F66</f>
        <v>932.58</v>
      </c>
      <c r="O109" s="164">
        <f>'Factor Table 2'!G66</f>
        <v>875.54</v>
      </c>
      <c r="P109" s="164">
        <f>'Factor Table 2'!H66</f>
        <v>981.84</v>
      </c>
      <c r="Q109" s="165"/>
    </row>
    <row r="110" spans="3:17">
      <c r="C110" s="42" t="s">
        <v>416</v>
      </c>
      <c r="D110" s="42" t="str">
        <f>'Factor Table 2'!B67</f>
        <v>R-402A</v>
      </c>
      <c r="L110" s="108">
        <f>'Factor Table 2'!D67</f>
        <v>2326</v>
      </c>
      <c r="M110" s="108">
        <f>'Factor Table 2'!E67</f>
        <v>2686</v>
      </c>
      <c r="N110" s="108">
        <f>'Factor Table 2'!F67</f>
        <v>2787.8</v>
      </c>
      <c r="O110" s="164">
        <f>'Factor Table 2'!G67</f>
        <v>2570.8000000000002</v>
      </c>
      <c r="P110" s="164">
        <f>'Factor Table 2'!H67</f>
        <v>2988.8</v>
      </c>
      <c r="Q110" s="165"/>
    </row>
    <row r="111" spans="3:17">
      <c r="C111" s="42" t="s">
        <v>416</v>
      </c>
      <c r="D111" s="42" t="str">
        <f>'Factor Table 2'!B68</f>
        <v>R-402B</v>
      </c>
      <c r="L111" s="108">
        <f>'Factor Table 2'!D68</f>
        <v>2084</v>
      </c>
      <c r="M111" s="108">
        <f>'Factor Table 2'!E68</f>
        <v>2312</v>
      </c>
      <c r="N111" s="108">
        <f>'Factor Table 2'!F68</f>
        <v>2416</v>
      </c>
      <c r="O111" s="164">
        <f>'Factor Table 2'!G68</f>
        <v>2260.6</v>
      </c>
      <c r="P111" s="164">
        <f>'Factor Table 2'!H68</f>
        <v>2597.1999999999998</v>
      </c>
      <c r="Q111" s="165"/>
    </row>
    <row r="112" spans="3:17">
      <c r="C112" s="42" t="s">
        <v>416</v>
      </c>
      <c r="D112" s="42" t="str">
        <f>'Factor Table 2'!B69</f>
        <v>R-403A</v>
      </c>
      <c r="L112" s="108">
        <f>'Factor Table 2'!D69</f>
        <v>1415</v>
      </c>
      <c r="M112" s="108">
        <f>'Factor Table 2'!E69</f>
        <v>1415</v>
      </c>
      <c r="N112" s="108">
        <f>'Factor Table 2'!F69</f>
        <v>1534.1</v>
      </c>
      <c r="O112" s="164">
        <f>'Factor Table 2'!G69</f>
        <v>3100</v>
      </c>
      <c r="P112" s="164">
        <f>'Factor Table 2'!H69</f>
        <v>3328</v>
      </c>
      <c r="Q112" s="165"/>
    </row>
    <row r="113" spans="3:17">
      <c r="C113" s="42" t="s">
        <v>416</v>
      </c>
      <c r="D113" s="42" t="str">
        <f>'Factor Table 2'!B70</f>
        <v>R-403B</v>
      </c>
      <c r="L113" s="108">
        <f>'Factor Table 2'!D70</f>
        <v>3682</v>
      </c>
      <c r="M113" s="108">
        <f>'Factor Table 2'!E70</f>
        <v>3682</v>
      </c>
      <c r="N113" s="108">
        <f>'Factor Table 2'!F70</f>
        <v>4457.3</v>
      </c>
      <c r="O113" s="164">
        <f>'Factor Table 2'!G70</f>
        <v>4456.6000000000004</v>
      </c>
      <c r="P113" s="164">
        <f>'Factor Table 2'!H70</f>
        <v>4720.7</v>
      </c>
      <c r="Q113" s="165"/>
    </row>
    <row r="114" spans="3:17">
      <c r="C114" s="42" t="s">
        <v>416</v>
      </c>
      <c r="D114" s="42" t="str">
        <f>'Factor Table 2'!B71</f>
        <v>R-404A</v>
      </c>
      <c r="L114" s="108">
        <f>'Factor Table 2'!D71</f>
        <v>3260</v>
      </c>
      <c r="M114" s="108">
        <f>'Factor Table 2'!E71</f>
        <v>3784</v>
      </c>
      <c r="N114" s="108">
        <f>'Factor Table 2'!F71</f>
        <v>3921.6</v>
      </c>
      <c r="O114" s="164">
        <f>'Factor Table 2'!G71</f>
        <v>3942.8</v>
      </c>
      <c r="P114" s="164">
        <f>'Factor Table 2'!H71</f>
        <v>4728</v>
      </c>
      <c r="Q114" s="165"/>
    </row>
    <row r="115" spans="3:17">
      <c r="C115" s="42" t="s">
        <v>416</v>
      </c>
      <c r="D115" s="42" t="str">
        <f>'Factor Table 2'!B72</f>
        <v>R-405A</v>
      </c>
      <c r="L115" s="108">
        <f>'Factor Table 2'!D72</f>
        <v>4571.3</v>
      </c>
      <c r="M115" s="108">
        <f>'Factor Table 2'!E72</f>
        <v>5155.3999999999996</v>
      </c>
      <c r="N115" s="108">
        <f>'Factor Table 2'!F72</f>
        <v>5327.73</v>
      </c>
      <c r="O115" s="164">
        <f>'Factor Table 2'!G72</f>
        <v>4965.0600000000004</v>
      </c>
      <c r="P115" s="164">
        <f>'Factor Table 2'!H72</f>
        <v>5354.98</v>
      </c>
      <c r="Q115" s="165"/>
    </row>
    <row r="116" spans="3:17">
      <c r="C116" s="42" t="s">
        <v>416</v>
      </c>
      <c r="D116" s="42" t="str">
        <f>'Factor Table 2'!B73</f>
        <v>R-406A</v>
      </c>
      <c r="L116" s="108">
        <f>'Factor Table 2'!D73</f>
        <v>1673</v>
      </c>
      <c r="M116" s="108">
        <f>'Factor Table 2'!E73</f>
        <v>1919</v>
      </c>
      <c r="N116" s="108">
        <f>'Factor Table 2'!F73</f>
        <v>1942.6</v>
      </c>
      <c r="O116" s="164">
        <f>'Factor Table 2'!G73</f>
        <v>1779.8</v>
      </c>
      <c r="P116" s="164">
        <f>'Factor Table 2'!H73</f>
        <v>2021</v>
      </c>
      <c r="Q116" s="165"/>
    </row>
    <row r="117" spans="3:17">
      <c r="C117" s="42" t="s">
        <v>416</v>
      </c>
      <c r="D117" s="42" t="str">
        <f>'Factor Table 2'!B74</f>
        <v>R-407A</v>
      </c>
      <c r="L117" s="108">
        <f>'Factor Table 2'!D74</f>
        <v>1770</v>
      </c>
      <c r="M117" s="108">
        <f>'Factor Table 2'!E74</f>
        <v>1990</v>
      </c>
      <c r="N117" s="108">
        <f>'Factor Table 2'!F74</f>
        <v>2107</v>
      </c>
      <c r="O117" s="164">
        <f>'Factor Table 2'!G74</f>
        <v>1923.4</v>
      </c>
      <c r="P117" s="164">
        <f>'Factor Table 2'!H74</f>
        <v>2262.1999999999998</v>
      </c>
      <c r="Q117" s="165"/>
    </row>
    <row r="118" spans="3:17">
      <c r="C118" s="42" t="s">
        <v>416</v>
      </c>
      <c r="D118" s="42" t="str">
        <f>'Factor Table 2'!B75</f>
        <v>R-407B</v>
      </c>
      <c r="L118" s="108">
        <f>'Factor Table 2'!D75</f>
        <v>2285</v>
      </c>
      <c r="M118" s="108">
        <f>'Factor Table 2'!E75</f>
        <v>2695</v>
      </c>
      <c r="N118" s="108">
        <f>'Factor Table 2'!F75</f>
        <v>2803.5</v>
      </c>
      <c r="O118" s="164">
        <f>'Factor Table 2'!G75</f>
        <v>2546.6999999999998</v>
      </c>
      <c r="P118" s="164">
        <f>'Factor Table 2'!H75</f>
        <v>3001.1</v>
      </c>
      <c r="Q118" s="165"/>
    </row>
    <row r="119" spans="3:17">
      <c r="C119" s="42" t="s">
        <v>416</v>
      </c>
      <c r="D119" s="42" t="str">
        <f>'Factor Table 2'!B76</f>
        <v>R-407C</v>
      </c>
      <c r="L119" s="108">
        <f>'Factor Table 2'!D76</f>
        <v>1525.5</v>
      </c>
      <c r="M119" s="108">
        <f>'Factor Table 2'!E76</f>
        <v>1652.5</v>
      </c>
      <c r="N119" s="108">
        <f>'Factor Table 2'!F76</f>
        <v>1773.85</v>
      </c>
      <c r="O119" s="164">
        <f>'Factor Table 2'!G76</f>
        <v>1624.21</v>
      </c>
      <c r="P119" s="164">
        <f>'Factor Table 2'!H76</f>
        <v>1907.93</v>
      </c>
      <c r="Q119" s="165"/>
    </row>
    <row r="120" spans="3:17">
      <c r="C120" s="42" t="s">
        <v>416</v>
      </c>
      <c r="D120" s="42" t="str">
        <f>'Factor Table 2'!B77</f>
        <v>R-407D</v>
      </c>
      <c r="L120" s="108">
        <f>'Factor Table 2'!D77</f>
        <v>1427.5</v>
      </c>
      <c r="M120" s="108">
        <f>'Factor Table 2'!E77</f>
        <v>1502.5</v>
      </c>
      <c r="N120" s="108">
        <f>'Factor Table 2'!F77</f>
        <v>1627.25</v>
      </c>
      <c r="O120" s="164">
        <f>'Factor Table 2'!G77</f>
        <v>1487.05</v>
      </c>
      <c r="P120" s="164">
        <f>'Factor Table 2'!H77</f>
        <v>1747.65</v>
      </c>
      <c r="Q120" s="165"/>
    </row>
    <row r="121" spans="3:17">
      <c r="C121" s="42" t="s">
        <v>416</v>
      </c>
      <c r="D121" s="42" t="str">
        <f>'Factor Table 2'!B78</f>
        <v>R-407E</v>
      </c>
      <c r="L121" s="108">
        <f>'Factor Table 2'!D78</f>
        <v>1362.5</v>
      </c>
      <c r="M121" s="108">
        <f>'Factor Table 2'!E78</f>
        <v>1427.5</v>
      </c>
      <c r="N121" s="108">
        <f>'Factor Table 2'!F78</f>
        <v>1551.75</v>
      </c>
      <c r="O121" s="164">
        <f>'Factor Table 2'!G78</f>
        <v>1424.75</v>
      </c>
      <c r="P121" s="164">
        <f>'Factor Table 2'!H78</f>
        <v>1671.75</v>
      </c>
      <c r="Q121" s="165"/>
    </row>
    <row r="122" spans="3:17">
      <c r="C122" s="42" t="s">
        <v>416</v>
      </c>
      <c r="D122" s="42" t="str">
        <f>'Factor Table 2'!B79</f>
        <v>R-408A</v>
      </c>
      <c r="L122" s="108">
        <f>'Factor Table 2'!D79</f>
        <v>2743</v>
      </c>
      <c r="M122" s="108">
        <f>'Factor Table 2'!E79</f>
        <v>3015</v>
      </c>
      <c r="N122" s="108">
        <f>'Factor Table 2'!F79</f>
        <v>3151.9</v>
      </c>
      <c r="O122" s="164">
        <f>'Factor Table 2'!G79</f>
        <v>3257.1</v>
      </c>
      <c r="P122" s="164">
        <f>'Factor Table 2'!H79</f>
        <v>3855.6</v>
      </c>
      <c r="Q122" s="165"/>
    </row>
    <row r="123" spans="3:17">
      <c r="C123" s="42" t="s">
        <v>416</v>
      </c>
      <c r="D123" s="42" t="str">
        <f>'Factor Table 2'!B80</f>
        <v>R-409A</v>
      </c>
      <c r="L123" s="108">
        <f>'Factor Table 2'!D80</f>
        <v>1442.25</v>
      </c>
      <c r="M123" s="108">
        <f>'Factor Table 2'!E80</f>
        <v>1535</v>
      </c>
      <c r="N123" s="108">
        <f>'Factor Table 2'!F80</f>
        <v>1584.75</v>
      </c>
      <c r="O123" s="164">
        <f>'Factor Table 2'!G80</f>
        <v>1484.75</v>
      </c>
      <c r="P123" s="164">
        <f>'Factor Table 2'!H80</f>
        <v>1670.25</v>
      </c>
      <c r="Q123" s="165"/>
    </row>
    <row r="124" spans="3:17">
      <c r="C124" s="42" t="s">
        <v>416</v>
      </c>
      <c r="D124" s="42" t="str">
        <f>'Factor Table 2'!B81</f>
        <v>R-409B</v>
      </c>
      <c r="L124" s="108">
        <f>'Factor Table 2'!D81</f>
        <v>1437.25</v>
      </c>
      <c r="M124" s="108">
        <f>'Factor Table 2'!E81</f>
        <v>1500</v>
      </c>
      <c r="N124" s="108">
        <f>'Factor Table 2'!F81</f>
        <v>1559.75</v>
      </c>
      <c r="O124" s="164">
        <f>'Factor Table 2'!G81</f>
        <v>1473.75</v>
      </c>
      <c r="P124" s="164">
        <f>'Factor Table 2'!H81</f>
        <v>1653.25</v>
      </c>
      <c r="Q124" s="165"/>
    </row>
    <row r="125" spans="3:17">
      <c r="C125" s="42" t="s">
        <v>416</v>
      </c>
      <c r="D125" s="42" t="str">
        <f>'Factor Table 2'!B82</f>
        <v>R-410A</v>
      </c>
      <c r="L125" s="108">
        <f>'Factor Table 2'!D82</f>
        <v>1725</v>
      </c>
      <c r="M125" s="108">
        <f>'Factor Table 2'!E82</f>
        <v>1975</v>
      </c>
      <c r="N125" s="108">
        <f>'Factor Table 2'!F82</f>
        <v>2087.5</v>
      </c>
      <c r="O125" s="164">
        <f>'Factor Table 2'!G82</f>
        <v>1923.5</v>
      </c>
      <c r="P125" s="164">
        <f>'Factor Table 2'!H82</f>
        <v>2255.5</v>
      </c>
      <c r="Q125" s="165"/>
    </row>
    <row r="126" spans="3:17">
      <c r="C126" s="42" t="s">
        <v>416</v>
      </c>
      <c r="D126" s="42" t="str">
        <f>'Factor Table 2'!B83</f>
        <v>R-410B</v>
      </c>
      <c r="L126" s="108">
        <f>'Factor Table 2'!D83</f>
        <v>1617.5</v>
      </c>
      <c r="M126" s="108">
        <f>'Factor Table 2'!E83</f>
        <v>1832.5</v>
      </c>
      <c r="N126" s="108">
        <f>'Factor Table 2'!F83</f>
        <v>1946.25</v>
      </c>
      <c r="O126" s="164">
        <f>'Factor Table 2'!G83</f>
        <v>2048.15</v>
      </c>
      <c r="P126" s="164">
        <f>'Factor Table 2'!H83</f>
        <v>2403.9499999999998</v>
      </c>
      <c r="Q126" s="165"/>
    </row>
    <row r="127" spans="3:17">
      <c r="C127" s="42" t="s">
        <v>416</v>
      </c>
      <c r="D127" s="42" t="str">
        <f>'Factor Table 2'!B84</f>
        <v>R-411A</v>
      </c>
      <c r="L127" s="108">
        <f>'Factor Table 2'!D84</f>
        <v>1502.9</v>
      </c>
      <c r="M127" s="108">
        <f>'Factor Table 2'!E84</f>
        <v>1500.7</v>
      </c>
      <c r="N127" s="108">
        <f>'Factor Table 2'!F84</f>
        <v>1597.39</v>
      </c>
      <c r="O127" s="164">
        <f>'Factor Table 2'!G84</f>
        <v>1555.18</v>
      </c>
      <c r="P127" s="164">
        <f>'Factor Table 2'!H84</f>
        <v>1733.04</v>
      </c>
      <c r="Q127" s="165"/>
    </row>
    <row r="128" spans="3:17">
      <c r="C128" s="42" t="s">
        <v>416</v>
      </c>
      <c r="D128" s="42" t="str">
        <f>'Factor Table 2'!B85</f>
        <v>R-411B</v>
      </c>
      <c r="L128" s="108">
        <f>'Factor Table 2'!D85</f>
        <v>1602.2</v>
      </c>
      <c r="M128" s="108">
        <f>'Factor Table 2'!E85</f>
        <v>1601.6</v>
      </c>
      <c r="N128" s="108">
        <f>'Factor Table 2'!F85</f>
        <v>1705.12</v>
      </c>
      <c r="O128" s="164">
        <f>'Factor Table 2'!G85</f>
        <v>1658.54</v>
      </c>
      <c r="P128" s="164">
        <f>'Factor Table 2'!H85</f>
        <v>1847.32</v>
      </c>
      <c r="Q128" s="165"/>
    </row>
    <row r="129" spans="3:17">
      <c r="C129" s="42" t="s">
        <v>416</v>
      </c>
      <c r="D129" s="42" t="str">
        <f>'Factor Table 2'!B86</f>
        <v>R-411C</v>
      </c>
      <c r="L129" s="108">
        <f>'Factor Table 2'!D86</f>
        <v>1625.6</v>
      </c>
      <c r="M129" s="108">
        <f>'Factor Table 2'!E86</f>
        <v>1625.3</v>
      </c>
      <c r="N129" s="108">
        <f>'Factor Table 2'!F86</f>
        <v>1730.41</v>
      </c>
      <c r="O129" s="164">
        <f>'Factor Table 2'!G86</f>
        <v>1682.87</v>
      </c>
      <c r="P129" s="164">
        <f>'Factor Table 2'!H86</f>
        <v>1874.26</v>
      </c>
      <c r="Q129" s="165"/>
    </row>
    <row r="130" spans="3:17">
      <c r="C130" s="42" t="s">
        <v>416</v>
      </c>
      <c r="D130" s="42" t="str">
        <f>'Factor Table 2'!B87</f>
        <v>R-412A</v>
      </c>
      <c r="L130" s="108">
        <f>'Factor Table 2'!D87</f>
        <v>1990</v>
      </c>
      <c r="M130" s="108">
        <f>'Factor Table 2'!E87</f>
        <v>2140</v>
      </c>
      <c r="N130" s="108">
        <f>'Factor Table 2'!F87</f>
        <v>2286</v>
      </c>
      <c r="O130" s="164">
        <f>'Factor Table 2'!G87</f>
        <v>2172</v>
      </c>
      <c r="P130" s="164">
        <f>'Factor Table 2'!H87</f>
        <v>2411.5</v>
      </c>
      <c r="Q130" s="165"/>
    </row>
    <row r="131" spans="3:17">
      <c r="C131" s="42" t="s">
        <v>416</v>
      </c>
      <c r="D131" s="42" t="str">
        <f>'Factor Table 2'!B88</f>
        <v>R-413A</v>
      </c>
      <c r="L131" s="108">
        <f>'Factor Table 2'!D88</f>
        <v>1774</v>
      </c>
      <c r="M131" s="108">
        <f>'Factor Table 2'!E88</f>
        <v>1774</v>
      </c>
      <c r="N131" s="108">
        <f>'Factor Table 2'!F88</f>
        <v>2053.1</v>
      </c>
      <c r="O131" s="164">
        <f>'Factor Table 2'!G88</f>
        <v>1945</v>
      </c>
      <c r="P131" s="164">
        <f>'Factor Table 2'!H88</f>
        <v>980.42000000000007</v>
      </c>
      <c r="Q131" s="165"/>
    </row>
    <row r="132" spans="3:17">
      <c r="C132" s="42" t="s">
        <v>416</v>
      </c>
      <c r="D132" s="42" t="str">
        <f>'Factor Table 2'!B89</f>
        <v>R-414A</v>
      </c>
      <c r="L132" s="108">
        <f>'Factor Table 2'!D89</f>
        <v>1337.5650000000001</v>
      </c>
      <c r="M132" s="108">
        <f>'Factor Table 2'!E89</f>
        <v>1439.7</v>
      </c>
      <c r="N132" s="108">
        <f>'Factor Table 2'!F89</f>
        <v>1477.8150000000001</v>
      </c>
      <c r="O132" s="164">
        <f>'Factor Table 2'!G89</f>
        <v>1374.5</v>
      </c>
      <c r="P132" s="164">
        <f>'Factor Table 2'!H89</f>
        <v>1549.2449999999999</v>
      </c>
      <c r="Q132" s="165"/>
    </row>
    <row r="133" spans="3:17">
      <c r="C133" s="42" t="s">
        <v>416</v>
      </c>
      <c r="D133" s="42" t="str">
        <f>'Factor Table 2'!B90</f>
        <v>R-414B</v>
      </c>
      <c r="L133" s="108">
        <f>'Factor Table 2'!D90</f>
        <v>1258.51</v>
      </c>
      <c r="M133" s="108">
        <f>'Factor Table 2'!E90</f>
        <v>1319.8</v>
      </c>
      <c r="N133" s="108">
        <f>'Factor Table 2'!F90</f>
        <v>1361.96</v>
      </c>
      <c r="O133" s="164">
        <f>'Factor Table 2'!G90</f>
        <v>1273.6300000000001</v>
      </c>
      <c r="P133" s="164">
        <f>'Factor Table 2'!H90</f>
        <v>1431.33</v>
      </c>
      <c r="Q133" s="165"/>
    </row>
    <row r="134" spans="3:17">
      <c r="C134" s="42" t="s">
        <v>416</v>
      </c>
      <c r="D134" s="42" t="str">
        <f>'Factor Table 2'!B91</f>
        <v>R-415A</v>
      </c>
      <c r="L134" s="108">
        <f>'Factor Table 2'!D91</f>
        <v>1419.2</v>
      </c>
      <c r="M134" s="108">
        <f>'Factor Table 2'!E91</f>
        <v>1415.6</v>
      </c>
      <c r="N134" s="108">
        <f>'Factor Table 2'!F91</f>
        <v>1506.52</v>
      </c>
      <c r="O134" s="164">
        <f>'Factor Table 2'!G91</f>
        <v>1468.04</v>
      </c>
      <c r="P134" s="164">
        <f>'Factor Table 2'!H91</f>
        <v>1636.72</v>
      </c>
      <c r="Q134" s="165"/>
    </row>
    <row r="135" spans="3:17">
      <c r="C135" s="42" t="s">
        <v>416</v>
      </c>
      <c r="D135" s="42" t="str">
        <f>'Factor Table 2'!B92</f>
        <v>R-415B</v>
      </c>
      <c r="L135" s="108">
        <f>'Factor Table 2'!D92</f>
        <v>530</v>
      </c>
      <c r="M135" s="108">
        <f>'Factor Table 2'!E92</f>
        <v>515</v>
      </c>
      <c r="N135" s="108">
        <f>'Factor Table 2'!F92</f>
        <v>545.5</v>
      </c>
      <c r="O135" s="164">
        <f>'Factor Table 2'!G92</f>
        <v>543.5</v>
      </c>
      <c r="P135" s="164">
        <f>'Factor Table 2'!H92</f>
        <v>613</v>
      </c>
      <c r="Q135" s="165"/>
    </row>
    <row r="136" spans="3:17">
      <c r="C136" s="42" t="s">
        <v>416</v>
      </c>
      <c r="D136" s="42" t="str">
        <f>'Factor Table 2'!B93</f>
        <v>R-416A</v>
      </c>
      <c r="L136" s="108">
        <f>'Factor Table 2'!D93</f>
        <v>1007.5549999999999</v>
      </c>
      <c r="M136" s="108">
        <f>'Factor Table 2'!E93</f>
        <v>1011.9</v>
      </c>
      <c r="N136" s="108">
        <f>'Factor Table 2'!F93</f>
        <v>1084.2550000000001</v>
      </c>
      <c r="O136" s="164">
        <f>'Factor Table 2'!G93</f>
        <v>975.17</v>
      </c>
      <c r="P136" s="164">
        <f>'Factor Table 2'!H93</f>
        <v>1138.5149999999999</v>
      </c>
      <c r="Q136" s="165"/>
    </row>
    <row r="137" spans="3:17">
      <c r="C137" s="42" t="s">
        <v>416</v>
      </c>
      <c r="D137" s="42" t="str">
        <f>'Factor Table 2'!B94</f>
        <v>R-417A</v>
      </c>
      <c r="L137" s="108">
        <f>'Factor Table 2'!D94</f>
        <v>1954.8</v>
      </c>
      <c r="M137" s="108">
        <f>'Factor Table 2'!E94</f>
        <v>2234.4</v>
      </c>
      <c r="N137" s="108">
        <f>'Factor Table 2'!F94</f>
        <v>2346</v>
      </c>
      <c r="O137" s="164">
        <f>'Factor Table 2'!G94</f>
        <v>2127.2199999999998</v>
      </c>
      <c r="P137" s="164">
        <f>'Factor Table 2'!H94</f>
        <v>2507.84</v>
      </c>
      <c r="Q137" s="165"/>
    </row>
    <row r="138" spans="3:17">
      <c r="C138" s="42" t="s">
        <v>416</v>
      </c>
      <c r="D138" s="42" t="str">
        <f>'Factor Table 2'!B95</f>
        <v>R-418A</v>
      </c>
      <c r="L138" s="108">
        <f>'Factor Table 2'!D95</f>
        <v>1635.5</v>
      </c>
      <c r="M138" s="108">
        <f>'Factor Table 2'!E95</f>
        <v>1635</v>
      </c>
      <c r="N138" s="108">
        <f>'Factor Table 2'!F95</f>
        <v>1740.7</v>
      </c>
      <c r="O138" s="164">
        <f>'Factor Table 2'!G95</f>
        <v>1693.05</v>
      </c>
      <c r="P138" s="164">
        <f>'Factor Table 2'!H95</f>
        <v>1885.6999999999998</v>
      </c>
      <c r="Q138" s="165"/>
    </row>
    <row r="139" spans="3:17">
      <c r="C139" s="42" t="s">
        <v>416</v>
      </c>
      <c r="D139" s="42" t="str">
        <f>'Factor Table 2'!B96</f>
        <v>R-419A</v>
      </c>
      <c r="L139" s="108">
        <f>'Factor Table 2'!D96</f>
        <v>2403</v>
      </c>
      <c r="M139" s="108">
        <f>'Factor Table 2'!E96</f>
        <v>2865</v>
      </c>
      <c r="N139" s="108">
        <f>'Factor Table 2'!F96</f>
        <v>2966.7</v>
      </c>
      <c r="O139" s="164">
        <f>'Factor Table 2'!G96</f>
        <v>2687.9</v>
      </c>
      <c r="P139" s="164">
        <f>'Factor Table 2'!H96</f>
        <v>3170.5</v>
      </c>
      <c r="Q139" s="165"/>
    </row>
    <row r="140" spans="3:17">
      <c r="C140" s="42" t="s">
        <v>416</v>
      </c>
      <c r="D140" s="42" t="str">
        <f>'Factor Table 2'!B97</f>
        <v>R-420A</v>
      </c>
      <c r="L140" s="108">
        <f>'Factor Table 2'!D97</f>
        <v>1360</v>
      </c>
      <c r="M140" s="108">
        <f>'Factor Table 2'!E97</f>
        <v>1432</v>
      </c>
      <c r="N140" s="108">
        <f>'Factor Table 2'!F97</f>
        <v>1535.6</v>
      </c>
      <c r="O140" s="164">
        <f>'Factor Table 2'!G97</f>
        <v>1381.6</v>
      </c>
      <c r="P140" s="164">
        <f>'Factor Table 2'!H97</f>
        <v>1622.4</v>
      </c>
      <c r="Q140" s="165"/>
    </row>
    <row r="141" spans="3:17">
      <c r="C141" s="42" t="s">
        <v>416</v>
      </c>
      <c r="D141" s="42" t="str">
        <f>'Factor Table 2'!B98</f>
        <v>R-421A</v>
      </c>
      <c r="L141" s="108">
        <f>'Factor Table 2'!D98</f>
        <v>2170</v>
      </c>
      <c r="M141" s="108">
        <f>'Factor Table 2'!E98</f>
        <v>2518</v>
      </c>
      <c r="N141" s="108">
        <f>'Factor Table 2'!F98</f>
        <v>2630.6</v>
      </c>
      <c r="O141" s="164">
        <f>'Factor Table 2'!G98</f>
        <v>2384.6</v>
      </c>
      <c r="P141" s="164">
        <f>'Factor Table 2'!H98</f>
        <v>2811.8</v>
      </c>
      <c r="Q141" s="165"/>
    </row>
    <row r="142" spans="3:17">
      <c r="C142" s="42" t="s">
        <v>416</v>
      </c>
      <c r="D142" s="42" t="str">
        <f>'Factor Table 2'!B99</f>
        <v>R-421B</v>
      </c>
      <c r="L142" s="108">
        <f>'Factor Table 2'!D99</f>
        <v>2575</v>
      </c>
      <c r="M142" s="108">
        <f>'Factor Table 2'!E99</f>
        <v>3085</v>
      </c>
      <c r="N142" s="108">
        <f>'Factor Table 2'!F99</f>
        <v>3189.5</v>
      </c>
      <c r="O142" s="164">
        <f>'Factor Table 2'!G99</f>
        <v>2889.5</v>
      </c>
      <c r="P142" s="164">
        <f>'Factor Table 2'!H99</f>
        <v>3408.5</v>
      </c>
      <c r="Q142" s="165"/>
    </row>
    <row r="143" spans="3:17">
      <c r="C143" s="42" t="s">
        <v>416</v>
      </c>
      <c r="D143" s="42" t="str">
        <f>'Factor Table 2'!B100</f>
        <v>R-422A</v>
      </c>
      <c r="L143" s="108">
        <f>'Factor Table 2'!D100</f>
        <v>2532.2999999999997</v>
      </c>
      <c r="M143" s="108">
        <f>'Factor Table 2'!E100</f>
        <v>3042.9</v>
      </c>
      <c r="N143" s="108">
        <f>'Factor Table 2'!F100</f>
        <v>3142.95</v>
      </c>
      <c r="O143" s="164">
        <f>'Factor Table 2'!G100</f>
        <v>2847.17</v>
      </c>
      <c r="P143" s="164">
        <f>'Factor Table 2'!H100</f>
        <v>3358.6899999999996</v>
      </c>
      <c r="Q143" s="165"/>
    </row>
    <row r="144" spans="3:17">
      <c r="C144" s="42" t="s">
        <v>416</v>
      </c>
      <c r="D144" s="42" t="str">
        <f>'Factor Table 2'!B101</f>
        <v>R-422B</v>
      </c>
      <c r="L144" s="108">
        <f>'Factor Table 2'!D101</f>
        <v>2086</v>
      </c>
      <c r="M144" s="108">
        <f>'Factor Table 2'!E101</f>
        <v>2416</v>
      </c>
      <c r="N144" s="108">
        <f>'Factor Table 2'!F101</f>
        <v>2525.6</v>
      </c>
      <c r="O144" s="164">
        <f>'Factor Table 2'!G101</f>
        <v>2289.5</v>
      </c>
      <c r="P144" s="164">
        <f>'Factor Table 2'!H101</f>
        <v>2699.6</v>
      </c>
      <c r="Q144" s="165"/>
    </row>
    <row r="145" spans="3:17">
      <c r="C145" s="42" t="s">
        <v>416</v>
      </c>
      <c r="D145" s="42" t="str">
        <f>'Factor Table 2'!B102</f>
        <v>R-422C</v>
      </c>
      <c r="L145" s="108">
        <f>'Factor Table 2'!D102</f>
        <v>2491</v>
      </c>
      <c r="M145" s="108">
        <f>'Factor Table 2'!E102</f>
        <v>2983</v>
      </c>
      <c r="N145" s="108">
        <f>'Factor Table 2'!F102</f>
        <v>3084.5</v>
      </c>
      <c r="O145" s="164">
        <f>'Factor Table 2'!G102</f>
        <v>2794.4</v>
      </c>
      <c r="P145" s="164">
        <f>'Factor Table 2'!H102</f>
        <v>3296.2999999999997</v>
      </c>
      <c r="Q145" s="165"/>
    </row>
    <row r="146" spans="3:17">
      <c r="C146" s="42" t="s">
        <v>416</v>
      </c>
      <c r="D146" s="42" t="str">
        <f>'Factor Table 2'!B103</f>
        <v>R-500</v>
      </c>
      <c r="L146" s="108">
        <f>'Factor Table 2'!D103</f>
        <v>6014.48</v>
      </c>
      <c r="M146" s="108">
        <f>'Factor Table 2'!E103</f>
        <v>7854.24</v>
      </c>
      <c r="N146" s="108">
        <f>'Factor Table 2'!F103</f>
        <v>8076.6880000000001</v>
      </c>
      <c r="O146" s="164">
        <f>'Factor Table 2'!G103</f>
        <v>7563.76</v>
      </c>
      <c r="P146" s="164">
        <f>'Factor Table 2'!H103</f>
        <v>8308.5680000000011</v>
      </c>
      <c r="Q146" s="165"/>
    </row>
    <row r="147" spans="3:17">
      <c r="C147" s="42" t="s">
        <v>416</v>
      </c>
      <c r="D147" s="42" t="str">
        <f>'Factor Table 2'!B104</f>
        <v>R-501</v>
      </c>
      <c r="L147" s="108">
        <f>'Factor Table 2'!D104</f>
        <v>3300</v>
      </c>
      <c r="M147" s="108">
        <f>'Factor Table 2'!E104</f>
        <v>3925</v>
      </c>
      <c r="N147" s="108">
        <f>'Factor Table 2'!F104</f>
        <v>4082.5</v>
      </c>
      <c r="O147" s="164">
        <f>'Factor Table 2'!G104</f>
        <v>3870</v>
      </c>
      <c r="P147" s="164">
        <f>'Factor Table 2'!H104</f>
        <v>4270</v>
      </c>
      <c r="Q147" s="165"/>
    </row>
    <row r="148" spans="3:17">
      <c r="C148" s="42" t="s">
        <v>416</v>
      </c>
      <c r="D148" s="42" t="str">
        <f>'Factor Table 2'!B105</f>
        <v>R-502</v>
      </c>
      <c r="L148" s="108">
        <f>'Factor Table 2'!D105</f>
        <v>4516</v>
      </c>
      <c r="M148" s="108">
        <f>'Factor Table 2'!E105</f>
        <v>4516</v>
      </c>
      <c r="N148" s="108">
        <f>'Factor Table 2'!F105</f>
        <v>4656.72</v>
      </c>
      <c r="O148" s="164">
        <f>'Factor Table 2'!G105</f>
        <v>4785.92</v>
      </c>
      <c r="P148" s="164">
        <f>'Factor Table 2'!H105</f>
        <v>5871.68</v>
      </c>
      <c r="Q148" s="165"/>
    </row>
    <row r="149" spans="3:17">
      <c r="C149" s="42" t="s">
        <v>416</v>
      </c>
      <c r="D149" s="42" t="str">
        <f>'Factor Table 2'!B106</f>
        <v>R-503</v>
      </c>
      <c r="L149" s="108">
        <f>'Factor Table 2'!D106</f>
        <v>13077.7</v>
      </c>
      <c r="M149" s="108">
        <f>'Factor Table 2'!E106</f>
        <v>13198</v>
      </c>
      <c r="N149" s="108">
        <f>'Factor Table 2'!F106</f>
        <v>14560.4</v>
      </c>
      <c r="O149" s="164">
        <f>'Factor Table 2'!G106</f>
        <v>13298.5</v>
      </c>
      <c r="P149" s="164">
        <f>'Factor Table 2'!H106</f>
        <v>15558.4</v>
      </c>
      <c r="Q149" s="165"/>
    </row>
    <row r="150" spans="3:17">
      <c r="C150" s="42" t="s">
        <v>416</v>
      </c>
      <c r="D150" s="42" t="str">
        <f>'Factor Table 2'!B107</f>
        <v>R-504</v>
      </c>
      <c r="L150" s="108">
        <f>'Factor Table 2'!D107</f>
        <v>4042.9</v>
      </c>
      <c r="M150" s="108">
        <f>'Factor Table 2'!E107</f>
        <v>3994.7</v>
      </c>
      <c r="N150" s="108">
        <f>'Factor Table 2'!F107</f>
        <v>4143.01</v>
      </c>
      <c r="O150" s="164">
        <f>'Factor Table 2'!G107</f>
        <v>4299.37</v>
      </c>
      <c r="P150" s="164">
        <f>'Factor Table 2'!H107</f>
        <v>5344.4219999999996</v>
      </c>
      <c r="Q150" s="165"/>
    </row>
    <row r="151" spans="3:17">
      <c r="C151" s="42" t="s">
        <v>416</v>
      </c>
      <c r="D151" s="42" t="str">
        <f>'Factor Table 2'!B108</f>
        <v>R-505</v>
      </c>
      <c r="L151" s="108">
        <f>'Factor Table 2'!D108</f>
        <v>8809</v>
      </c>
      <c r="M151" s="108">
        <f>'Factor Table 2'!E108</f>
        <v>8268</v>
      </c>
      <c r="N151" s="108">
        <f>'Factor Table 2'!F108</f>
        <v>8502</v>
      </c>
      <c r="O151" s="164">
        <f>'Factor Table 2'!G108</f>
        <v>7956</v>
      </c>
      <c r="P151" s="164">
        <f>'Factor Table 2'!H108</f>
        <v>8753.4680000000008</v>
      </c>
      <c r="Q151" s="165"/>
    </row>
    <row r="152" spans="3:17">
      <c r="C152" s="42" t="s">
        <v>416</v>
      </c>
      <c r="D152" s="42" t="str">
        <f>'Factor Table 2'!B109</f>
        <v>R-506</v>
      </c>
      <c r="L152" s="108">
        <f>'Factor Table 2'!D109</f>
        <v>6891.2</v>
      </c>
      <c r="M152" s="108">
        <f>'Factor Table 2'!E109</f>
        <v>4400.2</v>
      </c>
      <c r="N152" s="108">
        <f>'Factor Table 2'!F109</f>
        <v>4490</v>
      </c>
      <c r="O152" s="164">
        <f>'Factor Table 2'!G109</f>
        <v>3856.91</v>
      </c>
      <c r="P152" s="164">
        <f>'Factor Table 2'!H109</f>
        <v>4277.8193999999994</v>
      </c>
      <c r="Q152" s="165"/>
    </row>
    <row r="153" spans="3:17">
      <c r="C153" s="42" t="s">
        <v>416</v>
      </c>
      <c r="D153" s="42" t="str">
        <f>'Factor Table 2'!B110</f>
        <v>R-507A</v>
      </c>
      <c r="L153" s="108">
        <f>'Factor Table 2'!D110</f>
        <v>3300</v>
      </c>
      <c r="M153" s="108">
        <f>'Factor Table 2'!E110</f>
        <v>3850</v>
      </c>
      <c r="N153" s="108">
        <f>'Factor Table 2'!F110</f>
        <v>3985</v>
      </c>
      <c r="O153" s="164">
        <f>'Factor Table 2'!G110</f>
        <v>3985</v>
      </c>
      <c r="P153" s="164">
        <f>'Factor Table 2'!H110</f>
        <v>4775</v>
      </c>
      <c r="Q153" s="165"/>
    </row>
    <row r="154" spans="3:17">
      <c r="C154" s="42" t="s">
        <v>416</v>
      </c>
      <c r="D154" s="42" t="str">
        <f>'Factor Table 2'!B111</f>
        <v>R-508A</v>
      </c>
      <c r="L154" s="108">
        <f>'Factor Table 2'!D111</f>
        <v>10175</v>
      </c>
      <c r="M154" s="108">
        <f>'Factor Table 2'!E111</f>
        <v>11939</v>
      </c>
      <c r="N154" s="108">
        <f>'Factor Table 2'!F111</f>
        <v>13214</v>
      </c>
      <c r="O154" s="164">
        <f>'Factor Table 2'!G111</f>
        <v>11607</v>
      </c>
      <c r="P154" s="164">
        <f>'Factor Table 2'!H111</f>
        <v>13258</v>
      </c>
      <c r="Q154" s="165"/>
    </row>
    <row r="155" spans="3:17">
      <c r="C155" s="42" t="s">
        <v>416</v>
      </c>
      <c r="D155" s="42" t="str">
        <f>'Factor Table 2'!B112</f>
        <v>R-508B</v>
      </c>
      <c r="L155" s="108">
        <f>'Factor Table 2'!D112</f>
        <v>10350</v>
      </c>
      <c r="M155" s="108">
        <f>'Factor Table 2'!E112</f>
        <v>11946</v>
      </c>
      <c r="N155" s="108">
        <f>'Factor Table 2'!F112</f>
        <v>13396</v>
      </c>
      <c r="O155" s="164">
        <f>'Factor Table 2'!G112</f>
        <v>11698</v>
      </c>
      <c r="P155" s="164">
        <f>'Factor Table 2'!H112</f>
        <v>13412</v>
      </c>
      <c r="Q155" s="165"/>
    </row>
    <row r="156" spans="3:17">
      <c r="C156" s="42" t="s">
        <v>416</v>
      </c>
      <c r="D156" s="42" t="str">
        <f>'Factor Table 2'!B113</f>
        <v>R-509A</v>
      </c>
      <c r="L156" s="108">
        <f>'Factor Table 2'!D113</f>
        <v>4668</v>
      </c>
      <c r="M156" s="108">
        <f>'Factor Table 2'!E113</f>
        <v>4668</v>
      </c>
      <c r="N156" s="108">
        <f>'Factor Table 2'!F113</f>
        <v>5741.2</v>
      </c>
      <c r="O156" s="164">
        <f>'Factor Table 2'!G113</f>
        <v>5758.4</v>
      </c>
      <c r="P156" s="164">
        <f>'Factor Table 2'!H113</f>
        <v>6064.8</v>
      </c>
      <c r="Q156" s="165"/>
    </row>
    <row r="157" spans="3:17">
      <c r="C157" s="42" t="s">
        <v>416</v>
      </c>
      <c r="D157" s="42" t="str">
        <f>'Factor Table 2'!B114</f>
        <v>R-600a</v>
      </c>
      <c r="L157" s="108">
        <f>'Factor Table 2'!D114</f>
        <v>0</v>
      </c>
      <c r="M157" s="108">
        <f>'Factor Table 2'!E114</f>
        <v>0</v>
      </c>
      <c r="N157" s="108">
        <f>'Factor Table 2'!F114</f>
        <v>0</v>
      </c>
      <c r="O157" s="164">
        <f>'Factor Table 2'!G114</f>
        <v>0</v>
      </c>
      <c r="P157" s="164">
        <f>'Factor Table 2'!H114</f>
        <v>0</v>
      </c>
      <c r="Q157" s="165"/>
    </row>
    <row r="158" spans="3:17">
      <c r="C158" s="42" t="s">
        <v>416</v>
      </c>
      <c r="D158" s="42" t="str">
        <f>'Factor Table 2'!B115</f>
        <v>FC77</v>
      </c>
      <c r="L158" s="108">
        <f>'Factor Table 2'!D115</f>
        <v>0</v>
      </c>
      <c r="M158" s="108">
        <f>'Factor Table 2'!E115</f>
        <v>0</v>
      </c>
      <c r="N158" s="108">
        <f>'Factor Table 2'!F115</f>
        <v>0</v>
      </c>
      <c r="O158" s="164">
        <f>'Factor Table 2'!G115</f>
        <v>0</v>
      </c>
      <c r="P158" s="164">
        <f>'Factor Table 2'!H115</f>
        <v>0</v>
      </c>
      <c r="Q158" s="165"/>
    </row>
    <row r="159" spans="3:17">
      <c r="C159" s="42" t="s">
        <v>416</v>
      </c>
      <c r="D159" s="42" t="str">
        <f>'Factor Table 2'!B116</f>
        <v>C4F6</v>
      </c>
      <c r="L159" s="108">
        <f>'Factor Table 2'!D116</f>
        <v>0</v>
      </c>
      <c r="M159" s="108">
        <f>'Factor Table 2'!E116</f>
        <v>0</v>
      </c>
      <c r="N159" s="108">
        <f>'Factor Table 2'!F116</f>
        <v>0</v>
      </c>
      <c r="O159" s="164">
        <f>'Factor Table 2'!G116</f>
        <v>0</v>
      </c>
      <c r="P159" s="164">
        <f>'Factor Table 2'!H116</f>
        <v>0</v>
      </c>
      <c r="Q159" s="165"/>
    </row>
    <row r="160" spans="3:17">
      <c r="C160" s="42" t="s">
        <v>416</v>
      </c>
      <c r="D160" s="42" t="str">
        <f>'Factor Table 2'!B117</f>
        <v>C5F8</v>
      </c>
      <c r="L160" s="108">
        <f>'Factor Table 2'!D117</f>
        <v>0</v>
      </c>
      <c r="M160" s="108">
        <f>'Factor Table 2'!E117</f>
        <v>0</v>
      </c>
      <c r="N160" s="108">
        <f>'Factor Table 2'!F117</f>
        <v>0</v>
      </c>
      <c r="O160" s="164">
        <f>'Factor Table 2'!G117</f>
        <v>0</v>
      </c>
      <c r="P160" s="164">
        <f>'Factor Table 2'!H117</f>
        <v>0</v>
      </c>
      <c r="Q160" s="165"/>
    </row>
    <row r="161" spans="3:17">
      <c r="C161" s="42" t="s">
        <v>416</v>
      </c>
      <c r="D161" s="42" t="str">
        <f>'Factor Table 2'!B118</f>
        <v>C4F8O</v>
      </c>
      <c r="L161" s="108">
        <f>'Factor Table 2'!D118</f>
        <v>0</v>
      </c>
      <c r="M161" s="108">
        <f>'Factor Table 2'!E118</f>
        <v>0</v>
      </c>
      <c r="N161" s="108">
        <f>'Factor Table 2'!F118</f>
        <v>0</v>
      </c>
      <c r="O161" s="164">
        <f>'Factor Table 2'!G118</f>
        <v>0</v>
      </c>
      <c r="P161" s="164">
        <f>'Factor Table 2'!H118</f>
        <v>0</v>
      </c>
      <c r="Q161" s="165"/>
    </row>
    <row r="162" spans="3:17">
      <c r="C162" s="42" t="s">
        <v>416</v>
      </c>
      <c r="D162" s="42" t="str">
        <f>'Factor Table 2'!B119</f>
        <v>COF2</v>
      </c>
      <c r="L162" s="108">
        <f>'Factor Table 2'!D119</f>
        <v>0</v>
      </c>
      <c r="M162" s="108">
        <f>'Factor Table 2'!E119</f>
        <v>0</v>
      </c>
      <c r="N162" s="108">
        <f>'Factor Table 2'!F119</f>
        <v>0</v>
      </c>
      <c r="O162" s="164">
        <f>'Factor Table 2'!G119</f>
        <v>0</v>
      </c>
      <c r="P162" s="164">
        <f>'Factor Table 2'!H119</f>
        <v>0</v>
      </c>
      <c r="Q162" s="165"/>
    </row>
    <row r="163" spans="3:17">
      <c r="C163" s="42" t="s">
        <v>416</v>
      </c>
      <c r="D163" s="42" t="str">
        <f>'Factor Table 2'!B120</f>
        <v>F2</v>
      </c>
      <c r="L163" s="108">
        <f>'Factor Table 2'!D120</f>
        <v>0</v>
      </c>
      <c r="M163" s="108">
        <f>'Factor Table 2'!E120</f>
        <v>0</v>
      </c>
      <c r="N163" s="108">
        <f>'Factor Table 2'!F120</f>
        <v>0</v>
      </c>
      <c r="O163" s="164">
        <f>'Factor Table 2'!G120</f>
        <v>0</v>
      </c>
      <c r="P163" s="164">
        <f>'Factor Table 2'!H120</f>
        <v>0</v>
      </c>
      <c r="Q163" s="165"/>
    </row>
    <row r="164" spans="3:17">
      <c r="C164" s="42" t="s">
        <v>416</v>
      </c>
      <c r="D164" s="42" t="str">
        <f>'Factor Table 2'!B121</f>
        <v>R-514A</v>
      </c>
      <c r="L164" s="108">
        <f>'Factor Table 2'!D121</f>
        <v>0</v>
      </c>
      <c r="M164" s="108">
        <f>'Factor Table 2'!E121</f>
        <v>0</v>
      </c>
      <c r="N164" s="108">
        <f>'Factor Table 2'!F121</f>
        <v>0</v>
      </c>
      <c r="O164" s="164">
        <f>'Factor Table 2'!G121</f>
        <v>0</v>
      </c>
      <c r="P164" s="164">
        <f>'Factor Table 2'!H121</f>
        <v>0</v>
      </c>
      <c r="Q164" s="165"/>
    </row>
    <row r="165" spans="3:17">
      <c r="C165" s="42" t="s">
        <v>416</v>
      </c>
      <c r="D165" s="42">
        <f>'Factor Table 2'!B122</f>
        <v>0</v>
      </c>
      <c r="L165" s="108">
        <f>'Factor Table 2'!D122</f>
        <v>0</v>
      </c>
      <c r="M165" s="108">
        <f>'Factor Table 2'!E122</f>
        <v>0</v>
      </c>
      <c r="N165" s="108">
        <f>'Factor Table 2'!F122</f>
        <v>0</v>
      </c>
      <c r="O165" s="164">
        <f>'Factor Table 2'!G122</f>
        <v>0</v>
      </c>
      <c r="P165" s="164">
        <f>'Factor Table 2'!H122</f>
        <v>0</v>
      </c>
      <c r="Q165" s="165"/>
    </row>
    <row r="166" spans="3:17">
      <c r="C166" s="42" t="s">
        <v>416</v>
      </c>
      <c r="D166" s="42">
        <f>'Factor Table 2'!B123</f>
        <v>0</v>
      </c>
      <c r="L166" s="108">
        <f>'Factor Table 2'!D123</f>
        <v>0</v>
      </c>
      <c r="M166" s="108">
        <f>'Factor Table 2'!E123</f>
        <v>0</v>
      </c>
      <c r="N166" s="108">
        <f>'Factor Table 2'!F123</f>
        <v>0</v>
      </c>
      <c r="O166" s="164">
        <f>'Factor Table 2'!G123</f>
        <v>0</v>
      </c>
      <c r="P166" s="164">
        <f>'Factor Table 2'!H123</f>
        <v>0</v>
      </c>
      <c r="Q166" s="165"/>
    </row>
    <row r="167" spans="3:17">
      <c r="C167" s="42" t="s">
        <v>416</v>
      </c>
      <c r="D167" s="42">
        <f>'Factor Table 2'!B124</f>
        <v>0</v>
      </c>
      <c r="L167" s="108">
        <f>'Factor Table 2'!D124</f>
        <v>0</v>
      </c>
      <c r="M167" s="108">
        <f>'Factor Table 2'!E124</f>
        <v>0</v>
      </c>
      <c r="N167" s="108">
        <f>'Factor Table 2'!F124</f>
        <v>0</v>
      </c>
      <c r="O167" s="164">
        <f>'Factor Table 2'!G124</f>
        <v>0</v>
      </c>
      <c r="P167" s="164">
        <f>'Factor Table 2'!H124</f>
        <v>0</v>
      </c>
      <c r="Q167" s="165"/>
    </row>
    <row r="168" spans="3:17">
      <c r="C168" s="42" t="s">
        <v>416</v>
      </c>
      <c r="D168" s="42">
        <f>'Factor Table 2'!B125</f>
        <v>0</v>
      </c>
      <c r="L168" s="108">
        <f>'Factor Table 2'!D125</f>
        <v>0</v>
      </c>
      <c r="M168" s="108">
        <f>'Factor Table 2'!E125</f>
        <v>0</v>
      </c>
      <c r="N168" s="108">
        <f>'Factor Table 2'!F125</f>
        <v>0</v>
      </c>
      <c r="O168" s="164">
        <f>'Factor Table 2'!G125</f>
        <v>0</v>
      </c>
      <c r="P168" s="164">
        <f>'Factor Table 2'!H125</f>
        <v>0</v>
      </c>
      <c r="Q168" s="165"/>
    </row>
    <row r="169" spans="3:17">
      <c r="C169" s="42" t="s">
        <v>416</v>
      </c>
      <c r="D169" s="42">
        <f>'Factor Table 2'!B126</f>
        <v>0</v>
      </c>
      <c r="L169" s="108">
        <f>'Factor Table 2'!D126</f>
        <v>0</v>
      </c>
      <c r="M169" s="108">
        <f>'Factor Table 2'!E126</f>
        <v>0</v>
      </c>
      <c r="N169" s="108">
        <f>'Factor Table 2'!F126</f>
        <v>0</v>
      </c>
      <c r="O169" s="164">
        <f>'Factor Table 2'!G126</f>
        <v>0</v>
      </c>
      <c r="P169" s="164">
        <f>'Factor Table 2'!H126</f>
        <v>0</v>
      </c>
      <c r="Q169" s="165"/>
    </row>
    <row r="170" spans="3:17">
      <c r="O170" s="164">
        <f>'Factor Table 2'!G125</f>
        <v>0</v>
      </c>
      <c r="P170" s="164">
        <f>'Factor Table 2'!H125</f>
        <v>0</v>
      </c>
    </row>
    <row r="171" spans="3:17">
      <c r="C171" s="42" t="s">
        <v>416</v>
      </c>
      <c r="D171" s="42" t="s">
        <v>435</v>
      </c>
      <c r="L171" s="108">
        <f>'Factor Table 2'!D54</f>
        <v>0</v>
      </c>
      <c r="M171" s="108">
        <f>'Factor Table 2'!E54</f>
        <v>10800</v>
      </c>
      <c r="N171" s="108">
        <f>'Factor Table 2'!F54</f>
        <v>17200</v>
      </c>
      <c r="O171" s="164">
        <f>'Factor Table 2'!G54</f>
        <v>16100</v>
      </c>
      <c r="P171" s="164">
        <f>'Factor Table 2'!H54</f>
        <v>17400</v>
      </c>
      <c r="Q171" s="165"/>
    </row>
    <row r="172" spans="3:17">
      <c r="C172" s="42" t="s">
        <v>416</v>
      </c>
      <c r="D172" s="42" t="s">
        <v>1</v>
      </c>
      <c r="L172" s="108">
        <f>'Factor Table 2'!D55</f>
        <v>23900</v>
      </c>
      <c r="M172" s="108">
        <f>'Factor Table 2'!E55</f>
        <v>22200</v>
      </c>
      <c r="N172" s="108">
        <f>'Factor Table 2'!F55</f>
        <v>22800</v>
      </c>
      <c r="O172" s="164">
        <f>'Factor Table 2'!G55</f>
        <v>23500</v>
      </c>
      <c r="P172" s="164">
        <f>'Factor Table 2'!H55</f>
        <v>25200</v>
      </c>
      <c r="Q172" s="165"/>
    </row>
    <row r="176" spans="3:17" ht="16.2">
      <c r="L176" s="57" t="s">
        <v>2486</v>
      </c>
      <c r="M176" s="57" t="s">
        <v>2487</v>
      </c>
      <c r="N176" s="374" t="s">
        <v>2488</v>
      </c>
      <c r="O176" s="57" t="s">
        <v>2325</v>
      </c>
      <c r="P176" s="57" t="s">
        <v>2489</v>
      </c>
      <c r="Q176" s="57" t="s">
        <v>2388</v>
      </c>
    </row>
    <row r="177" spans="12:17">
      <c r="L177" s="42" t="s">
        <v>2513</v>
      </c>
      <c r="M177" s="42" t="s">
        <v>2514</v>
      </c>
      <c r="N177" s="460">
        <v>0.51900000000000002</v>
      </c>
      <c r="O177" s="42" t="s">
        <v>2490</v>
      </c>
      <c r="P177" s="42" t="s">
        <v>2491</v>
      </c>
      <c r="Q177" s="42" t="s">
        <v>2492</v>
      </c>
    </row>
    <row r="178" spans="12:17" ht="16.2">
      <c r="L178" s="375" t="s">
        <v>500</v>
      </c>
      <c r="M178" s="42" t="s">
        <v>2515</v>
      </c>
      <c r="N178" s="460">
        <v>0.67300000000000004</v>
      </c>
      <c r="O178" s="42" t="s">
        <v>2493</v>
      </c>
      <c r="P178" s="42" t="s">
        <v>2389</v>
      </c>
      <c r="Q178" s="42" t="s">
        <v>2387</v>
      </c>
    </row>
    <row r="179" spans="12:17">
      <c r="L179" s="42" t="s">
        <v>501</v>
      </c>
      <c r="M179" s="42" t="s">
        <v>2515</v>
      </c>
      <c r="N179" s="460">
        <v>0.67300000000000004</v>
      </c>
      <c r="O179" s="42" t="s">
        <v>2493</v>
      </c>
      <c r="P179" s="42" t="s">
        <v>2494</v>
      </c>
      <c r="Q179" s="42" t="s">
        <v>2492</v>
      </c>
    </row>
    <row r="180" spans="12:17">
      <c r="L180" s="42" t="s">
        <v>333</v>
      </c>
      <c r="M180" s="42" t="s">
        <v>2516</v>
      </c>
      <c r="N180" s="460">
        <v>9.7299999999999998E-2</v>
      </c>
      <c r="O180" s="42" t="s">
        <v>2385</v>
      </c>
      <c r="P180" s="42" t="s">
        <v>2390</v>
      </c>
      <c r="Q180" s="42" t="s">
        <v>2492</v>
      </c>
    </row>
    <row r="181" spans="12:17" ht="16.2">
      <c r="L181" s="375" t="s">
        <v>2517</v>
      </c>
      <c r="M181" s="421" t="s">
        <v>2518</v>
      </c>
      <c r="N181" s="460">
        <v>0.60399999999999998</v>
      </c>
      <c r="O181" s="42" t="s">
        <v>2384</v>
      </c>
      <c r="P181" s="42" t="s">
        <v>2389</v>
      </c>
      <c r="Q181" s="42" t="s">
        <v>2492</v>
      </c>
    </row>
    <row r="182" spans="12:17" ht="16.2">
      <c r="L182" s="375" t="s">
        <v>2519</v>
      </c>
      <c r="M182" s="421" t="s">
        <v>2518</v>
      </c>
      <c r="N182" s="460">
        <v>0.60399999999999998</v>
      </c>
      <c r="O182" s="42" t="s">
        <v>2493</v>
      </c>
      <c r="P182" s="42" t="s">
        <v>2494</v>
      </c>
      <c r="Q182" s="42" t="s">
        <v>2387</v>
      </c>
    </row>
    <row r="183" spans="12:17">
      <c r="L183" s="42" t="s">
        <v>2520</v>
      </c>
      <c r="M183" s="421" t="s">
        <v>2521</v>
      </c>
      <c r="N183" s="460">
        <v>0.45300000000000001</v>
      </c>
      <c r="O183" s="42" t="s">
        <v>2384</v>
      </c>
      <c r="P183" s="42" t="s">
        <v>2389</v>
      </c>
      <c r="Q183" s="42" t="s">
        <v>2387</v>
      </c>
    </row>
    <row r="184" spans="12:17" ht="16.2">
      <c r="L184" s="421" t="s">
        <v>2522</v>
      </c>
      <c r="M184" s="421" t="s">
        <v>2529</v>
      </c>
      <c r="N184" s="460">
        <f>N183/0.55</f>
        <v>0.82363636363636361</v>
      </c>
      <c r="O184" s="42" t="s">
        <v>2386</v>
      </c>
      <c r="P184" s="42" t="s">
        <v>2495</v>
      </c>
      <c r="Q184" s="42" t="s">
        <v>2387</v>
      </c>
    </row>
    <row r="185" spans="12:17" ht="16.2">
      <c r="L185" s="376" t="s">
        <v>2523</v>
      </c>
      <c r="M185" s="421" t="s">
        <v>2524</v>
      </c>
      <c r="N185" s="461">
        <v>0.35299999999999998</v>
      </c>
      <c r="O185" s="42" t="s">
        <v>2493</v>
      </c>
      <c r="P185" s="42" t="s">
        <v>2389</v>
      </c>
      <c r="Q185" s="421" t="s">
        <v>2446</v>
      </c>
    </row>
    <row r="186" spans="12:17">
      <c r="L186" s="376" t="s">
        <v>2525</v>
      </c>
      <c r="M186" s="42" t="s">
        <v>2526</v>
      </c>
      <c r="N186" s="377">
        <v>0.48</v>
      </c>
      <c r="O186" s="42" t="s">
        <v>2496</v>
      </c>
      <c r="P186" s="42" t="s">
        <v>2495</v>
      </c>
      <c r="Q186" s="42" t="s">
        <v>2492</v>
      </c>
    </row>
    <row r="187" spans="12:17">
      <c r="L187" s="462" t="s">
        <v>2527</v>
      </c>
      <c r="M187" s="463" t="s">
        <v>2528</v>
      </c>
      <c r="N187" s="461">
        <f>0.233</f>
        <v>0.23300000000000001</v>
      </c>
      <c r="O187" s="463" t="s">
        <v>2490</v>
      </c>
      <c r="P187" s="42" t="s">
        <v>2491</v>
      </c>
      <c r="Q187" s="487" t="s">
        <v>2387</v>
      </c>
    </row>
  </sheetData>
  <autoFilter ref="A2:AD2"/>
  <mergeCells count="17">
    <mergeCell ref="L1:M1"/>
    <mergeCell ref="N1:S1"/>
    <mergeCell ref="C51:C58"/>
    <mergeCell ref="W1:X1"/>
    <mergeCell ref="Y1:AD1"/>
    <mergeCell ref="A1:A2"/>
    <mergeCell ref="F1:G1"/>
    <mergeCell ref="H1:I1"/>
    <mergeCell ref="J1:K1"/>
    <mergeCell ref="A3:A58"/>
    <mergeCell ref="B3:B50"/>
    <mergeCell ref="C3:C15"/>
    <mergeCell ref="C16:C32"/>
    <mergeCell ref="C33:C37"/>
    <mergeCell ref="C38:C40"/>
    <mergeCell ref="C41:C50"/>
    <mergeCell ref="B51:B58"/>
  </mergeCells>
  <phoneticPr fontId="11" type="noConversion"/>
  <pageMargins left="0.75000000000000011" right="0.75000000000000011" top="0.5" bottom="0.5" header="0.5" footer="0.5"/>
  <pageSetup scale="80" fitToWidth="0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P238"/>
  <sheetViews>
    <sheetView topLeftCell="A10" zoomScale="112" workbookViewId="0">
      <selection activeCell="H29" sqref="H29"/>
    </sheetView>
  </sheetViews>
  <sheetFormatPr defaultColWidth="15" defaultRowHeight="15.6"/>
  <cols>
    <col min="1" max="1" width="57.44140625" style="38" customWidth="1"/>
    <col min="2" max="2" width="13.109375" style="38" bestFit="1" customWidth="1"/>
    <col min="3" max="9" width="13.109375" style="38" customWidth="1"/>
    <col min="10" max="10" width="15" style="38" customWidth="1"/>
    <col min="11" max="16384" width="15" style="38"/>
  </cols>
  <sheetData>
    <row r="1" spans="1:16" ht="16.2">
      <c r="A1" s="38" t="s">
        <v>153</v>
      </c>
    </row>
    <row r="2" spans="1:16" s="12" customFormat="1" ht="16.2">
      <c r="A2" s="45" t="s">
        <v>154</v>
      </c>
      <c r="B2" s="46" t="s">
        <v>155</v>
      </c>
      <c r="C2" s="46" t="s">
        <v>156</v>
      </c>
      <c r="D2" s="46" t="s">
        <v>157</v>
      </c>
      <c r="E2" s="46" t="s">
        <v>158</v>
      </c>
      <c r="F2" s="46" t="s">
        <v>159</v>
      </c>
      <c r="G2" s="46" t="s">
        <v>160</v>
      </c>
      <c r="H2" s="46" t="s">
        <v>161</v>
      </c>
      <c r="I2" s="47" t="s">
        <v>162</v>
      </c>
      <c r="J2" s="38"/>
      <c r="K2" s="38"/>
      <c r="L2" s="38"/>
      <c r="M2" s="38"/>
      <c r="N2" s="38"/>
      <c r="O2" s="38"/>
      <c r="P2" s="38"/>
    </row>
    <row r="3" spans="1:16" s="12" customFormat="1" ht="66">
      <c r="A3" s="45"/>
      <c r="B3" s="46"/>
      <c r="C3" s="45" t="s">
        <v>163</v>
      </c>
      <c r="D3" s="45" t="s">
        <v>164</v>
      </c>
      <c r="E3" s="45" t="s">
        <v>165</v>
      </c>
      <c r="F3" s="45" t="s">
        <v>166</v>
      </c>
      <c r="G3" s="45" t="s">
        <v>167</v>
      </c>
      <c r="H3" s="45" t="s">
        <v>168</v>
      </c>
      <c r="I3" s="47"/>
      <c r="J3" s="38"/>
      <c r="K3" s="38"/>
      <c r="L3" s="38"/>
      <c r="M3" s="38"/>
      <c r="N3" s="38"/>
      <c r="O3" s="38"/>
      <c r="P3" s="38"/>
    </row>
    <row r="4" spans="1:16" s="12" customFormat="1" ht="16.2">
      <c r="A4" s="45">
        <v>2005</v>
      </c>
      <c r="B4" s="48">
        <v>0.55500000000000005</v>
      </c>
      <c r="C4" s="49"/>
      <c r="D4" s="49"/>
      <c r="E4" s="49"/>
      <c r="F4" s="49"/>
      <c r="G4" s="49"/>
      <c r="H4" s="49"/>
      <c r="I4" s="49"/>
      <c r="J4" s="38"/>
      <c r="K4" s="38"/>
      <c r="L4" s="38"/>
      <c r="M4" s="38"/>
      <c r="N4" s="38"/>
      <c r="O4" s="38"/>
      <c r="P4" s="38"/>
    </row>
    <row r="5" spans="1:16" s="12" customFormat="1" ht="16.2">
      <c r="A5" s="45">
        <v>2006</v>
      </c>
      <c r="B5" s="48">
        <v>0.56200000000000006</v>
      </c>
      <c r="C5" s="49"/>
      <c r="D5" s="49"/>
      <c r="E5" s="49"/>
      <c r="F5" s="49"/>
      <c r="G5" s="49"/>
      <c r="H5" s="49"/>
      <c r="I5" s="49"/>
      <c r="J5" s="38"/>
      <c r="K5" s="38"/>
      <c r="L5" s="38"/>
      <c r="M5" s="38"/>
      <c r="N5" s="38"/>
      <c r="O5" s="38"/>
      <c r="P5" s="38"/>
    </row>
    <row r="6" spans="1:16" s="12" customFormat="1" ht="16.2">
      <c r="A6" s="45">
        <v>2007</v>
      </c>
      <c r="B6" s="48">
        <v>0.55800000000000005</v>
      </c>
      <c r="C6" s="49">
        <v>1.1208</v>
      </c>
      <c r="D6" s="49">
        <v>1.2403999999999999</v>
      </c>
      <c r="E6" s="49">
        <v>0.94210000000000005</v>
      </c>
      <c r="F6" s="49">
        <v>1.2899</v>
      </c>
      <c r="G6" s="49">
        <v>1.1256999999999999</v>
      </c>
      <c r="H6" s="49">
        <v>1.0119</v>
      </c>
      <c r="I6" s="49">
        <v>0.92090000000000005</v>
      </c>
      <c r="J6" s="38"/>
      <c r="K6" s="38"/>
      <c r="L6" s="38"/>
      <c r="M6" s="38"/>
      <c r="N6" s="38"/>
      <c r="O6" s="38"/>
      <c r="P6" s="38"/>
    </row>
    <row r="7" spans="1:16" s="12" customFormat="1" ht="16.2">
      <c r="A7" s="45">
        <v>2008</v>
      </c>
      <c r="B7" s="48">
        <v>0.55500000000000005</v>
      </c>
      <c r="C7" s="49">
        <v>1.1169</v>
      </c>
      <c r="D7" s="49">
        <v>1.2561</v>
      </c>
      <c r="E7" s="49">
        <v>0.95399999999999996</v>
      </c>
      <c r="F7" s="49">
        <v>1.2783</v>
      </c>
      <c r="G7" s="49">
        <v>1.1225000000000001</v>
      </c>
      <c r="H7" s="49">
        <v>1.0608</v>
      </c>
      <c r="I7" s="49">
        <v>0.89439999999999997</v>
      </c>
      <c r="J7" s="38"/>
      <c r="K7" s="38"/>
      <c r="L7" s="38"/>
      <c r="M7" s="38"/>
      <c r="N7" s="38"/>
      <c r="O7" s="38"/>
      <c r="P7" s="38"/>
    </row>
    <row r="8" spans="1:16" s="12" customFormat="1" ht="16.2">
      <c r="A8" s="45">
        <v>2009</v>
      </c>
      <c r="B8" s="48">
        <v>0.54300000000000004</v>
      </c>
      <c r="C8" s="49">
        <v>1.0068999999999999</v>
      </c>
      <c r="D8" s="49">
        <v>1.1293</v>
      </c>
      <c r="E8" s="49">
        <v>0.88249999999999995</v>
      </c>
      <c r="F8" s="49">
        <v>1.1254999999999999</v>
      </c>
      <c r="G8" s="49">
        <v>1.0246</v>
      </c>
      <c r="H8" s="49">
        <v>0.99870000000000003</v>
      </c>
      <c r="I8" s="49">
        <v>0.81540000000000001</v>
      </c>
      <c r="J8" s="38"/>
      <c r="K8" s="38"/>
      <c r="L8" s="38"/>
      <c r="M8" s="38"/>
      <c r="N8" s="38"/>
      <c r="O8" s="38"/>
      <c r="P8" s="38"/>
    </row>
    <row r="9" spans="1:16" s="12" customFormat="1" ht="16.2">
      <c r="A9" s="45">
        <v>2010</v>
      </c>
      <c r="B9" s="48">
        <v>0.53400000000000003</v>
      </c>
      <c r="C9" s="49">
        <v>0.99139999999999995</v>
      </c>
      <c r="D9" s="49">
        <v>1.1109</v>
      </c>
      <c r="E9" s="49">
        <v>0.85919999999999996</v>
      </c>
      <c r="F9" s="49">
        <v>1.0871</v>
      </c>
      <c r="G9" s="49">
        <v>0.99470000000000003</v>
      </c>
      <c r="H9" s="49">
        <v>0.97619999999999996</v>
      </c>
      <c r="I9" s="49">
        <v>0.79720000000000002</v>
      </c>
      <c r="J9" s="38"/>
      <c r="K9" s="38"/>
      <c r="L9" s="38"/>
      <c r="M9" s="38"/>
      <c r="N9" s="38"/>
      <c r="O9" s="38"/>
      <c r="P9" s="38"/>
    </row>
    <row r="10" spans="1:16" s="12" customFormat="1" ht="16.2">
      <c r="A10" s="45">
        <v>2011</v>
      </c>
      <c r="B10" s="48">
        <v>0.53400000000000003</v>
      </c>
      <c r="C10" s="49">
        <v>0.98029999999999995</v>
      </c>
      <c r="D10" s="49">
        <v>1.0851999999999999</v>
      </c>
      <c r="E10" s="49">
        <v>0.8367</v>
      </c>
      <c r="F10" s="49">
        <v>1.0297000000000001</v>
      </c>
      <c r="G10" s="49">
        <v>1.0001</v>
      </c>
      <c r="H10" s="49">
        <v>0.94889999999999997</v>
      </c>
      <c r="I10" s="49"/>
      <c r="J10" s="38"/>
      <c r="K10" s="38"/>
      <c r="L10" s="38"/>
      <c r="M10" s="38"/>
      <c r="N10" s="38"/>
      <c r="O10" s="38"/>
      <c r="P10" s="38"/>
    </row>
    <row r="11" spans="1:16" s="12" customFormat="1" ht="16.2">
      <c r="A11" s="45">
        <v>2012</v>
      </c>
      <c r="B11" s="48">
        <v>0.52900000000000003</v>
      </c>
      <c r="C11" s="49">
        <v>1.0021</v>
      </c>
      <c r="D11" s="49">
        <v>1.0934999999999999</v>
      </c>
      <c r="E11" s="49">
        <v>0.82440000000000002</v>
      </c>
      <c r="F11" s="49">
        <v>0.99439999999999995</v>
      </c>
      <c r="G11" s="49">
        <v>0.99129999999999996</v>
      </c>
      <c r="H11" s="49">
        <v>0.93440000000000001</v>
      </c>
      <c r="I11" s="49"/>
      <c r="J11" s="38"/>
      <c r="K11" s="38"/>
      <c r="L11" s="38"/>
      <c r="M11" s="38"/>
      <c r="N11" s="38"/>
      <c r="O11" s="38"/>
      <c r="P11" s="38"/>
    </row>
    <row r="12" spans="1:16" s="12" customFormat="1" ht="16.2">
      <c r="A12" s="45">
        <v>2013</v>
      </c>
      <c r="B12" s="48">
        <v>0.51900000000000002</v>
      </c>
      <c r="C12" s="49">
        <v>1.0302</v>
      </c>
      <c r="D12" s="49">
        <v>1.1120000000000001</v>
      </c>
      <c r="E12" s="49">
        <v>0.81</v>
      </c>
      <c r="F12" s="49">
        <v>0.97789999999999999</v>
      </c>
      <c r="G12" s="49">
        <v>0.97199999999999998</v>
      </c>
      <c r="H12" s="49">
        <v>0.92230000000000001</v>
      </c>
      <c r="I12" s="49"/>
      <c r="J12" s="38"/>
      <c r="K12" s="38"/>
      <c r="L12" s="38"/>
      <c r="M12" s="38"/>
      <c r="N12" s="38"/>
      <c r="O12" s="38"/>
      <c r="P12" s="38"/>
    </row>
    <row r="13" spans="1:16" s="12" customFormat="1" ht="16.2">
      <c r="A13" s="45">
        <v>2014</v>
      </c>
      <c r="B13" s="48">
        <v>0.51800000000000002</v>
      </c>
      <c r="C13" s="49">
        <v>1.0580000000000001</v>
      </c>
      <c r="D13" s="49">
        <v>1.1281000000000001</v>
      </c>
      <c r="E13" s="49">
        <v>0.8095</v>
      </c>
      <c r="F13" s="49">
        <v>0.97240000000000004</v>
      </c>
      <c r="G13" s="49">
        <v>0.95779999999999998</v>
      </c>
      <c r="H13" s="49">
        <v>0.91830000000000001</v>
      </c>
      <c r="I13" s="49"/>
      <c r="J13" s="38"/>
      <c r="K13" s="38"/>
      <c r="L13" s="38"/>
      <c r="M13" s="38"/>
      <c r="N13" s="38"/>
      <c r="O13" s="38"/>
      <c r="P13" s="38"/>
    </row>
    <row r="14" spans="1:16" s="12" customFormat="1" ht="16.2">
      <c r="A14" s="45">
        <v>2015</v>
      </c>
      <c r="B14" s="48">
        <v>0.52500000000000002</v>
      </c>
      <c r="C14" s="49">
        <v>1.0416000000000001</v>
      </c>
      <c r="D14" s="49">
        <v>1.1291</v>
      </c>
      <c r="E14" s="49">
        <v>0.81120000000000003</v>
      </c>
      <c r="F14" s="49">
        <v>0.95150000000000001</v>
      </c>
      <c r="G14" s="49">
        <v>0.94569999999999999</v>
      </c>
      <c r="H14" s="49">
        <v>0.89590000000000003</v>
      </c>
      <c r="I14" s="49"/>
      <c r="J14" s="38"/>
      <c r="K14" s="38"/>
      <c r="L14" s="38"/>
      <c r="M14" s="38"/>
      <c r="N14" s="38"/>
      <c r="O14" s="38"/>
      <c r="P14" s="38"/>
    </row>
    <row r="15" spans="1:16" s="12" customFormat="1" ht="16.2">
      <c r="A15" s="45">
        <v>2016</v>
      </c>
      <c r="B15" s="48">
        <v>0.53</v>
      </c>
      <c r="C15" s="49">
        <v>1</v>
      </c>
      <c r="D15" s="49">
        <v>1.1171</v>
      </c>
      <c r="E15" s="49">
        <v>0.80859999999999999</v>
      </c>
      <c r="F15" s="49">
        <v>0.92290000000000005</v>
      </c>
      <c r="G15" s="49">
        <v>0.93159999999999998</v>
      </c>
      <c r="H15" s="49">
        <v>0.86760000000000004</v>
      </c>
      <c r="I15" s="49"/>
      <c r="J15" s="38"/>
      <c r="K15" s="38"/>
      <c r="L15" s="38"/>
      <c r="M15" s="38"/>
      <c r="N15" s="38"/>
      <c r="O15" s="38"/>
      <c r="P15" s="38"/>
    </row>
    <row r="16" spans="1:16" s="12" customFormat="1" ht="16.2">
      <c r="A16" s="45">
        <v>2017</v>
      </c>
      <c r="B16" s="48">
        <v>0.55400000000000005</v>
      </c>
      <c r="C16" s="49">
        <v>0.96799999999999997</v>
      </c>
      <c r="D16" s="49">
        <v>1.1082000000000001</v>
      </c>
      <c r="E16" s="49">
        <v>0.80459999999999998</v>
      </c>
      <c r="F16" s="49">
        <v>0.90139999999999998</v>
      </c>
      <c r="G16" s="49">
        <v>0.91549999999999998</v>
      </c>
      <c r="H16" s="49">
        <v>0.8367</v>
      </c>
      <c r="I16" s="49"/>
      <c r="J16" s="38"/>
      <c r="K16" s="38"/>
      <c r="L16" s="38"/>
      <c r="M16" s="38"/>
      <c r="N16" s="38"/>
      <c r="O16" s="38"/>
      <c r="P16" s="38"/>
    </row>
    <row r="17" spans="1:16" s="12" customFormat="1" ht="16.2">
      <c r="A17" s="45">
        <v>2018</v>
      </c>
      <c r="B17" s="48">
        <v>0.53300000000000003</v>
      </c>
      <c r="C17" s="49">
        <v>0.94550000000000001</v>
      </c>
      <c r="D17" s="49">
        <v>1.0925</v>
      </c>
      <c r="E17" s="49">
        <v>0.79369999999999996</v>
      </c>
      <c r="F17" s="49">
        <v>0.877</v>
      </c>
      <c r="G17" s="49">
        <v>0.89839999999999998</v>
      </c>
      <c r="H17" s="49">
        <v>0.89839999999999998</v>
      </c>
      <c r="I17" s="49"/>
      <c r="J17" s="38"/>
      <c r="K17" s="38"/>
      <c r="L17" s="38"/>
      <c r="M17" s="38"/>
      <c r="N17" s="38"/>
      <c r="O17" s="38"/>
      <c r="P17" s="38"/>
    </row>
    <row r="18" spans="1:16" s="12" customFormat="1" ht="16.2">
      <c r="A18" s="45">
        <v>2019</v>
      </c>
      <c r="B18" s="48">
        <v>0.50900000000000001</v>
      </c>
      <c r="C18" s="49">
        <v>0.94189999999999996</v>
      </c>
      <c r="D18" s="49">
        <v>1.0826</v>
      </c>
      <c r="E18" s="49">
        <v>0.79210000000000003</v>
      </c>
      <c r="F18" s="49">
        <v>0.85870000000000002</v>
      </c>
      <c r="G18" s="49">
        <v>0.89219999999999999</v>
      </c>
      <c r="H18" s="49">
        <v>0.80420000000000003</v>
      </c>
      <c r="I18" s="49"/>
      <c r="J18" s="38"/>
      <c r="K18" s="38"/>
      <c r="L18" s="38"/>
      <c r="M18" s="38"/>
      <c r="N18" s="38"/>
      <c r="O18" s="38"/>
      <c r="P18" s="38"/>
    </row>
    <row r="19" spans="1:16" s="12" customFormat="1" ht="16.2">
      <c r="A19" s="45">
        <v>2020</v>
      </c>
      <c r="B19" s="48">
        <v>0.502</v>
      </c>
      <c r="C19" s="48"/>
      <c r="D19" s="48"/>
      <c r="E19" s="48"/>
      <c r="F19" s="48"/>
      <c r="G19" s="48"/>
      <c r="H19" s="48"/>
      <c r="I19" s="21"/>
      <c r="J19" s="38"/>
      <c r="K19" s="38"/>
      <c r="L19" s="38"/>
      <c r="M19" s="38"/>
      <c r="N19" s="38"/>
      <c r="O19" s="38"/>
      <c r="P19" s="38"/>
    </row>
    <row r="20" spans="1:16" s="12" customFormat="1" ht="16.2">
      <c r="A20" s="45">
        <v>2021</v>
      </c>
      <c r="B20" s="48"/>
      <c r="C20" s="48"/>
      <c r="D20" s="48"/>
      <c r="E20" s="48"/>
      <c r="F20" s="48"/>
      <c r="G20" s="48"/>
      <c r="H20" s="48"/>
      <c r="I20" s="21"/>
      <c r="J20" s="38"/>
      <c r="K20" s="38"/>
      <c r="L20" s="38"/>
      <c r="M20" s="38"/>
      <c r="N20" s="38"/>
      <c r="O20" s="38"/>
      <c r="P20" s="38"/>
    </row>
    <row r="21" spans="1:16" s="12" customFormat="1" ht="16.2">
      <c r="A21" s="45">
        <v>2022</v>
      </c>
      <c r="B21" s="48"/>
      <c r="C21" s="48"/>
      <c r="D21" s="48"/>
      <c r="E21" s="48"/>
      <c r="F21" s="48"/>
      <c r="G21" s="48"/>
      <c r="H21" s="48"/>
      <c r="I21" s="21"/>
      <c r="J21" s="38"/>
      <c r="K21" s="38"/>
      <c r="L21" s="38"/>
      <c r="M21" s="38"/>
      <c r="N21" s="38"/>
      <c r="O21" s="38"/>
      <c r="P21" s="38"/>
    </row>
    <row r="22" spans="1:16" s="12" customFormat="1" ht="16.2">
      <c r="A22" s="45" t="s">
        <v>169</v>
      </c>
      <c r="B22" s="50"/>
      <c r="C22" s="50"/>
      <c r="D22" s="50"/>
      <c r="E22" s="50"/>
      <c r="F22" s="50"/>
      <c r="G22" s="50"/>
      <c r="H22" s="50"/>
      <c r="I22" s="21"/>
      <c r="J22" s="38"/>
      <c r="K22" s="38"/>
      <c r="L22" s="38"/>
      <c r="M22" s="38"/>
      <c r="N22" s="38"/>
      <c r="O22" s="38"/>
      <c r="P22" s="38"/>
    </row>
    <row r="23" spans="1:16" s="12" customFormat="1" ht="16.2">
      <c r="A23" s="51" t="s">
        <v>170</v>
      </c>
      <c r="B23" s="52">
        <v>0</v>
      </c>
      <c r="C23" s="52"/>
      <c r="D23" s="52"/>
      <c r="E23" s="52"/>
      <c r="F23" s="52"/>
      <c r="G23" s="52"/>
      <c r="H23" s="52"/>
      <c r="I23" s="53"/>
      <c r="J23" s="38"/>
      <c r="K23" s="38"/>
      <c r="L23" s="38"/>
      <c r="M23" s="38"/>
      <c r="N23" s="38"/>
      <c r="O23" s="38"/>
      <c r="P23" s="38"/>
    </row>
    <row r="24" spans="1:16" s="12" customFormat="1" ht="16.2">
      <c r="A24" s="38" t="s">
        <v>171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16" s="12" customFormat="1" ht="16.2">
      <c r="A25" s="54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16" s="12" customFormat="1" ht="16.2">
      <c r="A26" s="56" t="s">
        <v>189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16" s="12" customFormat="1" ht="16.2">
      <c r="A27" s="727" t="s">
        <v>188</v>
      </c>
      <c r="B27" s="727"/>
      <c r="C27" s="727"/>
      <c r="D27" s="727"/>
      <c r="E27" s="727"/>
      <c r="F27" s="727"/>
      <c r="G27" s="727"/>
      <c r="H27" s="727"/>
      <c r="I27" s="727"/>
      <c r="J27" s="38"/>
      <c r="K27" s="38"/>
      <c r="L27" s="38"/>
      <c r="M27" s="38"/>
      <c r="N27" s="38"/>
      <c r="O27" s="38"/>
      <c r="P27" s="38"/>
    </row>
    <row r="28" spans="1:16" s="12" customFormat="1" ht="41.4">
      <c r="A28" s="91" t="s">
        <v>186</v>
      </c>
      <c r="B28" s="92" t="s">
        <v>187</v>
      </c>
      <c r="C28" s="91" t="s">
        <v>172</v>
      </c>
      <c r="D28" s="103" t="s">
        <v>173</v>
      </c>
      <c r="E28" s="103" t="s">
        <v>174</v>
      </c>
      <c r="F28" s="103" t="s">
        <v>175</v>
      </c>
      <c r="G28" s="103" t="s">
        <v>176</v>
      </c>
      <c r="H28" s="103" t="s">
        <v>415</v>
      </c>
      <c r="I28" s="42"/>
      <c r="J28" s="38"/>
      <c r="K28" s="38"/>
      <c r="L28" s="38"/>
      <c r="M28" s="38"/>
      <c r="N28" s="38"/>
      <c r="O28" s="38"/>
      <c r="P28" s="38"/>
    </row>
    <row r="29" spans="1:16" s="12" customFormat="1" ht="16.2">
      <c r="A29" s="88" t="s">
        <v>28</v>
      </c>
      <c r="B29" s="472" t="s">
        <v>28</v>
      </c>
      <c r="C29" s="472" t="s">
        <v>28</v>
      </c>
      <c r="D29" s="473">
        <v>1</v>
      </c>
      <c r="E29" s="473">
        <v>1</v>
      </c>
      <c r="F29" s="473">
        <v>1</v>
      </c>
      <c r="G29" s="474">
        <v>1</v>
      </c>
      <c r="H29" s="474">
        <v>1</v>
      </c>
      <c r="I29" s="42"/>
      <c r="J29" s="38"/>
      <c r="K29" s="38"/>
      <c r="L29" s="38"/>
      <c r="M29" s="38"/>
      <c r="N29" s="38"/>
      <c r="O29" s="38"/>
      <c r="P29" s="38"/>
    </row>
    <row r="30" spans="1:16" s="12" customFormat="1" ht="16.2">
      <c r="A30" s="57" t="s">
        <v>184</v>
      </c>
      <c r="B30" s="475" t="s">
        <v>184</v>
      </c>
      <c r="C30" s="475" t="s">
        <v>184</v>
      </c>
      <c r="D30" s="476">
        <v>21</v>
      </c>
      <c r="E30" s="476">
        <v>23</v>
      </c>
      <c r="F30" s="476">
        <v>25</v>
      </c>
      <c r="G30" s="477">
        <v>28</v>
      </c>
      <c r="H30" s="477">
        <v>27</v>
      </c>
      <c r="I30" s="42"/>
      <c r="J30" s="38"/>
      <c r="K30" s="38"/>
      <c r="L30" s="38"/>
      <c r="M30" s="38"/>
      <c r="N30" s="38"/>
      <c r="O30" s="38"/>
      <c r="P30" s="38"/>
    </row>
    <row r="31" spans="1:16" s="12" customFormat="1" ht="16.2">
      <c r="A31" s="57" t="s">
        <v>185</v>
      </c>
      <c r="B31" s="475" t="s">
        <v>185</v>
      </c>
      <c r="C31" s="475" t="s">
        <v>185</v>
      </c>
      <c r="D31" s="476">
        <v>310</v>
      </c>
      <c r="E31" s="476">
        <v>296</v>
      </c>
      <c r="F31" s="476">
        <v>298</v>
      </c>
      <c r="G31" s="477">
        <v>265</v>
      </c>
      <c r="H31" s="474">
        <v>273</v>
      </c>
      <c r="I31" s="42"/>
      <c r="J31" s="38"/>
      <c r="K31" s="38"/>
      <c r="L31" s="38"/>
      <c r="M31" s="38"/>
      <c r="N31" s="38"/>
      <c r="O31" s="38"/>
      <c r="P31" s="38"/>
    </row>
    <row r="32" spans="1:16">
      <c r="A32" s="724" t="s">
        <v>180</v>
      </c>
      <c r="B32" s="475" t="s">
        <v>323</v>
      </c>
      <c r="C32" s="475" t="s">
        <v>323</v>
      </c>
      <c r="D32" s="476">
        <v>11700</v>
      </c>
      <c r="E32" s="476">
        <v>12000</v>
      </c>
      <c r="F32" s="476">
        <v>14800</v>
      </c>
      <c r="G32" s="477">
        <v>12400</v>
      </c>
      <c r="H32" s="477">
        <v>14600</v>
      </c>
      <c r="I32" s="42"/>
    </row>
    <row r="33" spans="1:9">
      <c r="A33" s="724"/>
      <c r="B33" s="475" t="s">
        <v>418</v>
      </c>
      <c r="C33" s="475" t="s">
        <v>418</v>
      </c>
      <c r="D33" s="476">
        <v>650</v>
      </c>
      <c r="E33" s="476">
        <v>550</v>
      </c>
      <c r="F33" s="476">
        <v>675</v>
      </c>
      <c r="G33" s="477">
        <v>677</v>
      </c>
      <c r="H33" s="474">
        <v>771</v>
      </c>
      <c r="I33" s="42"/>
    </row>
    <row r="34" spans="1:9">
      <c r="A34" s="724"/>
      <c r="B34" s="475" t="s">
        <v>419</v>
      </c>
      <c r="C34" s="475" t="s">
        <v>419</v>
      </c>
      <c r="D34" s="476">
        <v>150</v>
      </c>
      <c r="E34" s="476">
        <v>97</v>
      </c>
      <c r="F34" s="476">
        <v>92</v>
      </c>
      <c r="G34" s="477">
        <v>116</v>
      </c>
      <c r="H34" s="477">
        <v>135</v>
      </c>
      <c r="I34" s="42"/>
    </row>
    <row r="35" spans="1:9">
      <c r="A35" s="724"/>
      <c r="B35" s="475" t="s">
        <v>420</v>
      </c>
      <c r="C35" s="475" t="s">
        <v>420</v>
      </c>
      <c r="D35" s="476">
        <v>2800</v>
      </c>
      <c r="E35" s="476">
        <v>3400</v>
      </c>
      <c r="F35" s="476">
        <v>3500</v>
      </c>
      <c r="G35" s="477">
        <v>3170</v>
      </c>
      <c r="H35" s="474">
        <v>3740</v>
      </c>
      <c r="I35" s="42"/>
    </row>
    <row r="36" spans="1:9">
      <c r="A36" s="724"/>
      <c r="B36" s="475" t="s">
        <v>421</v>
      </c>
      <c r="C36" s="475" t="s">
        <v>421</v>
      </c>
      <c r="D36" s="476">
        <v>1000</v>
      </c>
      <c r="E36" s="476">
        <v>1100</v>
      </c>
      <c r="F36" s="476">
        <v>1100</v>
      </c>
      <c r="G36" s="477">
        <v>1120</v>
      </c>
      <c r="H36" s="477">
        <v>1260</v>
      </c>
      <c r="I36" s="42"/>
    </row>
    <row r="37" spans="1:9">
      <c r="A37" s="724"/>
      <c r="B37" s="475" t="s">
        <v>321</v>
      </c>
      <c r="C37" s="475" t="s">
        <v>321</v>
      </c>
      <c r="D37" s="476">
        <v>1300</v>
      </c>
      <c r="E37" s="476">
        <v>1300</v>
      </c>
      <c r="F37" s="476">
        <v>1430</v>
      </c>
      <c r="G37" s="477">
        <v>1300</v>
      </c>
      <c r="H37" s="474">
        <v>1530</v>
      </c>
      <c r="I37" s="42"/>
    </row>
    <row r="38" spans="1:9">
      <c r="A38" s="724"/>
      <c r="B38" s="475" t="s">
        <v>422</v>
      </c>
      <c r="C38" s="475" t="s">
        <v>422</v>
      </c>
      <c r="D38" s="476">
        <v>300</v>
      </c>
      <c r="E38" s="476">
        <v>330</v>
      </c>
      <c r="F38" s="476">
        <v>353</v>
      </c>
      <c r="G38" s="477">
        <v>328</v>
      </c>
      <c r="H38" s="477">
        <v>364</v>
      </c>
      <c r="I38" s="42"/>
    </row>
    <row r="39" spans="1:9">
      <c r="A39" s="724"/>
      <c r="B39" s="475" t="s">
        <v>423</v>
      </c>
      <c r="C39" s="475" t="s">
        <v>423</v>
      </c>
      <c r="D39" s="476">
        <v>3800</v>
      </c>
      <c r="E39" s="476">
        <v>4300</v>
      </c>
      <c r="F39" s="476">
        <v>4470</v>
      </c>
      <c r="G39" s="477">
        <v>4800</v>
      </c>
      <c r="H39" s="474">
        <v>5810</v>
      </c>
      <c r="I39" s="42"/>
    </row>
    <row r="40" spans="1:9">
      <c r="A40" s="724"/>
      <c r="B40" s="475" t="s">
        <v>424</v>
      </c>
      <c r="C40" s="475" t="s">
        <v>424</v>
      </c>
      <c r="D40" s="476">
        <v>0</v>
      </c>
      <c r="E40" s="476">
        <v>43</v>
      </c>
      <c r="F40" s="476">
        <v>53</v>
      </c>
      <c r="G40" s="477">
        <v>16</v>
      </c>
      <c r="H40" s="477">
        <v>21.5</v>
      </c>
      <c r="I40" s="42"/>
    </row>
    <row r="41" spans="1:9">
      <c r="A41" s="724"/>
      <c r="B41" s="475" t="s">
        <v>425</v>
      </c>
      <c r="C41" s="475" t="s">
        <v>425</v>
      </c>
      <c r="D41" s="476">
        <v>140</v>
      </c>
      <c r="E41" s="476">
        <v>120</v>
      </c>
      <c r="F41" s="476">
        <v>124</v>
      </c>
      <c r="G41" s="477">
        <v>138</v>
      </c>
      <c r="H41" s="474">
        <v>164</v>
      </c>
      <c r="I41" s="42"/>
    </row>
    <row r="42" spans="1:9">
      <c r="A42" s="724"/>
      <c r="B42" s="475" t="s">
        <v>426</v>
      </c>
      <c r="C42" s="475" t="s">
        <v>426</v>
      </c>
      <c r="D42" s="476">
        <v>0</v>
      </c>
      <c r="E42" s="476">
        <v>12</v>
      </c>
      <c r="F42" s="476">
        <v>12</v>
      </c>
      <c r="G42" s="477">
        <v>4</v>
      </c>
      <c r="H42" s="477">
        <v>4.84</v>
      </c>
      <c r="I42" s="42"/>
    </row>
    <row r="43" spans="1:9">
      <c r="A43" s="724"/>
      <c r="B43" s="475" t="s">
        <v>427</v>
      </c>
      <c r="C43" s="475" t="s">
        <v>427</v>
      </c>
      <c r="D43" s="476">
        <v>2900</v>
      </c>
      <c r="E43" s="476">
        <v>3500</v>
      </c>
      <c r="F43" s="476">
        <v>3220</v>
      </c>
      <c r="G43" s="477">
        <v>3350</v>
      </c>
      <c r="H43" s="474">
        <v>3600</v>
      </c>
      <c r="I43" s="42"/>
    </row>
    <row r="44" spans="1:9">
      <c r="A44" s="724"/>
      <c r="B44" s="475" t="s">
        <v>428</v>
      </c>
      <c r="C44" s="475" t="s">
        <v>428</v>
      </c>
      <c r="D44" s="476">
        <v>0</v>
      </c>
      <c r="E44" s="476">
        <v>1300</v>
      </c>
      <c r="F44" s="476">
        <v>1340</v>
      </c>
      <c r="G44" s="477">
        <v>1210</v>
      </c>
      <c r="H44" s="477">
        <v>1350</v>
      </c>
      <c r="I44" s="42"/>
    </row>
    <row r="45" spans="1:9">
      <c r="A45" s="724"/>
      <c r="B45" s="475" t="s">
        <v>429</v>
      </c>
      <c r="C45" s="475" t="s">
        <v>429</v>
      </c>
      <c r="D45" s="476">
        <v>0</v>
      </c>
      <c r="E45" s="476">
        <v>1200</v>
      </c>
      <c r="F45" s="476">
        <v>1370</v>
      </c>
      <c r="G45" s="477">
        <v>1330</v>
      </c>
      <c r="H45" s="474">
        <v>1500</v>
      </c>
      <c r="I45" s="42"/>
    </row>
    <row r="46" spans="1:9">
      <c r="A46" s="724"/>
      <c r="B46" s="475" t="s">
        <v>430</v>
      </c>
      <c r="C46" s="475" t="s">
        <v>430</v>
      </c>
      <c r="D46" s="476">
        <v>6300</v>
      </c>
      <c r="E46" s="476">
        <v>9400</v>
      </c>
      <c r="F46" s="476">
        <v>9810</v>
      </c>
      <c r="G46" s="477">
        <v>8060</v>
      </c>
      <c r="H46" s="477">
        <v>8690</v>
      </c>
      <c r="I46" s="42"/>
    </row>
    <row r="47" spans="1:9">
      <c r="A47" s="724"/>
      <c r="B47" s="475" t="s">
        <v>431</v>
      </c>
      <c r="C47" s="475" t="s">
        <v>431</v>
      </c>
      <c r="D47" s="476">
        <v>560</v>
      </c>
      <c r="E47" s="476">
        <v>640</v>
      </c>
      <c r="F47" s="476">
        <v>693</v>
      </c>
      <c r="G47" s="477">
        <v>716</v>
      </c>
      <c r="H47" s="474">
        <v>787</v>
      </c>
      <c r="I47" s="42"/>
    </row>
    <row r="48" spans="1:9">
      <c r="A48" s="724"/>
      <c r="B48" s="475" t="s">
        <v>432</v>
      </c>
      <c r="C48" s="475" t="s">
        <v>432</v>
      </c>
      <c r="D48" s="476">
        <v>0</v>
      </c>
      <c r="E48" s="476">
        <v>950</v>
      </c>
      <c r="F48" s="476">
        <v>1030</v>
      </c>
      <c r="G48" s="477">
        <v>858</v>
      </c>
      <c r="H48" s="477">
        <v>962</v>
      </c>
      <c r="I48" s="42"/>
    </row>
    <row r="49" spans="1:9">
      <c r="A49" s="724"/>
      <c r="B49" s="475" t="s">
        <v>433</v>
      </c>
      <c r="C49" s="475" t="s">
        <v>433</v>
      </c>
      <c r="D49" s="476">
        <v>0</v>
      </c>
      <c r="E49" s="476">
        <v>890</v>
      </c>
      <c r="F49" s="476">
        <v>794</v>
      </c>
      <c r="G49" s="477">
        <v>804</v>
      </c>
      <c r="H49" s="474">
        <v>914</v>
      </c>
      <c r="I49" s="42"/>
    </row>
    <row r="50" spans="1:9">
      <c r="A50" s="724"/>
      <c r="B50" s="475" t="s">
        <v>434</v>
      </c>
      <c r="C50" s="475" t="s">
        <v>434</v>
      </c>
      <c r="D50" s="476">
        <v>1300</v>
      </c>
      <c r="E50" s="476">
        <v>1500</v>
      </c>
      <c r="F50" s="476">
        <v>1640</v>
      </c>
      <c r="G50" s="477">
        <v>1650</v>
      </c>
      <c r="H50" s="477">
        <v>1600</v>
      </c>
      <c r="I50" s="42"/>
    </row>
    <row r="51" spans="1:9" ht="16.95" customHeight="1">
      <c r="A51" s="728" t="s">
        <v>181</v>
      </c>
      <c r="B51" s="475" t="s">
        <v>322</v>
      </c>
      <c r="C51" s="475" t="s">
        <v>322</v>
      </c>
      <c r="D51" s="476">
        <v>0</v>
      </c>
      <c r="E51" s="476">
        <v>1700</v>
      </c>
      <c r="F51" s="476">
        <v>1810</v>
      </c>
      <c r="G51" s="477">
        <v>1760</v>
      </c>
      <c r="H51" s="474">
        <v>1960</v>
      </c>
      <c r="I51" s="42"/>
    </row>
    <row r="52" spans="1:9">
      <c r="A52" s="729"/>
      <c r="B52" s="478" t="s">
        <v>2447</v>
      </c>
      <c r="C52" s="478" t="s">
        <v>2447</v>
      </c>
      <c r="D52" s="479">
        <v>90</v>
      </c>
      <c r="E52" s="479">
        <v>120</v>
      </c>
      <c r="F52" s="480" t="s">
        <v>2448</v>
      </c>
      <c r="G52" s="480">
        <v>79</v>
      </c>
      <c r="H52" s="397">
        <v>90.4</v>
      </c>
      <c r="I52" s="42"/>
    </row>
    <row r="53" spans="1:9">
      <c r="A53" s="730"/>
      <c r="B53" s="478" t="s">
        <v>2449</v>
      </c>
      <c r="C53" s="478" t="s">
        <v>2449</v>
      </c>
      <c r="D53" s="479"/>
      <c r="E53" s="480"/>
      <c r="F53" s="480"/>
      <c r="G53" s="480">
        <v>370</v>
      </c>
      <c r="H53" s="397">
        <v>395</v>
      </c>
      <c r="I53" s="42"/>
    </row>
    <row r="54" spans="1:9" ht="16.95" customHeight="1">
      <c r="A54" s="725" t="s">
        <v>182</v>
      </c>
      <c r="B54" s="475" t="s">
        <v>435</v>
      </c>
      <c r="C54" s="475" t="s">
        <v>435</v>
      </c>
      <c r="D54" s="476">
        <v>0</v>
      </c>
      <c r="E54" s="476">
        <v>10800</v>
      </c>
      <c r="F54" s="476">
        <v>17200</v>
      </c>
      <c r="G54" s="477">
        <v>16100</v>
      </c>
      <c r="H54" s="477">
        <v>17400</v>
      </c>
      <c r="I54" s="42"/>
    </row>
    <row r="55" spans="1:9">
      <c r="A55" s="725"/>
      <c r="B55" s="475" t="s">
        <v>1</v>
      </c>
      <c r="C55" s="475" t="s">
        <v>1</v>
      </c>
      <c r="D55" s="476">
        <v>23900</v>
      </c>
      <c r="E55" s="476">
        <v>22200</v>
      </c>
      <c r="F55" s="476">
        <v>22800</v>
      </c>
      <c r="G55" s="477">
        <v>23500</v>
      </c>
      <c r="H55" s="474">
        <v>25200</v>
      </c>
      <c r="I55" s="42"/>
    </row>
    <row r="56" spans="1:9">
      <c r="A56" s="725"/>
      <c r="B56" s="475" t="s">
        <v>436</v>
      </c>
      <c r="C56" s="475" t="s">
        <v>436</v>
      </c>
      <c r="D56" s="476">
        <v>6500</v>
      </c>
      <c r="E56" s="476">
        <v>5700</v>
      </c>
      <c r="F56" s="476">
        <v>7390</v>
      </c>
      <c r="G56" s="477">
        <v>6630</v>
      </c>
      <c r="H56" s="477">
        <v>7380</v>
      </c>
      <c r="I56" s="42"/>
    </row>
    <row r="57" spans="1:9">
      <c r="A57" s="725"/>
      <c r="B57" s="475" t="s">
        <v>437</v>
      </c>
      <c r="C57" s="475" t="s">
        <v>437</v>
      </c>
      <c r="D57" s="476">
        <v>9200</v>
      </c>
      <c r="E57" s="476">
        <v>11900</v>
      </c>
      <c r="F57" s="476">
        <v>12200</v>
      </c>
      <c r="G57" s="477">
        <v>11100</v>
      </c>
      <c r="H57" s="474">
        <v>12400</v>
      </c>
      <c r="I57" s="42"/>
    </row>
    <row r="58" spans="1:9">
      <c r="A58" s="725"/>
      <c r="B58" s="475" t="s">
        <v>438</v>
      </c>
      <c r="C58" s="475" t="s">
        <v>438</v>
      </c>
      <c r="D58" s="476">
        <v>7000</v>
      </c>
      <c r="E58" s="476">
        <v>8600</v>
      </c>
      <c r="F58" s="476">
        <v>8830</v>
      </c>
      <c r="G58" s="477">
        <v>8900</v>
      </c>
      <c r="H58" s="477">
        <v>9290</v>
      </c>
      <c r="I58" s="42"/>
    </row>
    <row r="59" spans="1:9">
      <c r="A59" s="725"/>
      <c r="B59" s="475" t="s">
        <v>439</v>
      </c>
      <c r="C59" s="475" t="s">
        <v>439</v>
      </c>
      <c r="D59" s="476">
        <v>8700</v>
      </c>
      <c r="E59" s="476">
        <v>10000</v>
      </c>
      <c r="F59" s="476">
        <v>10300</v>
      </c>
      <c r="G59" s="477">
        <v>9540</v>
      </c>
      <c r="H59" s="474">
        <v>10200</v>
      </c>
      <c r="I59" s="42"/>
    </row>
    <row r="60" spans="1:9">
      <c r="A60" s="725"/>
      <c r="B60" s="475" t="s">
        <v>440</v>
      </c>
      <c r="C60" s="475" t="s">
        <v>440</v>
      </c>
      <c r="D60" s="476">
        <v>7000</v>
      </c>
      <c r="E60" s="476">
        <v>8600</v>
      </c>
      <c r="F60" s="476">
        <v>8860</v>
      </c>
      <c r="G60" s="477">
        <v>9200</v>
      </c>
      <c r="H60" s="477">
        <v>10000</v>
      </c>
      <c r="I60" s="42"/>
    </row>
    <row r="61" spans="1:9">
      <c r="A61" s="725"/>
      <c r="B61" s="475" t="s">
        <v>441</v>
      </c>
      <c r="C61" s="475" t="s">
        <v>441</v>
      </c>
      <c r="D61" s="481">
        <v>0</v>
      </c>
      <c r="E61" s="476">
        <v>0</v>
      </c>
      <c r="F61" s="476">
        <v>0</v>
      </c>
      <c r="G61" s="477">
        <v>2</v>
      </c>
      <c r="H61" s="474">
        <v>0</v>
      </c>
      <c r="I61" s="42"/>
    </row>
    <row r="62" spans="1:9">
      <c r="A62" s="725"/>
      <c r="B62" s="475" t="s">
        <v>442</v>
      </c>
      <c r="C62" s="475" t="s">
        <v>442</v>
      </c>
      <c r="D62" s="476">
        <v>7500</v>
      </c>
      <c r="E62" s="476">
        <v>8900</v>
      </c>
      <c r="F62" s="476">
        <v>9160</v>
      </c>
      <c r="G62" s="477">
        <v>8550</v>
      </c>
      <c r="H62" s="477">
        <v>9220</v>
      </c>
      <c r="I62" s="42"/>
    </row>
    <row r="63" spans="1:9">
      <c r="A63" s="725"/>
      <c r="B63" s="475" t="s">
        <v>443</v>
      </c>
      <c r="C63" s="475" t="s">
        <v>443</v>
      </c>
      <c r="D63" s="476">
        <v>7400</v>
      </c>
      <c r="E63" s="476">
        <v>9000</v>
      </c>
      <c r="F63" s="476">
        <v>9300</v>
      </c>
      <c r="G63" s="477">
        <v>7910</v>
      </c>
      <c r="H63" s="474">
        <v>8620</v>
      </c>
      <c r="I63" s="42"/>
    </row>
    <row r="64" spans="1:9">
      <c r="A64" s="725" t="s">
        <v>183</v>
      </c>
      <c r="B64" s="475" t="s">
        <v>444</v>
      </c>
      <c r="C64" s="475" t="s">
        <v>444</v>
      </c>
      <c r="D64" s="476">
        <v>1126.26</v>
      </c>
      <c r="E64" s="476">
        <v>1127.4000000000001</v>
      </c>
      <c r="F64" s="476">
        <v>1182.48</v>
      </c>
      <c r="G64" s="477">
        <v>1129.92</v>
      </c>
      <c r="H64" s="477">
        <v>1263.0999999999999</v>
      </c>
      <c r="I64" s="42"/>
    </row>
    <row r="65" spans="1:9">
      <c r="A65" s="726"/>
      <c r="B65" s="478" t="s">
        <v>445</v>
      </c>
      <c r="C65" s="478" t="s">
        <v>445</v>
      </c>
      <c r="D65" s="476">
        <v>1222.92</v>
      </c>
      <c r="E65" s="476">
        <v>1223.8</v>
      </c>
      <c r="F65" s="476">
        <v>1288.26</v>
      </c>
      <c r="G65" s="477">
        <v>1236.3399999999999</v>
      </c>
      <c r="H65" s="474">
        <v>1380.8</v>
      </c>
      <c r="I65" s="42"/>
    </row>
    <row r="66" spans="1:9">
      <c r="A66" s="726"/>
      <c r="B66" s="478" t="s">
        <v>446</v>
      </c>
      <c r="C66" s="478" t="s">
        <v>446</v>
      </c>
      <c r="D66" s="476">
        <v>898.68</v>
      </c>
      <c r="E66" s="476">
        <v>901.4</v>
      </c>
      <c r="F66" s="476">
        <v>932.58</v>
      </c>
      <c r="G66" s="477">
        <v>875.54</v>
      </c>
      <c r="H66" s="477">
        <v>981.84</v>
      </c>
      <c r="I66" s="42"/>
    </row>
    <row r="67" spans="1:9">
      <c r="A67" s="726"/>
      <c r="B67" s="478" t="s">
        <v>447</v>
      </c>
      <c r="C67" s="478" t="s">
        <v>447</v>
      </c>
      <c r="D67" s="476">
        <v>2326</v>
      </c>
      <c r="E67" s="476">
        <v>2686</v>
      </c>
      <c r="F67" s="476">
        <v>2787.8</v>
      </c>
      <c r="G67" s="477">
        <v>2570.8000000000002</v>
      </c>
      <c r="H67" s="397">
        <v>2988.8</v>
      </c>
      <c r="I67" s="42"/>
    </row>
    <row r="68" spans="1:9">
      <c r="A68" s="726"/>
      <c r="B68" s="478" t="s">
        <v>448</v>
      </c>
      <c r="C68" s="478" t="s">
        <v>448</v>
      </c>
      <c r="D68" s="476">
        <v>2084</v>
      </c>
      <c r="E68" s="476">
        <v>2312</v>
      </c>
      <c r="F68" s="476">
        <v>2416</v>
      </c>
      <c r="G68" s="477">
        <v>2260.6</v>
      </c>
      <c r="H68" s="396">
        <v>2597.1999999999998</v>
      </c>
      <c r="I68" s="42"/>
    </row>
    <row r="69" spans="1:9">
      <c r="A69" s="726"/>
      <c r="B69" s="478" t="s">
        <v>449</v>
      </c>
      <c r="C69" s="478" t="s">
        <v>449</v>
      </c>
      <c r="D69" s="476">
        <v>1415</v>
      </c>
      <c r="E69" s="476">
        <v>1415</v>
      </c>
      <c r="F69" s="476">
        <v>1534.1</v>
      </c>
      <c r="G69" s="477">
        <v>3100</v>
      </c>
      <c r="H69" s="397">
        <v>3328</v>
      </c>
      <c r="I69" s="42"/>
    </row>
    <row r="70" spans="1:9">
      <c r="A70" s="726"/>
      <c r="B70" s="478" t="s">
        <v>450</v>
      </c>
      <c r="C70" s="478" t="s">
        <v>450</v>
      </c>
      <c r="D70" s="476">
        <v>3682</v>
      </c>
      <c r="E70" s="476">
        <v>3682</v>
      </c>
      <c r="F70" s="476">
        <v>4457.3</v>
      </c>
      <c r="G70" s="477">
        <v>4456.6000000000004</v>
      </c>
      <c r="H70" s="396">
        <v>4720.7</v>
      </c>
      <c r="I70" s="42"/>
    </row>
    <row r="71" spans="1:9">
      <c r="A71" s="726"/>
      <c r="B71" s="478" t="s">
        <v>451</v>
      </c>
      <c r="C71" s="478" t="s">
        <v>451</v>
      </c>
      <c r="D71" s="476">
        <v>3260</v>
      </c>
      <c r="E71" s="476">
        <v>3784</v>
      </c>
      <c r="F71" s="476">
        <v>3921.6</v>
      </c>
      <c r="G71" s="477">
        <v>3942.8</v>
      </c>
      <c r="H71" s="474">
        <v>4728</v>
      </c>
      <c r="I71" s="42"/>
    </row>
    <row r="72" spans="1:9">
      <c r="A72" s="726"/>
      <c r="B72" s="478" t="s">
        <v>452</v>
      </c>
      <c r="C72" s="478" t="s">
        <v>452</v>
      </c>
      <c r="D72" s="476">
        <v>4571.3</v>
      </c>
      <c r="E72" s="476">
        <v>5155.3999999999996</v>
      </c>
      <c r="F72" s="476">
        <v>5327.73</v>
      </c>
      <c r="G72" s="477">
        <v>4965.0600000000004</v>
      </c>
      <c r="H72" s="477">
        <v>5354.98</v>
      </c>
      <c r="I72" s="42"/>
    </row>
    <row r="73" spans="1:9">
      <c r="A73" s="726"/>
      <c r="B73" s="478" t="s">
        <v>453</v>
      </c>
      <c r="C73" s="478" t="s">
        <v>453</v>
      </c>
      <c r="D73" s="476">
        <v>1673</v>
      </c>
      <c r="E73" s="476">
        <v>1919</v>
      </c>
      <c r="F73" s="476">
        <v>1942.6</v>
      </c>
      <c r="G73" s="477">
        <v>1779.8</v>
      </c>
      <c r="H73" s="397">
        <v>2021</v>
      </c>
      <c r="I73" s="42"/>
    </row>
    <row r="74" spans="1:9">
      <c r="A74" s="726"/>
      <c r="B74" s="478" t="s">
        <v>454</v>
      </c>
      <c r="C74" s="478" t="s">
        <v>454</v>
      </c>
      <c r="D74" s="476">
        <v>1770</v>
      </c>
      <c r="E74" s="476">
        <v>1990</v>
      </c>
      <c r="F74" s="476">
        <v>2107</v>
      </c>
      <c r="G74" s="477">
        <v>1923.4</v>
      </c>
      <c r="H74" s="477">
        <v>2262.1999999999998</v>
      </c>
      <c r="I74" s="42"/>
    </row>
    <row r="75" spans="1:9">
      <c r="A75" s="726"/>
      <c r="B75" s="478" t="s">
        <v>455</v>
      </c>
      <c r="C75" s="478" t="s">
        <v>455</v>
      </c>
      <c r="D75" s="476">
        <v>2285</v>
      </c>
      <c r="E75" s="476">
        <v>2695</v>
      </c>
      <c r="F75" s="476">
        <v>2803.5</v>
      </c>
      <c r="G75" s="477">
        <v>2546.6999999999998</v>
      </c>
      <c r="H75" s="474">
        <v>3001.1</v>
      </c>
      <c r="I75" s="42"/>
    </row>
    <row r="76" spans="1:9">
      <c r="A76" s="726"/>
      <c r="B76" s="478" t="s">
        <v>456</v>
      </c>
      <c r="C76" s="478" t="s">
        <v>456</v>
      </c>
      <c r="D76" s="476">
        <v>1525.5</v>
      </c>
      <c r="E76" s="476">
        <v>1652.5</v>
      </c>
      <c r="F76" s="476">
        <v>1773.85</v>
      </c>
      <c r="G76" s="477">
        <v>1624.21</v>
      </c>
      <c r="H76" s="477">
        <v>1907.93</v>
      </c>
      <c r="I76" s="42"/>
    </row>
    <row r="77" spans="1:9">
      <c r="A77" s="726"/>
      <c r="B77" s="478" t="s">
        <v>457</v>
      </c>
      <c r="C77" s="478" t="s">
        <v>457</v>
      </c>
      <c r="D77" s="476">
        <v>1427.5</v>
      </c>
      <c r="E77" s="476">
        <v>1502.5</v>
      </c>
      <c r="F77" s="476">
        <v>1627.25</v>
      </c>
      <c r="G77" s="477">
        <v>1487.05</v>
      </c>
      <c r="H77" s="474">
        <v>1747.65</v>
      </c>
      <c r="I77" s="42"/>
    </row>
    <row r="78" spans="1:9">
      <c r="A78" s="726"/>
      <c r="B78" s="478" t="s">
        <v>458</v>
      </c>
      <c r="C78" s="478" t="s">
        <v>458</v>
      </c>
      <c r="D78" s="476">
        <v>1362.5</v>
      </c>
      <c r="E78" s="476">
        <v>1427.5</v>
      </c>
      <c r="F78" s="476">
        <v>1551.75</v>
      </c>
      <c r="G78" s="477">
        <v>1424.75</v>
      </c>
      <c r="H78" s="477">
        <v>1671.75</v>
      </c>
      <c r="I78" s="42"/>
    </row>
    <row r="79" spans="1:9">
      <c r="A79" s="726"/>
      <c r="B79" s="478" t="s">
        <v>459</v>
      </c>
      <c r="C79" s="478" t="s">
        <v>459</v>
      </c>
      <c r="D79" s="476">
        <v>2743</v>
      </c>
      <c r="E79" s="476">
        <v>3015</v>
      </c>
      <c r="F79" s="476">
        <v>3151.9</v>
      </c>
      <c r="G79" s="477">
        <v>3257.1</v>
      </c>
      <c r="H79" s="474">
        <v>3855.6</v>
      </c>
      <c r="I79" s="42"/>
    </row>
    <row r="80" spans="1:9">
      <c r="A80" s="726"/>
      <c r="B80" s="478" t="s">
        <v>460</v>
      </c>
      <c r="C80" s="478" t="s">
        <v>460</v>
      </c>
      <c r="D80" s="476">
        <v>1442.25</v>
      </c>
      <c r="E80" s="476">
        <v>1535</v>
      </c>
      <c r="F80" s="476">
        <v>1584.75</v>
      </c>
      <c r="G80" s="477">
        <v>1484.75</v>
      </c>
      <c r="H80" s="477">
        <v>1670.25</v>
      </c>
      <c r="I80" s="42"/>
    </row>
    <row r="81" spans="1:9">
      <c r="A81" s="726"/>
      <c r="B81" s="478" t="s">
        <v>461</v>
      </c>
      <c r="C81" s="478" t="s">
        <v>461</v>
      </c>
      <c r="D81" s="476">
        <v>1437.25</v>
      </c>
      <c r="E81" s="476">
        <v>1500</v>
      </c>
      <c r="F81" s="476">
        <v>1559.75</v>
      </c>
      <c r="G81" s="477">
        <v>1473.75</v>
      </c>
      <c r="H81" s="474">
        <v>1653.25</v>
      </c>
      <c r="I81" s="42"/>
    </row>
    <row r="82" spans="1:9">
      <c r="A82" s="726"/>
      <c r="B82" s="478" t="s">
        <v>462</v>
      </c>
      <c r="C82" s="478" t="s">
        <v>462</v>
      </c>
      <c r="D82" s="476">
        <v>1725</v>
      </c>
      <c r="E82" s="476">
        <v>1975</v>
      </c>
      <c r="F82" s="476">
        <v>2087.5</v>
      </c>
      <c r="G82" s="477">
        <v>1923.5</v>
      </c>
      <c r="H82" s="477">
        <v>2255.5</v>
      </c>
      <c r="I82" s="42"/>
    </row>
    <row r="83" spans="1:9">
      <c r="A83" s="726"/>
      <c r="B83" s="478" t="s">
        <v>463</v>
      </c>
      <c r="C83" s="478" t="s">
        <v>463</v>
      </c>
      <c r="D83" s="476">
        <v>1617.5</v>
      </c>
      <c r="E83" s="476">
        <v>1832.5</v>
      </c>
      <c r="F83" s="476">
        <v>1946.25</v>
      </c>
      <c r="G83" s="477">
        <v>2048.15</v>
      </c>
      <c r="H83" s="474">
        <v>2403.9499999999998</v>
      </c>
      <c r="I83" s="42"/>
    </row>
    <row r="84" spans="1:9">
      <c r="A84" s="726"/>
      <c r="B84" s="478" t="s">
        <v>464</v>
      </c>
      <c r="C84" s="478" t="s">
        <v>464</v>
      </c>
      <c r="D84" s="476">
        <v>1502.9</v>
      </c>
      <c r="E84" s="476">
        <v>1500.7</v>
      </c>
      <c r="F84" s="476">
        <v>1597.39</v>
      </c>
      <c r="G84" s="477">
        <v>1555.18</v>
      </c>
      <c r="H84" s="396">
        <v>1733.04</v>
      </c>
      <c r="I84" s="42"/>
    </row>
    <row r="85" spans="1:9">
      <c r="A85" s="726"/>
      <c r="B85" s="478" t="s">
        <v>465</v>
      </c>
      <c r="C85" s="478" t="s">
        <v>465</v>
      </c>
      <c r="D85" s="476">
        <v>1602.2</v>
      </c>
      <c r="E85" s="476">
        <v>1601.6</v>
      </c>
      <c r="F85" s="476">
        <v>1705.12</v>
      </c>
      <c r="G85" s="477">
        <v>1658.54</v>
      </c>
      <c r="H85" s="397">
        <v>1847.32</v>
      </c>
      <c r="I85" s="42"/>
    </row>
    <row r="86" spans="1:9">
      <c r="A86" s="726"/>
      <c r="B86" s="478" t="s">
        <v>466</v>
      </c>
      <c r="C86" s="478" t="s">
        <v>466</v>
      </c>
      <c r="D86" s="476">
        <v>1625.6</v>
      </c>
      <c r="E86" s="476">
        <v>1625.3</v>
      </c>
      <c r="F86" s="476">
        <v>1730.41</v>
      </c>
      <c r="G86" s="477">
        <v>1682.87</v>
      </c>
      <c r="H86" s="396">
        <v>1874.26</v>
      </c>
      <c r="I86" s="42"/>
    </row>
    <row r="87" spans="1:9">
      <c r="A87" s="726"/>
      <c r="B87" s="478" t="s">
        <v>467</v>
      </c>
      <c r="C87" s="478" t="s">
        <v>467</v>
      </c>
      <c r="D87" s="476">
        <v>1990</v>
      </c>
      <c r="E87" s="476">
        <v>2140</v>
      </c>
      <c r="F87" s="476">
        <v>2286</v>
      </c>
      <c r="G87" s="477">
        <v>2172</v>
      </c>
      <c r="H87" s="474">
        <v>2411.5</v>
      </c>
      <c r="I87" s="42"/>
    </row>
    <row r="88" spans="1:9">
      <c r="A88" s="726"/>
      <c r="B88" s="478" t="s">
        <v>468</v>
      </c>
      <c r="C88" s="478" t="s">
        <v>468</v>
      </c>
      <c r="D88" s="476">
        <v>1774</v>
      </c>
      <c r="E88" s="476">
        <v>1774</v>
      </c>
      <c r="F88" s="476">
        <v>2053.1</v>
      </c>
      <c r="G88" s="477">
        <v>1945</v>
      </c>
      <c r="H88" s="396">
        <v>980.42000000000007</v>
      </c>
      <c r="I88" s="42"/>
    </row>
    <row r="89" spans="1:9">
      <c r="A89" s="726"/>
      <c r="B89" s="478" t="s">
        <v>469</v>
      </c>
      <c r="C89" s="478" t="s">
        <v>469</v>
      </c>
      <c r="D89" s="476">
        <v>1337.5650000000001</v>
      </c>
      <c r="E89" s="476">
        <v>1439.7</v>
      </c>
      <c r="F89" s="476">
        <v>1477.8150000000001</v>
      </c>
      <c r="G89" s="477">
        <v>1374.5</v>
      </c>
      <c r="H89" s="397">
        <v>1549.2449999999999</v>
      </c>
      <c r="I89" s="42"/>
    </row>
    <row r="90" spans="1:9">
      <c r="A90" s="726"/>
      <c r="B90" s="478" t="s">
        <v>470</v>
      </c>
      <c r="C90" s="478" t="s">
        <v>470</v>
      </c>
      <c r="D90" s="476">
        <v>1258.51</v>
      </c>
      <c r="E90" s="476">
        <v>1319.8</v>
      </c>
      <c r="F90" s="476">
        <v>1361.96</v>
      </c>
      <c r="G90" s="477">
        <v>1273.6300000000001</v>
      </c>
      <c r="H90" s="396">
        <v>1431.33</v>
      </c>
      <c r="I90" s="42"/>
    </row>
    <row r="91" spans="1:9">
      <c r="A91" s="726"/>
      <c r="B91" s="478" t="s">
        <v>471</v>
      </c>
      <c r="C91" s="478" t="s">
        <v>471</v>
      </c>
      <c r="D91" s="476">
        <v>1419.2</v>
      </c>
      <c r="E91" s="476">
        <v>1415.6</v>
      </c>
      <c r="F91" s="476">
        <v>1506.52</v>
      </c>
      <c r="G91" s="477">
        <v>1468.04</v>
      </c>
      <c r="H91" s="474">
        <v>1636.72</v>
      </c>
      <c r="I91" s="42"/>
    </row>
    <row r="92" spans="1:9">
      <c r="A92" s="726"/>
      <c r="B92" s="478" t="s">
        <v>472</v>
      </c>
      <c r="C92" s="478" t="s">
        <v>472</v>
      </c>
      <c r="D92" s="476">
        <v>530</v>
      </c>
      <c r="E92" s="476">
        <v>515</v>
      </c>
      <c r="F92" s="476">
        <v>545.5</v>
      </c>
      <c r="G92" s="477">
        <v>543.5</v>
      </c>
      <c r="H92" s="477">
        <v>613</v>
      </c>
      <c r="I92" s="42"/>
    </row>
    <row r="93" spans="1:9">
      <c r="A93" s="726"/>
      <c r="B93" s="478" t="s">
        <v>473</v>
      </c>
      <c r="C93" s="478" t="s">
        <v>473</v>
      </c>
      <c r="D93" s="476">
        <v>1007.5549999999999</v>
      </c>
      <c r="E93" s="476">
        <v>1011.9</v>
      </c>
      <c r="F93" s="476">
        <v>1084.2550000000001</v>
      </c>
      <c r="G93" s="477">
        <v>975.17</v>
      </c>
      <c r="H93" s="397">
        <v>1138.5149999999999</v>
      </c>
      <c r="I93" s="42"/>
    </row>
    <row r="94" spans="1:9">
      <c r="A94" s="726"/>
      <c r="B94" s="478" t="s">
        <v>474</v>
      </c>
      <c r="C94" s="478" t="s">
        <v>474</v>
      </c>
      <c r="D94" s="476">
        <v>1954.8</v>
      </c>
      <c r="E94" s="476">
        <v>2234.4</v>
      </c>
      <c r="F94" s="476">
        <v>2346</v>
      </c>
      <c r="G94" s="477">
        <v>2127.2199999999998</v>
      </c>
      <c r="H94" s="396">
        <v>2507.84</v>
      </c>
      <c r="I94" s="42"/>
    </row>
    <row r="95" spans="1:9">
      <c r="A95" s="726"/>
      <c r="B95" s="478" t="s">
        <v>475</v>
      </c>
      <c r="C95" s="478" t="s">
        <v>475</v>
      </c>
      <c r="D95" s="476">
        <v>1635.5</v>
      </c>
      <c r="E95" s="476">
        <v>1635</v>
      </c>
      <c r="F95" s="476">
        <v>1740.7</v>
      </c>
      <c r="G95" s="477">
        <v>1693.05</v>
      </c>
      <c r="H95" s="397">
        <v>1885.6999999999998</v>
      </c>
      <c r="I95" s="42"/>
    </row>
    <row r="96" spans="1:9">
      <c r="A96" s="726"/>
      <c r="B96" s="478" t="s">
        <v>476</v>
      </c>
      <c r="C96" s="478" t="s">
        <v>476</v>
      </c>
      <c r="D96" s="476">
        <v>2403</v>
      </c>
      <c r="E96" s="476">
        <v>2865</v>
      </c>
      <c r="F96" s="476">
        <v>2966.7</v>
      </c>
      <c r="G96" s="477">
        <v>2687.9</v>
      </c>
      <c r="H96" s="396">
        <v>3170.5</v>
      </c>
      <c r="I96" s="42"/>
    </row>
    <row r="97" spans="1:9">
      <c r="A97" s="726"/>
      <c r="B97" s="478" t="s">
        <v>477</v>
      </c>
      <c r="C97" s="478" t="s">
        <v>477</v>
      </c>
      <c r="D97" s="476">
        <v>1360</v>
      </c>
      <c r="E97" s="476">
        <v>1432</v>
      </c>
      <c r="F97" s="476">
        <v>1535.6</v>
      </c>
      <c r="G97" s="477">
        <v>1381.6</v>
      </c>
      <c r="H97" s="474">
        <v>1622.4</v>
      </c>
      <c r="I97" s="42"/>
    </row>
    <row r="98" spans="1:9">
      <c r="A98" s="726"/>
      <c r="B98" s="478" t="s">
        <v>478</v>
      </c>
      <c r="C98" s="478" t="s">
        <v>478</v>
      </c>
      <c r="D98" s="476">
        <v>2170</v>
      </c>
      <c r="E98" s="476">
        <v>2518</v>
      </c>
      <c r="F98" s="476">
        <v>2630.6</v>
      </c>
      <c r="G98" s="477">
        <v>2384.6</v>
      </c>
      <c r="H98" s="477">
        <v>2811.8</v>
      </c>
      <c r="I98" s="42"/>
    </row>
    <row r="99" spans="1:9">
      <c r="A99" s="726"/>
      <c r="B99" s="478" t="s">
        <v>479</v>
      </c>
      <c r="C99" s="478" t="s">
        <v>479</v>
      </c>
      <c r="D99" s="476">
        <v>2575</v>
      </c>
      <c r="E99" s="476">
        <v>3085</v>
      </c>
      <c r="F99" s="476">
        <v>3189.5</v>
      </c>
      <c r="G99" s="477">
        <v>2889.5</v>
      </c>
      <c r="H99" s="474">
        <v>3408.5</v>
      </c>
      <c r="I99" s="42"/>
    </row>
    <row r="100" spans="1:9">
      <c r="A100" s="726"/>
      <c r="B100" s="478" t="s">
        <v>480</v>
      </c>
      <c r="C100" s="478" t="s">
        <v>480</v>
      </c>
      <c r="D100" s="476">
        <v>2532.2999999999997</v>
      </c>
      <c r="E100" s="476">
        <v>3042.9</v>
      </c>
      <c r="F100" s="476">
        <v>3142.95</v>
      </c>
      <c r="G100" s="477">
        <v>2847.17</v>
      </c>
      <c r="H100" s="396">
        <v>3358.6899999999996</v>
      </c>
      <c r="I100" s="42"/>
    </row>
    <row r="101" spans="1:9">
      <c r="A101" s="726"/>
      <c r="B101" s="478" t="s">
        <v>481</v>
      </c>
      <c r="C101" s="478" t="s">
        <v>481</v>
      </c>
      <c r="D101" s="476">
        <v>2086</v>
      </c>
      <c r="E101" s="476">
        <v>2416</v>
      </c>
      <c r="F101" s="476">
        <v>2525.6</v>
      </c>
      <c r="G101" s="477">
        <v>2289.5</v>
      </c>
      <c r="H101" s="397">
        <v>2699.6</v>
      </c>
      <c r="I101" s="42"/>
    </row>
    <row r="102" spans="1:9">
      <c r="A102" s="726"/>
      <c r="B102" s="478" t="s">
        <v>482</v>
      </c>
      <c r="C102" s="478" t="s">
        <v>482</v>
      </c>
      <c r="D102" s="476">
        <v>2491</v>
      </c>
      <c r="E102" s="476">
        <v>2983</v>
      </c>
      <c r="F102" s="476">
        <v>3084.5</v>
      </c>
      <c r="G102" s="477">
        <v>2794.4</v>
      </c>
      <c r="H102" s="396">
        <v>3296.2999999999997</v>
      </c>
      <c r="I102" s="42"/>
    </row>
    <row r="103" spans="1:9">
      <c r="A103" s="726"/>
      <c r="B103" s="478" t="s">
        <v>483</v>
      </c>
      <c r="C103" s="478" t="s">
        <v>483</v>
      </c>
      <c r="D103" s="476">
        <v>6014.48</v>
      </c>
      <c r="E103" s="476">
        <v>7854.24</v>
      </c>
      <c r="F103" s="476">
        <v>8076.6880000000001</v>
      </c>
      <c r="G103" s="477">
        <v>7563.76</v>
      </c>
      <c r="H103" s="474">
        <v>8308.5680000000011</v>
      </c>
      <c r="I103" s="42"/>
    </row>
    <row r="104" spans="1:9">
      <c r="A104" s="726"/>
      <c r="B104" s="478" t="s">
        <v>484</v>
      </c>
      <c r="C104" s="478" t="s">
        <v>484</v>
      </c>
      <c r="D104" s="476">
        <v>3300</v>
      </c>
      <c r="E104" s="476">
        <v>3925</v>
      </c>
      <c r="F104" s="476">
        <v>4082.5</v>
      </c>
      <c r="G104" s="477">
        <v>3870</v>
      </c>
      <c r="H104" s="477">
        <v>4270</v>
      </c>
      <c r="I104" s="42"/>
    </row>
    <row r="105" spans="1:9">
      <c r="A105" s="726"/>
      <c r="B105" s="478" t="s">
        <v>485</v>
      </c>
      <c r="C105" s="478" t="s">
        <v>485</v>
      </c>
      <c r="D105" s="476">
        <v>4516</v>
      </c>
      <c r="E105" s="476">
        <v>4516</v>
      </c>
      <c r="F105" s="476">
        <v>4656.72</v>
      </c>
      <c r="G105" s="477">
        <v>4785.92</v>
      </c>
      <c r="H105" s="474">
        <v>5871.68</v>
      </c>
      <c r="I105" s="42"/>
    </row>
    <row r="106" spans="1:9">
      <c r="A106" s="726"/>
      <c r="B106" s="478" t="s">
        <v>486</v>
      </c>
      <c r="C106" s="478" t="s">
        <v>486</v>
      </c>
      <c r="D106" s="476">
        <v>13077.7</v>
      </c>
      <c r="E106" s="476">
        <v>13198</v>
      </c>
      <c r="F106" s="476">
        <v>14560.4</v>
      </c>
      <c r="G106" s="477">
        <v>13298.5</v>
      </c>
      <c r="H106" s="477">
        <v>15558.4</v>
      </c>
      <c r="I106" s="42"/>
    </row>
    <row r="107" spans="1:9">
      <c r="A107" s="726"/>
      <c r="B107" s="478" t="s">
        <v>487</v>
      </c>
      <c r="C107" s="478" t="s">
        <v>487</v>
      </c>
      <c r="D107" s="476">
        <v>4042.9</v>
      </c>
      <c r="E107" s="476">
        <v>3994.7</v>
      </c>
      <c r="F107" s="476">
        <v>4143.01</v>
      </c>
      <c r="G107" s="477">
        <v>4299.37</v>
      </c>
      <c r="H107" s="474">
        <v>5344.4219999999996</v>
      </c>
      <c r="I107" s="42"/>
    </row>
    <row r="108" spans="1:9">
      <c r="A108" s="726"/>
      <c r="B108" s="478" t="s">
        <v>488</v>
      </c>
      <c r="C108" s="478" t="s">
        <v>488</v>
      </c>
      <c r="D108" s="476">
        <v>8809</v>
      </c>
      <c r="E108" s="476">
        <v>8268</v>
      </c>
      <c r="F108" s="476">
        <v>8502</v>
      </c>
      <c r="G108" s="477">
        <v>7956</v>
      </c>
      <c r="H108" s="477">
        <v>8753.4680000000008</v>
      </c>
      <c r="I108" s="42"/>
    </row>
    <row r="109" spans="1:9">
      <c r="A109" s="726"/>
      <c r="B109" s="478" t="s">
        <v>489</v>
      </c>
      <c r="C109" s="478" t="s">
        <v>489</v>
      </c>
      <c r="D109" s="476">
        <v>6891.2</v>
      </c>
      <c r="E109" s="476">
        <v>4400.2</v>
      </c>
      <c r="F109" s="476">
        <v>4490</v>
      </c>
      <c r="G109" s="477">
        <v>3856.91</v>
      </c>
      <c r="H109" s="397">
        <v>4277.8193999999994</v>
      </c>
      <c r="I109" s="42"/>
    </row>
    <row r="110" spans="1:9">
      <c r="A110" s="726"/>
      <c r="B110" s="478" t="s">
        <v>490</v>
      </c>
      <c r="C110" s="478" t="s">
        <v>490</v>
      </c>
      <c r="D110" s="476">
        <v>3300</v>
      </c>
      <c r="E110" s="476">
        <v>3850</v>
      </c>
      <c r="F110" s="476">
        <v>3985</v>
      </c>
      <c r="G110" s="477">
        <v>3985</v>
      </c>
      <c r="H110" s="477">
        <v>4775</v>
      </c>
      <c r="I110" s="42"/>
    </row>
    <row r="111" spans="1:9">
      <c r="A111" s="726"/>
      <c r="B111" s="478" t="s">
        <v>491</v>
      </c>
      <c r="C111" s="478" t="s">
        <v>491</v>
      </c>
      <c r="D111" s="476">
        <v>10175</v>
      </c>
      <c r="E111" s="476">
        <v>11939</v>
      </c>
      <c r="F111" s="476">
        <v>13214</v>
      </c>
      <c r="G111" s="477">
        <v>11607</v>
      </c>
      <c r="H111" s="474">
        <v>13258</v>
      </c>
      <c r="I111" s="42"/>
    </row>
    <row r="112" spans="1:9">
      <c r="A112" s="726"/>
      <c r="B112" s="478" t="s">
        <v>492</v>
      </c>
      <c r="C112" s="478" t="s">
        <v>492</v>
      </c>
      <c r="D112" s="476">
        <v>10350</v>
      </c>
      <c r="E112" s="476">
        <v>11946</v>
      </c>
      <c r="F112" s="476">
        <v>13396</v>
      </c>
      <c r="G112" s="477">
        <v>11698</v>
      </c>
      <c r="H112" s="477">
        <v>13412</v>
      </c>
      <c r="I112" s="42"/>
    </row>
    <row r="113" spans="1:9">
      <c r="A113" s="726"/>
      <c r="B113" s="478" t="s">
        <v>493</v>
      </c>
      <c r="C113" s="478" t="s">
        <v>493</v>
      </c>
      <c r="D113" s="476">
        <v>4668</v>
      </c>
      <c r="E113" s="476">
        <v>4668</v>
      </c>
      <c r="F113" s="476">
        <v>5741.2</v>
      </c>
      <c r="G113" s="477">
        <v>5758.4</v>
      </c>
      <c r="H113" s="474">
        <v>6064.8</v>
      </c>
      <c r="I113" s="42"/>
    </row>
    <row r="114" spans="1:9">
      <c r="A114" s="726"/>
      <c r="B114" s="478" t="s">
        <v>2512</v>
      </c>
      <c r="C114" s="478" t="s">
        <v>2512</v>
      </c>
      <c r="D114" s="476">
        <v>0</v>
      </c>
      <c r="E114" s="476">
        <v>0</v>
      </c>
      <c r="F114" s="476">
        <v>0</v>
      </c>
      <c r="G114" s="477">
        <v>0</v>
      </c>
      <c r="H114" s="477">
        <v>0</v>
      </c>
      <c r="I114" s="42"/>
    </row>
    <row r="115" spans="1:9">
      <c r="A115" s="726"/>
      <c r="B115" s="479" t="s">
        <v>494</v>
      </c>
      <c r="C115" s="479" t="s">
        <v>494</v>
      </c>
      <c r="D115" s="476">
        <v>0</v>
      </c>
      <c r="E115" s="476">
        <v>0</v>
      </c>
      <c r="F115" s="476">
        <v>0</v>
      </c>
      <c r="G115" s="477">
        <v>0</v>
      </c>
      <c r="H115" s="474">
        <v>0</v>
      </c>
      <c r="I115" s="42"/>
    </row>
    <row r="116" spans="1:9">
      <c r="A116" s="726"/>
      <c r="B116" s="478" t="s">
        <v>495</v>
      </c>
      <c r="C116" s="478" t="s">
        <v>495</v>
      </c>
      <c r="D116" s="476">
        <v>0</v>
      </c>
      <c r="E116" s="476">
        <v>0</v>
      </c>
      <c r="F116" s="476">
        <v>0</v>
      </c>
      <c r="G116" s="477">
        <v>0</v>
      </c>
      <c r="H116" s="477">
        <v>0</v>
      </c>
      <c r="I116" s="42"/>
    </row>
    <row r="117" spans="1:9">
      <c r="A117" s="726"/>
      <c r="B117" s="478" t="s">
        <v>441</v>
      </c>
      <c r="C117" s="478" t="s">
        <v>441</v>
      </c>
      <c r="D117" s="476">
        <v>0</v>
      </c>
      <c r="E117" s="476">
        <v>0</v>
      </c>
      <c r="F117" s="476">
        <v>0</v>
      </c>
      <c r="G117" s="477">
        <v>0</v>
      </c>
      <c r="H117" s="474">
        <v>0</v>
      </c>
      <c r="I117" s="42"/>
    </row>
    <row r="118" spans="1:9">
      <c r="A118" s="726"/>
      <c r="B118" s="478" t="s">
        <v>177</v>
      </c>
      <c r="C118" s="478" t="s">
        <v>177</v>
      </c>
      <c r="D118" s="476">
        <v>0</v>
      </c>
      <c r="E118" s="476">
        <v>0</v>
      </c>
      <c r="F118" s="476">
        <v>0</v>
      </c>
      <c r="G118" s="477">
        <v>0</v>
      </c>
      <c r="H118" s="477">
        <v>0</v>
      </c>
      <c r="I118" s="42"/>
    </row>
    <row r="119" spans="1:9">
      <c r="A119" s="726"/>
      <c r="B119" s="478" t="s">
        <v>178</v>
      </c>
      <c r="C119" s="478" t="s">
        <v>178</v>
      </c>
      <c r="D119" s="476">
        <v>0</v>
      </c>
      <c r="E119" s="476">
        <v>0</v>
      </c>
      <c r="F119" s="476">
        <v>0</v>
      </c>
      <c r="G119" s="477">
        <v>0</v>
      </c>
      <c r="H119" s="474">
        <v>0</v>
      </c>
      <c r="I119" s="42"/>
    </row>
    <row r="120" spans="1:9">
      <c r="A120" s="726"/>
      <c r="B120" s="478" t="s">
        <v>179</v>
      </c>
      <c r="C120" s="478" t="s">
        <v>179</v>
      </c>
      <c r="D120" s="476">
        <v>0</v>
      </c>
      <c r="E120" s="476">
        <v>0</v>
      </c>
      <c r="F120" s="476">
        <v>0</v>
      </c>
      <c r="G120" s="477">
        <v>0</v>
      </c>
      <c r="H120" s="477">
        <v>0</v>
      </c>
      <c r="I120" s="42"/>
    </row>
    <row r="121" spans="1:9">
      <c r="A121" s="726"/>
      <c r="B121" s="478" t="s">
        <v>2418</v>
      </c>
      <c r="C121" s="478" t="s">
        <v>2418</v>
      </c>
      <c r="D121" s="476">
        <v>0</v>
      </c>
      <c r="E121" s="476">
        <v>0</v>
      </c>
      <c r="F121" s="476">
        <v>0</v>
      </c>
      <c r="G121" s="477">
        <v>0</v>
      </c>
      <c r="H121" s="477">
        <v>0</v>
      </c>
      <c r="I121" s="42"/>
    </row>
    <row r="122" spans="1:9">
      <c r="A122" s="726"/>
      <c r="B122" s="55"/>
      <c r="C122" s="55"/>
      <c r="D122" s="105"/>
      <c r="E122" s="105"/>
      <c r="F122" s="105"/>
      <c r="G122" s="106"/>
      <c r="H122" s="104"/>
      <c r="I122" s="42"/>
    </row>
    <row r="123" spans="1:9">
      <c r="A123" s="726"/>
      <c r="B123" s="55"/>
      <c r="C123" s="55"/>
      <c r="D123" s="105"/>
      <c r="E123" s="105"/>
      <c r="F123" s="105"/>
      <c r="G123" s="106"/>
      <c r="H123" s="104"/>
      <c r="I123" s="42"/>
    </row>
    <row r="124" spans="1:9">
      <c r="A124" s="726"/>
      <c r="B124" s="55"/>
      <c r="C124" s="55"/>
      <c r="D124" s="105"/>
      <c r="E124" s="105"/>
      <c r="F124" s="105"/>
      <c r="G124" s="106"/>
      <c r="H124" s="104"/>
      <c r="I124" s="42"/>
    </row>
    <row r="125" spans="1:9">
      <c r="A125" s="726"/>
      <c r="B125" s="55"/>
      <c r="C125" s="55"/>
      <c r="D125" s="105"/>
      <c r="E125" s="105"/>
      <c r="F125" s="105"/>
      <c r="G125" s="106"/>
      <c r="H125" s="104"/>
      <c r="I125" s="42"/>
    </row>
    <row r="126" spans="1:9">
      <c r="A126" s="726"/>
      <c r="B126" s="55"/>
      <c r="C126" s="55"/>
      <c r="D126" s="105"/>
      <c r="E126" s="105"/>
      <c r="F126" s="105"/>
      <c r="G126" s="106"/>
      <c r="H126" s="106"/>
      <c r="I126" s="42"/>
    </row>
    <row r="130" spans="1:6" ht="16.2">
      <c r="A130" s="65" t="s">
        <v>225</v>
      </c>
    </row>
    <row r="131" spans="1:6" ht="67.8">
      <c r="A131" s="59" t="s">
        <v>190</v>
      </c>
      <c r="B131" s="59" t="s">
        <v>191</v>
      </c>
      <c r="C131" s="60" t="s">
        <v>192</v>
      </c>
      <c r="D131" s="60" t="s">
        <v>193</v>
      </c>
      <c r="E131" s="60" t="s">
        <v>226</v>
      </c>
      <c r="F131" s="59" t="s">
        <v>227</v>
      </c>
    </row>
    <row r="132" spans="1:6" ht="31.2">
      <c r="A132" s="61" t="s">
        <v>194</v>
      </c>
      <c r="B132" s="62" t="s">
        <v>195</v>
      </c>
      <c r="C132" s="63" t="s">
        <v>196</v>
      </c>
      <c r="D132" s="66" t="s">
        <v>197</v>
      </c>
      <c r="E132" s="67">
        <f>AVERAGE(0.1,0.5)/100</f>
        <v>3.0000000000000001E-3</v>
      </c>
      <c r="F132" s="60" t="s">
        <v>228</v>
      </c>
    </row>
    <row r="133" spans="1:6" ht="78">
      <c r="A133" s="61" t="s">
        <v>198</v>
      </c>
      <c r="B133" s="62" t="s">
        <v>199</v>
      </c>
      <c r="C133" s="63" t="s">
        <v>200</v>
      </c>
      <c r="D133" s="66" t="s">
        <v>197</v>
      </c>
      <c r="E133" s="67">
        <f>AVERAGE(1,15)/100</f>
        <v>0.08</v>
      </c>
      <c r="F133" s="60" t="s">
        <v>229</v>
      </c>
    </row>
    <row r="134" spans="1:6" ht="62.4">
      <c r="A134" s="61" t="s">
        <v>201</v>
      </c>
      <c r="B134" s="62" t="s">
        <v>202</v>
      </c>
      <c r="C134" s="63" t="s">
        <v>203</v>
      </c>
      <c r="D134" s="66" t="s">
        <v>197</v>
      </c>
      <c r="E134" s="67">
        <f>AVERAGE(10,35)/100</f>
        <v>0.22500000000000001</v>
      </c>
      <c r="F134" s="60" t="s">
        <v>230</v>
      </c>
    </row>
    <row r="135" spans="1:6" ht="31.2">
      <c r="A135" s="61" t="s">
        <v>204</v>
      </c>
      <c r="B135" s="62" t="s">
        <v>205</v>
      </c>
      <c r="C135" s="63" t="s">
        <v>206</v>
      </c>
      <c r="D135" s="66" t="s">
        <v>197</v>
      </c>
      <c r="E135" s="67">
        <f>AVERAGE(15,50)/100</f>
        <v>0.32500000000000001</v>
      </c>
      <c r="F135" s="60" t="s">
        <v>231</v>
      </c>
    </row>
    <row r="136" spans="1:6" ht="109.2">
      <c r="A136" s="61" t="s">
        <v>207</v>
      </c>
      <c r="B136" s="62" t="s">
        <v>208</v>
      </c>
      <c r="C136" s="63" t="s">
        <v>209</v>
      </c>
      <c r="D136" s="66" t="s">
        <v>210</v>
      </c>
      <c r="E136" s="67">
        <f>AVERAGE(7,25)/100</f>
        <v>0.16</v>
      </c>
      <c r="F136" s="60" t="s">
        <v>232</v>
      </c>
    </row>
    <row r="137" spans="1:6" ht="31.2">
      <c r="A137" s="61" t="s">
        <v>211</v>
      </c>
      <c r="B137" s="62" t="s">
        <v>212</v>
      </c>
      <c r="C137" s="63" t="s">
        <v>213</v>
      </c>
      <c r="D137" s="66" t="s">
        <v>214</v>
      </c>
      <c r="E137" s="67">
        <f>AVERAGE(2,15)/100</f>
        <v>8.5000000000000006E-2</v>
      </c>
      <c r="F137" s="60" t="s">
        <v>233</v>
      </c>
    </row>
    <row r="138" spans="1:6" ht="93.6">
      <c r="A138" s="61" t="s">
        <v>215</v>
      </c>
      <c r="B138" s="62" t="s">
        <v>216</v>
      </c>
      <c r="C138" s="63" t="s">
        <v>217</v>
      </c>
      <c r="D138" s="66" t="s">
        <v>218</v>
      </c>
      <c r="E138" s="67">
        <f>AVERAGE(1,10)/100</f>
        <v>5.5E-2</v>
      </c>
      <c r="F138" s="60" t="s">
        <v>234</v>
      </c>
    </row>
    <row r="139" spans="1:6" ht="16.2">
      <c r="A139" s="61" t="s">
        <v>219</v>
      </c>
      <c r="B139" s="62" t="s">
        <v>220</v>
      </c>
      <c r="C139" s="63" t="s">
        <v>221</v>
      </c>
      <c r="D139" s="66" t="s">
        <v>222</v>
      </c>
      <c r="E139" s="67">
        <f>AVERAGE(10,20)/100</f>
        <v>0.15</v>
      </c>
      <c r="F139" s="68" t="s">
        <v>235</v>
      </c>
    </row>
    <row r="140" spans="1:6" ht="16.2">
      <c r="A140" s="64" t="s">
        <v>223</v>
      </c>
      <c r="B140" s="58"/>
      <c r="C140" s="58"/>
      <c r="D140" s="58"/>
    </row>
    <row r="141" spans="1:6" ht="16.2">
      <c r="A141" s="58" t="s">
        <v>224</v>
      </c>
      <c r="B141" s="58"/>
      <c r="C141" s="58"/>
      <c r="D141" s="58"/>
    </row>
    <row r="144" spans="1:6">
      <c r="A144" s="38" t="s">
        <v>749</v>
      </c>
    </row>
    <row r="145" spans="1:6" ht="27.6">
      <c r="A145" s="173" t="s">
        <v>715</v>
      </c>
      <c r="B145" s="173" t="s">
        <v>716</v>
      </c>
      <c r="C145" s="173" t="s">
        <v>717</v>
      </c>
      <c r="D145" s="173" t="s">
        <v>718</v>
      </c>
      <c r="E145" s="173" t="s">
        <v>719</v>
      </c>
      <c r="F145" s="173" t="s">
        <v>720</v>
      </c>
    </row>
    <row r="146" spans="1:6" ht="16.2">
      <c r="A146" s="174"/>
      <c r="B146" s="175"/>
      <c r="C146" s="176"/>
      <c r="D146" s="177"/>
      <c r="E146" s="178"/>
      <c r="F146" s="176"/>
    </row>
    <row r="147" spans="1:6" ht="16.2">
      <c r="A147" s="174" t="s">
        <v>724</v>
      </c>
      <c r="B147" s="181">
        <v>340</v>
      </c>
      <c r="C147" s="176" t="s">
        <v>722</v>
      </c>
      <c r="D147" s="179" t="s">
        <v>725</v>
      </c>
      <c r="E147" s="180">
        <f>B147</f>
        <v>340</v>
      </c>
      <c r="F147" s="176">
        <v>2018</v>
      </c>
    </row>
    <row r="148" spans="1:6" ht="16.2">
      <c r="A148" s="174" t="s">
        <v>726</v>
      </c>
      <c r="B148" s="181">
        <v>649</v>
      </c>
      <c r="C148" s="176" t="s">
        <v>722</v>
      </c>
      <c r="D148" s="182" t="s">
        <v>727</v>
      </c>
      <c r="E148" s="180">
        <f>B148</f>
        <v>649</v>
      </c>
      <c r="F148" s="176">
        <v>2014</v>
      </c>
    </row>
    <row r="149" spans="1:6" ht="16.2">
      <c r="A149" s="174" t="s">
        <v>728</v>
      </c>
      <c r="B149" s="183">
        <v>130</v>
      </c>
      <c r="C149" s="176" t="s">
        <v>722</v>
      </c>
      <c r="D149" s="182" t="s">
        <v>725</v>
      </c>
      <c r="E149" s="180">
        <f>B149</f>
        <v>130</v>
      </c>
      <c r="F149" s="176">
        <v>2020</v>
      </c>
    </row>
    <row r="150" spans="1:6" ht="16.2">
      <c r="A150" s="174" t="s">
        <v>729</v>
      </c>
      <c r="B150" s="183">
        <f>0.212</f>
        <v>0.21199999999999999</v>
      </c>
      <c r="C150" s="176" t="s">
        <v>722</v>
      </c>
      <c r="D150" s="182" t="s">
        <v>730</v>
      </c>
      <c r="E150" s="180">
        <f>B150*1000</f>
        <v>212</v>
      </c>
      <c r="F150" s="176">
        <v>2020</v>
      </c>
    </row>
    <row r="151" spans="1:6" ht="16.2">
      <c r="A151" s="174" t="s">
        <v>731</v>
      </c>
      <c r="B151" s="184">
        <v>123</v>
      </c>
      <c r="C151" s="176" t="s">
        <v>722</v>
      </c>
      <c r="D151" s="182" t="s">
        <v>732</v>
      </c>
      <c r="E151" s="180">
        <f>B151</f>
        <v>123</v>
      </c>
      <c r="F151" s="176">
        <v>2014</v>
      </c>
    </row>
    <row r="152" spans="1:6" ht="27.6">
      <c r="A152" s="174" t="s">
        <v>733</v>
      </c>
      <c r="B152" s="183">
        <v>0.23499999999999999</v>
      </c>
      <c r="C152" s="176" t="s">
        <v>722</v>
      </c>
      <c r="D152" s="182" t="s">
        <v>734</v>
      </c>
      <c r="E152" s="180">
        <f>B152</f>
        <v>0.23499999999999999</v>
      </c>
      <c r="F152" s="176">
        <v>2014</v>
      </c>
    </row>
    <row r="153" spans="1:6" ht="16.2">
      <c r="A153" s="174" t="s">
        <v>608</v>
      </c>
      <c r="B153" s="185">
        <v>0.52700000000000002</v>
      </c>
      <c r="C153" s="186" t="s">
        <v>735</v>
      </c>
      <c r="D153" s="182" t="s">
        <v>730</v>
      </c>
      <c r="E153" s="187">
        <f>B153*1000</f>
        <v>527</v>
      </c>
      <c r="F153" s="176"/>
    </row>
    <row r="154" spans="1:6" ht="16.2">
      <c r="A154" s="174" t="s">
        <v>607</v>
      </c>
      <c r="B154" s="188">
        <v>2.65</v>
      </c>
      <c r="C154" s="186" t="s">
        <v>735</v>
      </c>
      <c r="D154" s="182" t="s">
        <v>730</v>
      </c>
      <c r="E154" s="187">
        <f>B154*1000</f>
        <v>2650</v>
      </c>
      <c r="F154" s="176"/>
    </row>
    <row r="155" spans="1:6" ht="16.2">
      <c r="A155" s="174" t="s">
        <v>736</v>
      </c>
      <c r="B155" s="174">
        <v>0.124821319982355</v>
      </c>
      <c r="C155" s="186" t="s">
        <v>735</v>
      </c>
      <c r="D155" s="182" t="s">
        <v>730</v>
      </c>
      <c r="E155" s="187">
        <f>B155*1000</f>
        <v>124.82131998235501</v>
      </c>
      <c r="F155" s="176"/>
    </row>
    <row r="156" spans="1:6" ht="16.2">
      <c r="A156" s="174" t="s">
        <v>737</v>
      </c>
      <c r="B156" s="174">
        <v>3.2329287421237002E-2</v>
      </c>
      <c r="C156" s="186" t="s">
        <v>735</v>
      </c>
      <c r="D156" s="182" t="s">
        <v>730</v>
      </c>
      <c r="E156" s="187">
        <f>B156*1000</f>
        <v>32.329287421237005</v>
      </c>
      <c r="F156" s="176"/>
    </row>
    <row r="157" spans="1:6" ht="16.2">
      <c r="A157" s="174" t="s">
        <v>738</v>
      </c>
      <c r="B157" s="185">
        <v>618.01199999999994</v>
      </c>
      <c r="C157" s="186" t="s">
        <v>735</v>
      </c>
      <c r="D157" s="186" t="s">
        <v>739</v>
      </c>
      <c r="E157" s="187">
        <f>B157</f>
        <v>618.01199999999994</v>
      </c>
      <c r="F157" s="176"/>
    </row>
    <row r="158" spans="1:6" ht="16.2">
      <c r="A158" s="174" t="s">
        <v>740</v>
      </c>
      <c r="B158" s="184">
        <v>2.72</v>
      </c>
      <c r="C158" s="176" t="s">
        <v>722</v>
      </c>
      <c r="D158" s="182" t="s">
        <v>741</v>
      </c>
      <c r="E158" s="180">
        <f>B158*1000</f>
        <v>2720</v>
      </c>
      <c r="F158" s="176">
        <v>2011</v>
      </c>
    </row>
    <row r="159" spans="1:6" ht="16.2">
      <c r="A159" s="174" t="s">
        <v>742</v>
      </c>
      <c r="B159" s="184">
        <v>0.44600000000000001</v>
      </c>
      <c r="C159" s="176" t="s">
        <v>722</v>
      </c>
      <c r="D159" s="182" t="s">
        <v>741</v>
      </c>
      <c r="E159" s="180">
        <f>B159*1000</f>
        <v>446</v>
      </c>
      <c r="F159" s="176">
        <v>2014</v>
      </c>
    </row>
    <row r="160" spans="1:6" ht="16.2">
      <c r="A160" s="174" t="s">
        <v>743</v>
      </c>
      <c r="B160" s="177"/>
      <c r="C160" s="177"/>
      <c r="D160" s="177"/>
      <c r="E160" s="177">
        <v>0</v>
      </c>
      <c r="F160" s="176"/>
    </row>
    <row r="161" spans="1:6">
      <c r="A161" s="42" t="s">
        <v>2393</v>
      </c>
      <c r="B161" s="42">
        <v>0.51900000000000002</v>
      </c>
      <c r="C161" s="385" t="s">
        <v>722</v>
      </c>
      <c r="D161" s="386" t="s">
        <v>741</v>
      </c>
      <c r="E161" s="387">
        <f>B161*1000</f>
        <v>519</v>
      </c>
      <c r="F161" s="42"/>
    </row>
    <row r="162" spans="1:6" ht="16.2">
      <c r="A162" s="388" t="s">
        <v>2394</v>
      </c>
      <c r="B162" s="389">
        <v>0.106</v>
      </c>
      <c r="C162" s="385" t="s">
        <v>722</v>
      </c>
      <c r="D162" s="386" t="s">
        <v>741</v>
      </c>
      <c r="E162" s="387">
        <f>B162*1000</f>
        <v>106</v>
      </c>
      <c r="F162" s="177"/>
    </row>
    <row r="163" spans="1:6" ht="16.2">
      <c r="A163" s="388" t="s">
        <v>2395</v>
      </c>
      <c r="B163" s="389">
        <v>0.87</v>
      </c>
      <c r="C163" s="385" t="s">
        <v>722</v>
      </c>
      <c r="D163" s="386" t="s">
        <v>741</v>
      </c>
      <c r="E163" s="387">
        <f>B163*1000</f>
        <v>870</v>
      </c>
      <c r="F163" s="177"/>
    </row>
    <row r="164" spans="1:6" ht="16.2">
      <c r="A164" s="174" t="s">
        <v>746</v>
      </c>
      <c r="B164" s="178">
        <v>737</v>
      </c>
      <c r="C164" s="176" t="s">
        <v>735</v>
      </c>
      <c r="D164" s="182" t="s">
        <v>725</v>
      </c>
      <c r="E164" s="180">
        <v>737</v>
      </c>
      <c r="F164" s="423">
        <v>2014</v>
      </c>
    </row>
    <row r="165" spans="1:6" ht="16.2">
      <c r="A165" s="174"/>
      <c r="B165" s="175"/>
      <c r="C165" s="176"/>
      <c r="D165" s="177"/>
      <c r="E165" s="178"/>
      <c r="F165" s="177"/>
    </row>
    <row r="166" spans="1:6" ht="16.2">
      <c r="A166" s="174"/>
      <c r="B166" s="178"/>
      <c r="C166" s="176"/>
      <c r="D166" s="177"/>
      <c r="E166" s="178"/>
      <c r="F166" s="177"/>
    </row>
    <row r="167" spans="1:6" ht="16.2">
      <c r="A167" s="174"/>
      <c r="B167" s="175"/>
      <c r="C167" s="176"/>
      <c r="D167" s="177"/>
      <c r="E167" s="178"/>
      <c r="F167" s="184"/>
    </row>
    <row r="168" spans="1:6">
      <c r="A168" s="163"/>
      <c r="B168" s="163"/>
      <c r="C168" s="163"/>
      <c r="D168" s="163"/>
      <c r="E168" s="163"/>
      <c r="F168" s="163"/>
    </row>
    <row r="169" spans="1:6">
      <c r="A169" s="163"/>
      <c r="B169" s="163"/>
      <c r="C169" s="163"/>
      <c r="D169" s="163"/>
      <c r="E169" s="163"/>
      <c r="F169" s="163"/>
    </row>
    <row r="170" spans="1:6">
      <c r="A170" s="163"/>
      <c r="B170" s="163"/>
      <c r="C170" s="163"/>
      <c r="D170" s="163"/>
      <c r="E170" s="163"/>
      <c r="F170" s="163"/>
    </row>
    <row r="171" spans="1:6">
      <c r="A171" s="163"/>
      <c r="B171" s="163"/>
      <c r="C171" s="163"/>
      <c r="D171" s="163"/>
      <c r="E171" s="163"/>
      <c r="F171" s="163"/>
    </row>
    <row r="172" spans="1:6">
      <c r="A172" s="163"/>
      <c r="B172" s="163"/>
      <c r="C172" s="163"/>
      <c r="D172" s="163"/>
      <c r="E172" s="163"/>
      <c r="F172" s="163"/>
    </row>
    <row r="173" spans="1:6">
      <c r="A173" s="163"/>
      <c r="B173" s="163"/>
      <c r="C173" s="163"/>
      <c r="D173" s="163"/>
      <c r="E173" s="163"/>
      <c r="F173" s="163"/>
    </row>
    <row r="174" spans="1:6">
      <c r="A174" s="163"/>
      <c r="B174" s="163"/>
      <c r="C174" s="163"/>
      <c r="D174" s="163"/>
      <c r="E174" s="163"/>
      <c r="F174" s="163"/>
    </row>
    <row r="175" spans="1:6">
      <c r="A175" s="163"/>
      <c r="B175" s="163"/>
      <c r="C175" s="163"/>
      <c r="D175" s="163"/>
      <c r="E175" s="163"/>
      <c r="F175" s="163"/>
    </row>
    <row r="176" spans="1:6">
      <c r="A176" s="163"/>
      <c r="B176" s="163"/>
      <c r="C176" s="163"/>
      <c r="D176" s="163"/>
      <c r="E176" s="163"/>
      <c r="F176" s="163"/>
    </row>
    <row r="177" spans="1:6">
      <c r="A177" s="163"/>
      <c r="B177" s="163"/>
      <c r="C177" s="163"/>
      <c r="D177" s="163"/>
      <c r="E177" s="163"/>
      <c r="F177" s="163"/>
    </row>
    <row r="178" spans="1:6">
      <c r="A178" s="163"/>
      <c r="B178" s="163"/>
      <c r="C178" s="163"/>
      <c r="D178" s="163"/>
      <c r="E178" s="163"/>
      <c r="F178" s="163"/>
    </row>
    <row r="179" spans="1:6">
      <c r="A179" s="163"/>
      <c r="B179" s="163"/>
      <c r="C179" s="163"/>
      <c r="D179" s="163"/>
      <c r="E179" s="163"/>
      <c r="F179" s="163"/>
    </row>
    <row r="180" spans="1:6">
      <c r="A180" s="163"/>
      <c r="B180" s="163"/>
      <c r="C180" s="163"/>
      <c r="D180" s="163"/>
      <c r="E180" s="163"/>
      <c r="F180" s="163"/>
    </row>
    <row r="181" spans="1:6">
      <c r="A181" s="163"/>
      <c r="B181" s="163"/>
      <c r="C181" s="163"/>
      <c r="D181" s="163"/>
      <c r="E181" s="163"/>
      <c r="F181" s="163"/>
    </row>
    <row r="182" spans="1:6">
      <c r="A182" s="163"/>
      <c r="B182" s="163"/>
      <c r="C182" s="163"/>
      <c r="D182" s="163"/>
      <c r="E182" s="163"/>
      <c r="F182" s="163"/>
    </row>
    <row r="183" spans="1:6">
      <c r="A183" s="163"/>
      <c r="B183" s="163"/>
      <c r="C183" s="163"/>
      <c r="D183" s="163"/>
      <c r="E183" s="163"/>
      <c r="F183" s="163"/>
    </row>
    <row r="184" spans="1:6">
      <c r="A184" s="163"/>
      <c r="B184" s="163"/>
      <c r="C184" s="163"/>
      <c r="D184" s="163"/>
      <c r="E184" s="163"/>
      <c r="F184" s="163"/>
    </row>
    <row r="187" spans="1:6" ht="16.2">
      <c r="A187" s="56" t="s">
        <v>750</v>
      </c>
    </row>
    <row r="188" spans="1:6" ht="16.2">
      <c r="A188" s="174" t="s">
        <v>744</v>
      </c>
      <c r="B188" s="178">
        <v>0.55300000000000005</v>
      </c>
      <c r="C188" s="176" t="s">
        <v>722</v>
      </c>
      <c r="D188" s="177" t="s">
        <v>723</v>
      </c>
      <c r="E188" s="178">
        <f t="shared" ref="E188:E193" si="0">B188</f>
        <v>0.55300000000000005</v>
      </c>
      <c r="F188" s="177">
        <v>2020</v>
      </c>
    </row>
    <row r="189" spans="1:6" ht="16.2">
      <c r="A189" s="174" t="s">
        <v>745</v>
      </c>
      <c r="B189" s="178">
        <v>327</v>
      </c>
      <c r="C189" s="176" t="s">
        <v>722</v>
      </c>
      <c r="D189" s="182" t="s">
        <v>727</v>
      </c>
      <c r="E189" s="180">
        <f t="shared" si="0"/>
        <v>327</v>
      </c>
      <c r="F189" s="177">
        <v>2017</v>
      </c>
    </row>
    <row r="190" spans="1:6" ht="16.2">
      <c r="A190" s="174" t="s">
        <v>746</v>
      </c>
      <c r="B190" s="178">
        <v>737</v>
      </c>
      <c r="C190" s="176" t="s">
        <v>722</v>
      </c>
      <c r="D190" s="182" t="s">
        <v>727</v>
      </c>
      <c r="E190" s="180">
        <f t="shared" si="0"/>
        <v>737</v>
      </c>
      <c r="F190" s="177">
        <v>2014</v>
      </c>
    </row>
    <row r="191" spans="1:6" ht="16.2">
      <c r="A191" s="174" t="s">
        <v>747</v>
      </c>
      <c r="B191" s="175">
        <v>1.7</v>
      </c>
      <c r="C191" s="176" t="s">
        <v>722</v>
      </c>
      <c r="D191" s="177" t="s">
        <v>723</v>
      </c>
      <c r="E191" s="178">
        <f t="shared" si="0"/>
        <v>1.7</v>
      </c>
      <c r="F191" s="177">
        <v>2018</v>
      </c>
    </row>
    <row r="192" spans="1:6" ht="16.2">
      <c r="A192" s="174" t="s">
        <v>748</v>
      </c>
      <c r="B192" s="178">
        <v>0.77</v>
      </c>
      <c r="C192" s="176" t="s">
        <v>722</v>
      </c>
      <c r="D192" s="177" t="s">
        <v>723</v>
      </c>
      <c r="E192" s="178">
        <f t="shared" si="0"/>
        <v>0.77</v>
      </c>
      <c r="F192" s="177">
        <v>2014</v>
      </c>
    </row>
    <row r="193" spans="1:6" ht="16.2">
      <c r="A193" s="174" t="s">
        <v>721</v>
      </c>
      <c r="B193" s="175">
        <v>0.34</v>
      </c>
      <c r="C193" s="176" t="s">
        <v>722</v>
      </c>
      <c r="D193" s="177" t="s">
        <v>723</v>
      </c>
      <c r="E193" s="178">
        <f t="shared" si="0"/>
        <v>0.34</v>
      </c>
      <c r="F193" s="184">
        <v>2020</v>
      </c>
    </row>
    <row r="194" spans="1:6">
      <c r="A194" s="42"/>
      <c r="B194" s="42"/>
      <c r="C194" s="42"/>
      <c r="D194" s="42"/>
      <c r="E194" s="42"/>
      <c r="F194" s="42"/>
    </row>
    <row r="195" spans="1:6">
      <c r="A195" s="42"/>
      <c r="B195" s="42"/>
      <c r="C195" s="42"/>
      <c r="D195" s="42"/>
      <c r="E195" s="42"/>
      <c r="F195" s="42"/>
    </row>
    <row r="196" spans="1:6">
      <c r="A196" s="42"/>
      <c r="B196" s="42"/>
      <c r="C196" s="42"/>
      <c r="D196" s="42"/>
      <c r="E196" s="42"/>
      <c r="F196" s="42"/>
    </row>
    <row r="197" spans="1:6">
      <c r="A197" s="42"/>
      <c r="B197" s="42"/>
      <c r="C197" s="42"/>
      <c r="D197" s="42"/>
      <c r="E197" s="42"/>
      <c r="F197" s="42"/>
    </row>
    <row r="198" spans="1:6">
      <c r="A198" s="42"/>
      <c r="B198" s="42"/>
      <c r="C198" s="42"/>
      <c r="D198" s="42"/>
      <c r="E198" s="42"/>
      <c r="F198" s="42"/>
    </row>
    <row r="199" spans="1:6">
      <c r="A199" s="42"/>
      <c r="B199" s="42"/>
      <c r="C199" s="42"/>
      <c r="D199" s="42"/>
      <c r="E199" s="42"/>
      <c r="F199" s="42"/>
    </row>
    <row r="200" spans="1:6">
      <c r="A200" s="42"/>
      <c r="B200" s="42"/>
      <c r="C200" s="42"/>
      <c r="D200" s="42"/>
      <c r="E200" s="42"/>
      <c r="F200" s="42"/>
    </row>
    <row r="201" spans="1:6">
      <c r="A201" s="42"/>
      <c r="B201" s="42"/>
      <c r="C201" s="42"/>
      <c r="D201" s="42"/>
      <c r="E201" s="42"/>
      <c r="F201" s="42"/>
    </row>
    <row r="202" spans="1:6">
      <c r="A202" s="42"/>
      <c r="B202" s="42"/>
      <c r="C202" s="42"/>
      <c r="D202" s="42"/>
      <c r="E202" s="42"/>
      <c r="F202" s="42"/>
    </row>
    <row r="203" spans="1:6">
      <c r="A203" s="42"/>
      <c r="B203" s="42"/>
      <c r="C203" s="42"/>
      <c r="D203" s="42"/>
      <c r="E203" s="42"/>
      <c r="F203" s="42"/>
    </row>
    <row r="204" spans="1:6">
      <c r="A204" s="42"/>
      <c r="B204" s="42"/>
      <c r="C204" s="42"/>
      <c r="D204" s="42"/>
      <c r="E204" s="42"/>
      <c r="F204" s="42"/>
    </row>
    <row r="205" spans="1:6">
      <c r="A205" s="42"/>
      <c r="B205" s="42"/>
      <c r="C205" s="42"/>
      <c r="D205" s="42"/>
      <c r="E205" s="42"/>
      <c r="F205" s="42"/>
    </row>
    <row r="206" spans="1:6">
      <c r="A206" s="42"/>
      <c r="B206" s="42"/>
      <c r="C206" s="42"/>
      <c r="D206" s="42"/>
      <c r="E206" s="42"/>
      <c r="F206" s="42"/>
    </row>
    <row r="207" spans="1:6">
      <c r="A207" s="42"/>
      <c r="B207" s="42"/>
      <c r="C207" s="42"/>
      <c r="D207" s="42"/>
      <c r="E207" s="42"/>
      <c r="F207" s="42"/>
    </row>
    <row r="208" spans="1:6">
      <c r="A208" s="42"/>
      <c r="B208" s="42"/>
      <c r="C208" s="42"/>
      <c r="D208" s="42"/>
      <c r="E208" s="42"/>
      <c r="F208" s="42"/>
    </row>
    <row r="209" spans="1:6">
      <c r="A209" s="42"/>
      <c r="B209" s="42"/>
      <c r="C209" s="42"/>
      <c r="D209" s="42"/>
      <c r="E209" s="42"/>
      <c r="F209" s="42"/>
    </row>
    <row r="210" spans="1:6">
      <c r="A210" s="42"/>
      <c r="B210" s="42"/>
      <c r="C210" s="42"/>
      <c r="D210" s="42"/>
      <c r="E210" s="42"/>
      <c r="F210" s="42"/>
    </row>
    <row r="211" spans="1:6">
      <c r="A211" s="42"/>
      <c r="B211" s="42"/>
      <c r="C211" s="42"/>
      <c r="D211" s="42"/>
      <c r="E211" s="42"/>
      <c r="F211" s="42"/>
    </row>
    <row r="212" spans="1:6">
      <c r="A212" s="42"/>
      <c r="B212" s="42"/>
      <c r="C212" s="42"/>
      <c r="D212" s="42"/>
      <c r="E212" s="42"/>
      <c r="F212" s="42"/>
    </row>
    <row r="213" spans="1:6">
      <c r="A213" s="42"/>
      <c r="B213" s="42"/>
      <c r="C213" s="42"/>
      <c r="D213" s="42"/>
      <c r="E213" s="42"/>
      <c r="F213" s="42"/>
    </row>
    <row r="214" spans="1:6">
      <c r="A214" s="42"/>
      <c r="B214" s="42"/>
      <c r="C214" s="42"/>
      <c r="D214" s="42"/>
      <c r="E214" s="42"/>
      <c r="F214" s="42"/>
    </row>
    <row r="215" spans="1:6">
      <c r="A215" s="42"/>
      <c r="B215" s="42"/>
      <c r="C215" s="42"/>
      <c r="D215" s="42"/>
      <c r="E215" s="42"/>
      <c r="F215" s="42"/>
    </row>
    <row r="216" spans="1:6">
      <c r="A216" s="42"/>
      <c r="B216" s="42"/>
      <c r="C216" s="42"/>
      <c r="D216" s="42"/>
      <c r="E216" s="42"/>
      <c r="F216" s="42"/>
    </row>
    <row r="217" spans="1:6">
      <c r="A217" s="42"/>
      <c r="B217" s="42"/>
      <c r="C217" s="42"/>
      <c r="D217" s="42"/>
      <c r="E217" s="42"/>
      <c r="F217" s="42"/>
    </row>
    <row r="218" spans="1:6">
      <c r="A218" s="42"/>
      <c r="B218" s="42"/>
      <c r="C218" s="42"/>
      <c r="D218" s="42"/>
      <c r="E218" s="42"/>
      <c r="F218" s="42"/>
    </row>
    <row r="219" spans="1:6">
      <c r="A219" s="42"/>
      <c r="B219" s="42"/>
      <c r="C219" s="42"/>
      <c r="D219" s="42"/>
      <c r="E219" s="42"/>
      <c r="F219" s="42"/>
    </row>
    <row r="220" spans="1:6">
      <c r="A220" s="42"/>
      <c r="B220" s="42"/>
      <c r="C220" s="42"/>
      <c r="D220" s="42"/>
      <c r="E220" s="42"/>
      <c r="F220" s="42"/>
    </row>
    <row r="221" spans="1:6">
      <c r="A221" s="42"/>
      <c r="B221" s="42"/>
      <c r="C221" s="42"/>
      <c r="D221" s="42"/>
      <c r="E221" s="42"/>
      <c r="F221" s="42"/>
    </row>
    <row r="222" spans="1:6">
      <c r="A222" s="42"/>
      <c r="B222" s="42"/>
      <c r="C222" s="42"/>
      <c r="D222" s="42"/>
      <c r="E222" s="42"/>
      <c r="F222" s="42"/>
    </row>
    <row r="223" spans="1:6">
      <c r="A223" s="42"/>
      <c r="B223" s="42"/>
      <c r="C223" s="42"/>
      <c r="D223" s="42"/>
      <c r="E223" s="42"/>
      <c r="F223" s="42"/>
    </row>
    <row r="224" spans="1:6">
      <c r="A224" s="42"/>
      <c r="B224" s="42"/>
      <c r="C224" s="42"/>
      <c r="D224" s="42"/>
      <c r="E224" s="42"/>
      <c r="F224" s="42"/>
    </row>
    <row r="225" spans="1:6">
      <c r="A225" s="42"/>
      <c r="B225" s="42"/>
      <c r="C225" s="42"/>
      <c r="D225" s="42"/>
      <c r="E225" s="42"/>
      <c r="F225" s="42"/>
    </row>
    <row r="226" spans="1:6">
      <c r="A226" s="42"/>
      <c r="B226" s="42"/>
      <c r="C226" s="42"/>
      <c r="D226" s="42"/>
      <c r="E226" s="42"/>
      <c r="F226" s="42"/>
    </row>
    <row r="227" spans="1:6">
      <c r="A227" s="42"/>
      <c r="B227" s="42"/>
      <c r="C227" s="42"/>
      <c r="D227" s="42"/>
      <c r="E227" s="42"/>
      <c r="F227" s="42"/>
    </row>
    <row r="228" spans="1:6">
      <c r="A228" s="42"/>
      <c r="B228" s="42"/>
      <c r="C228" s="42"/>
      <c r="D228" s="42"/>
      <c r="E228" s="42"/>
      <c r="F228" s="42"/>
    </row>
    <row r="229" spans="1:6">
      <c r="A229" s="42"/>
      <c r="B229" s="42"/>
      <c r="C229" s="42"/>
      <c r="D229" s="42"/>
      <c r="E229" s="42"/>
      <c r="F229" s="42"/>
    </row>
    <row r="230" spans="1:6">
      <c r="A230" s="42"/>
      <c r="B230" s="42"/>
      <c r="C230" s="42"/>
      <c r="D230" s="42"/>
      <c r="E230" s="42"/>
      <c r="F230" s="42"/>
    </row>
    <row r="231" spans="1:6">
      <c r="A231" s="42"/>
      <c r="B231" s="42"/>
      <c r="C231" s="42"/>
      <c r="D231" s="42"/>
      <c r="E231" s="42"/>
      <c r="F231" s="42"/>
    </row>
    <row r="232" spans="1:6">
      <c r="A232" s="42"/>
      <c r="B232" s="42"/>
      <c r="C232" s="42"/>
      <c r="D232" s="42"/>
      <c r="E232" s="42"/>
      <c r="F232" s="42"/>
    </row>
    <row r="233" spans="1:6">
      <c r="A233" s="42"/>
      <c r="B233" s="42"/>
      <c r="C233" s="42"/>
      <c r="D233" s="42"/>
      <c r="E233" s="42"/>
      <c r="F233" s="42"/>
    </row>
    <row r="234" spans="1:6">
      <c r="A234" s="42"/>
      <c r="B234" s="42"/>
      <c r="C234" s="42"/>
      <c r="D234" s="42"/>
      <c r="E234" s="42"/>
      <c r="F234" s="42"/>
    </row>
    <row r="235" spans="1:6">
      <c r="A235" s="42"/>
      <c r="B235" s="42"/>
      <c r="C235" s="42"/>
      <c r="D235" s="42"/>
      <c r="E235" s="42"/>
      <c r="F235" s="42"/>
    </row>
    <row r="236" spans="1:6">
      <c r="A236" s="42"/>
      <c r="B236" s="42"/>
      <c r="C236" s="42"/>
      <c r="D236" s="42"/>
      <c r="E236" s="42"/>
      <c r="F236" s="42"/>
    </row>
    <row r="237" spans="1:6">
      <c r="A237" s="42"/>
      <c r="B237" s="42"/>
      <c r="C237" s="42"/>
      <c r="D237" s="42"/>
      <c r="E237" s="42"/>
      <c r="F237" s="42"/>
    </row>
    <row r="238" spans="1:6">
      <c r="A238" s="42"/>
      <c r="B238" s="42"/>
      <c r="C238" s="42"/>
      <c r="D238" s="42"/>
      <c r="E238" s="42"/>
      <c r="F238" s="42"/>
    </row>
  </sheetData>
  <mergeCells count="5">
    <mergeCell ref="A32:A50"/>
    <mergeCell ref="A54:A63"/>
    <mergeCell ref="A64:A126"/>
    <mergeCell ref="A27:I27"/>
    <mergeCell ref="A51:A53"/>
  </mergeCells>
  <phoneticPr fontId="11" type="noConversion"/>
  <hyperlinks>
    <hyperlink ref="A149" r:id="rId1" display="javascript:__doPostBack('ctl00$ContentPlaceHolder1$CoefficientData_Tab$sgvList_Tab23$ctl02$lbtn_cd_name','')"/>
  </hyperlinks>
  <pageMargins left="0.75000000000000011" right="0.75000000000000011" top="1" bottom="1" header="0.5" footer="0.5"/>
  <pageSetup fitToWidth="0" fitToHeight="0" orientation="portrait" r:id="rId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1:D38"/>
  <sheetViews>
    <sheetView workbookViewId="0">
      <selection activeCell="F19" sqref="F19"/>
    </sheetView>
  </sheetViews>
  <sheetFormatPr defaultColWidth="10.77734375" defaultRowHeight="16.2"/>
  <cols>
    <col min="1" max="1" width="2.88671875" customWidth="1"/>
    <col min="3" max="3" width="73.6640625" customWidth="1"/>
    <col min="4" max="4" width="23.109375" bestFit="1" customWidth="1"/>
  </cols>
  <sheetData>
    <row r="1" spans="2:4">
      <c r="B1" t="s">
        <v>2436</v>
      </c>
    </row>
    <row r="3" spans="2:4">
      <c r="B3" s="362" t="s">
        <v>2428</v>
      </c>
      <c r="C3" s="400" t="s">
        <v>2432</v>
      </c>
    </row>
    <row r="4" spans="2:4" ht="32.4">
      <c r="B4" s="362" t="s">
        <v>2325</v>
      </c>
      <c r="C4" s="400" t="s">
        <v>2433</v>
      </c>
    </row>
    <row r="5" spans="2:4" ht="32.4">
      <c r="B5" s="362" t="s">
        <v>2429</v>
      </c>
      <c r="C5" s="400" t="s">
        <v>2434</v>
      </c>
    </row>
    <row r="6" spans="2:4">
      <c r="B6" s="362" t="s">
        <v>2430</v>
      </c>
      <c r="C6" s="401" t="s">
        <v>2391</v>
      </c>
    </row>
    <row r="7" spans="2:4">
      <c r="B7" s="362" t="s">
        <v>2431</v>
      </c>
      <c r="C7" s="400" t="s">
        <v>2435</v>
      </c>
    </row>
    <row r="8" spans="2:4">
      <c r="C8" s="399"/>
    </row>
    <row r="9" spans="2:4">
      <c r="C9" s="399"/>
    </row>
    <row r="10" spans="2:4">
      <c r="C10" s="399"/>
    </row>
    <row r="12" spans="2:4">
      <c r="B12" t="s">
        <v>2586</v>
      </c>
    </row>
    <row r="14" spans="2:4">
      <c r="B14" s="362" t="s">
        <v>2420</v>
      </c>
      <c r="C14" s="362" t="s">
        <v>2421</v>
      </c>
      <c r="D14" s="362" t="s">
        <v>2424</v>
      </c>
    </row>
    <row r="15" spans="2:4">
      <c r="B15" s="388" t="s">
        <v>2419</v>
      </c>
      <c r="C15" s="388" t="s">
        <v>2423</v>
      </c>
      <c r="D15" s="388" t="s">
        <v>2425</v>
      </c>
    </row>
    <row r="16" spans="2:4">
      <c r="B16" s="388" t="s">
        <v>2437</v>
      </c>
      <c r="C16" s="388" t="s">
        <v>2438</v>
      </c>
      <c r="D16" s="388" t="s">
        <v>2425</v>
      </c>
    </row>
    <row r="17" spans="2:4">
      <c r="B17" s="388" t="s">
        <v>2426</v>
      </c>
      <c r="C17" s="388" t="s">
        <v>2427</v>
      </c>
      <c r="D17" s="388" t="s">
        <v>2425</v>
      </c>
    </row>
    <row r="18" spans="2:4" ht="97.2">
      <c r="B18" s="388" t="s">
        <v>2422</v>
      </c>
      <c r="C18" s="400" t="s">
        <v>2441</v>
      </c>
      <c r="D18" s="388" t="s">
        <v>2425</v>
      </c>
    </row>
    <row r="19" spans="2:4" ht="97.2">
      <c r="B19" s="388" t="s">
        <v>2439</v>
      </c>
      <c r="C19" s="400" t="s">
        <v>2466</v>
      </c>
      <c r="D19" s="388" t="s">
        <v>2425</v>
      </c>
    </row>
    <row r="20" spans="2:4" ht="48.6">
      <c r="B20" s="388" t="s">
        <v>2584</v>
      </c>
      <c r="C20" s="400" t="s">
        <v>2665</v>
      </c>
      <c r="D20" s="388" t="s">
        <v>2585</v>
      </c>
    </row>
    <row r="21" spans="2:4">
      <c r="B21" s="388"/>
      <c r="C21" s="388"/>
      <c r="D21" s="388"/>
    </row>
    <row r="22" spans="2:4">
      <c r="B22" s="388"/>
      <c r="C22" s="388"/>
      <c r="D22" s="388"/>
    </row>
    <row r="23" spans="2:4">
      <c r="B23" s="388"/>
      <c r="C23" s="388"/>
      <c r="D23" s="388"/>
    </row>
    <row r="24" spans="2:4">
      <c r="B24" s="388"/>
      <c r="C24" s="388"/>
      <c r="D24" s="388"/>
    </row>
    <row r="25" spans="2:4">
      <c r="B25" s="388"/>
      <c r="C25" s="388"/>
      <c r="D25" s="388"/>
    </row>
    <row r="26" spans="2:4">
      <c r="B26" s="388"/>
      <c r="C26" s="388"/>
      <c r="D26" s="388"/>
    </row>
    <row r="27" spans="2:4">
      <c r="B27" s="388"/>
      <c r="C27" s="388"/>
      <c r="D27" s="388"/>
    </row>
    <row r="28" spans="2:4">
      <c r="B28" s="388"/>
      <c r="C28" s="388"/>
      <c r="D28" s="388"/>
    </row>
    <row r="29" spans="2:4">
      <c r="B29" s="388"/>
      <c r="C29" s="388"/>
      <c r="D29" s="388"/>
    </row>
    <row r="30" spans="2:4">
      <c r="B30" s="388"/>
      <c r="C30" s="388"/>
      <c r="D30" s="388"/>
    </row>
    <row r="31" spans="2:4">
      <c r="B31" s="388"/>
      <c r="C31" s="388"/>
      <c r="D31" s="388"/>
    </row>
    <row r="32" spans="2:4">
      <c r="B32" s="388"/>
      <c r="C32" s="388"/>
      <c r="D32" s="388"/>
    </row>
    <row r="33" spans="2:4">
      <c r="B33" s="388"/>
      <c r="C33" s="388"/>
      <c r="D33" s="388"/>
    </row>
    <row r="34" spans="2:4">
      <c r="B34" s="388"/>
      <c r="C34" s="388"/>
      <c r="D34" s="388"/>
    </row>
    <row r="35" spans="2:4">
      <c r="B35" s="388"/>
      <c r="C35" s="388"/>
      <c r="D35" s="388"/>
    </row>
    <row r="36" spans="2:4">
      <c r="B36" s="388"/>
      <c r="C36" s="388"/>
      <c r="D36" s="388"/>
    </row>
    <row r="37" spans="2:4">
      <c r="B37" s="388"/>
      <c r="C37" s="388"/>
      <c r="D37" s="388"/>
    </row>
    <row r="38" spans="2:4">
      <c r="B38" s="388"/>
      <c r="C38" s="388"/>
      <c r="D38" s="388"/>
    </row>
  </sheetData>
  <phoneticPr fontId="11" type="noConversion"/>
  <hyperlinks>
    <hyperlink ref="C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J3300"/>
  <sheetViews>
    <sheetView topLeftCell="A1777" zoomScale="115" zoomScaleNormal="115" workbookViewId="0">
      <selection activeCell="E1796" sqref="E1796"/>
    </sheetView>
  </sheetViews>
  <sheetFormatPr defaultColWidth="7.44140625" defaultRowHeight="15"/>
  <cols>
    <col min="1" max="1" width="10.6640625" style="194" bestFit="1" customWidth="1"/>
    <col min="2" max="2" width="9.109375" style="221" customWidth="1"/>
    <col min="3" max="3" width="8.6640625" style="221" customWidth="1"/>
    <col min="4" max="4" width="10.6640625" style="221" customWidth="1"/>
    <col min="5" max="5" width="29.44140625" style="221" customWidth="1"/>
    <col min="6" max="6" width="18.6640625" style="221" customWidth="1"/>
    <col min="7" max="7" width="19" style="221" customWidth="1"/>
    <col min="8" max="9" width="7.44140625" style="221"/>
    <col min="10" max="254" width="7.44140625" style="194"/>
    <col min="255" max="255" width="9.109375" style="194" customWidth="1"/>
    <col min="256" max="256" width="8.6640625" style="194" customWidth="1"/>
    <col min="257" max="257" width="10.6640625" style="194" customWidth="1"/>
    <col min="258" max="258" width="29.44140625" style="194" customWidth="1"/>
    <col min="259" max="259" width="18.6640625" style="194" customWidth="1"/>
    <col min="260" max="260" width="19" style="194" customWidth="1"/>
    <col min="261" max="510" width="7.44140625" style="194"/>
    <col min="511" max="511" width="9.109375" style="194" customWidth="1"/>
    <col min="512" max="512" width="8.6640625" style="194" customWidth="1"/>
    <col min="513" max="513" width="10.6640625" style="194" customWidth="1"/>
    <col min="514" max="514" width="29.44140625" style="194" customWidth="1"/>
    <col min="515" max="515" width="18.6640625" style="194" customWidth="1"/>
    <col min="516" max="516" width="19" style="194" customWidth="1"/>
    <col min="517" max="766" width="7.44140625" style="194"/>
    <col min="767" max="767" width="9.109375" style="194" customWidth="1"/>
    <col min="768" max="768" width="8.6640625" style="194" customWidth="1"/>
    <col min="769" max="769" width="10.6640625" style="194" customWidth="1"/>
    <col min="770" max="770" width="29.44140625" style="194" customWidth="1"/>
    <col min="771" max="771" width="18.6640625" style="194" customWidth="1"/>
    <col min="772" max="772" width="19" style="194" customWidth="1"/>
    <col min="773" max="1022" width="7.44140625" style="194"/>
    <col min="1023" max="1023" width="9.109375" style="194" customWidth="1"/>
    <col min="1024" max="1024" width="8.6640625" style="194" customWidth="1"/>
    <col min="1025" max="1025" width="10.6640625" style="194" customWidth="1"/>
    <col min="1026" max="1026" width="29.44140625" style="194" customWidth="1"/>
    <col min="1027" max="1027" width="18.6640625" style="194" customWidth="1"/>
    <col min="1028" max="1028" width="19" style="194" customWidth="1"/>
    <col min="1029" max="1278" width="7.44140625" style="194"/>
    <col min="1279" max="1279" width="9.109375" style="194" customWidth="1"/>
    <col min="1280" max="1280" width="8.6640625" style="194" customWidth="1"/>
    <col min="1281" max="1281" width="10.6640625" style="194" customWidth="1"/>
    <col min="1282" max="1282" width="29.44140625" style="194" customWidth="1"/>
    <col min="1283" max="1283" width="18.6640625" style="194" customWidth="1"/>
    <col min="1284" max="1284" width="19" style="194" customWidth="1"/>
    <col min="1285" max="1534" width="7.44140625" style="194"/>
    <col min="1535" max="1535" width="9.109375" style="194" customWidth="1"/>
    <col min="1536" max="1536" width="8.6640625" style="194" customWidth="1"/>
    <col min="1537" max="1537" width="10.6640625" style="194" customWidth="1"/>
    <col min="1538" max="1538" width="29.44140625" style="194" customWidth="1"/>
    <col min="1539" max="1539" width="18.6640625" style="194" customWidth="1"/>
    <col min="1540" max="1540" width="19" style="194" customWidth="1"/>
    <col min="1541" max="1790" width="7.44140625" style="194"/>
    <col min="1791" max="1791" width="9.109375" style="194" customWidth="1"/>
    <col min="1792" max="1792" width="8.6640625" style="194" customWidth="1"/>
    <col min="1793" max="1793" width="10.6640625" style="194" customWidth="1"/>
    <col min="1794" max="1794" width="29.44140625" style="194" customWidth="1"/>
    <col min="1795" max="1795" width="18.6640625" style="194" customWidth="1"/>
    <col min="1796" max="1796" width="19" style="194" customWidth="1"/>
    <col min="1797" max="2046" width="7.44140625" style="194"/>
    <col min="2047" max="2047" width="9.109375" style="194" customWidth="1"/>
    <col min="2048" max="2048" width="8.6640625" style="194" customWidth="1"/>
    <col min="2049" max="2049" width="10.6640625" style="194" customWidth="1"/>
    <col min="2050" max="2050" width="29.44140625" style="194" customWidth="1"/>
    <col min="2051" max="2051" width="18.6640625" style="194" customWidth="1"/>
    <col min="2052" max="2052" width="19" style="194" customWidth="1"/>
    <col min="2053" max="2302" width="7.44140625" style="194"/>
    <col min="2303" max="2303" width="9.109375" style="194" customWidth="1"/>
    <col min="2304" max="2304" width="8.6640625" style="194" customWidth="1"/>
    <col min="2305" max="2305" width="10.6640625" style="194" customWidth="1"/>
    <col min="2306" max="2306" width="29.44140625" style="194" customWidth="1"/>
    <col min="2307" max="2307" width="18.6640625" style="194" customWidth="1"/>
    <col min="2308" max="2308" width="19" style="194" customWidth="1"/>
    <col min="2309" max="2558" width="7.44140625" style="194"/>
    <col min="2559" max="2559" width="9.109375" style="194" customWidth="1"/>
    <col min="2560" max="2560" width="8.6640625" style="194" customWidth="1"/>
    <col min="2561" max="2561" width="10.6640625" style="194" customWidth="1"/>
    <col min="2562" max="2562" width="29.44140625" style="194" customWidth="1"/>
    <col min="2563" max="2563" width="18.6640625" style="194" customWidth="1"/>
    <col min="2564" max="2564" width="19" style="194" customWidth="1"/>
    <col min="2565" max="2814" width="7.44140625" style="194"/>
    <col min="2815" max="2815" width="9.109375" style="194" customWidth="1"/>
    <col min="2816" max="2816" width="8.6640625" style="194" customWidth="1"/>
    <col min="2817" max="2817" width="10.6640625" style="194" customWidth="1"/>
    <col min="2818" max="2818" width="29.44140625" style="194" customWidth="1"/>
    <col min="2819" max="2819" width="18.6640625" style="194" customWidth="1"/>
    <col min="2820" max="2820" width="19" style="194" customWidth="1"/>
    <col min="2821" max="3070" width="7.44140625" style="194"/>
    <col min="3071" max="3071" width="9.109375" style="194" customWidth="1"/>
    <col min="3072" max="3072" width="8.6640625" style="194" customWidth="1"/>
    <col min="3073" max="3073" width="10.6640625" style="194" customWidth="1"/>
    <col min="3074" max="3074" width="29.44140625" style="194" customWidth="1"/>
    <col min="3075" max="3075" width="18.6640625" style="194" customWidth="1"/>
    <col min="3076" max="3076" width="19" style="194" customWidth="1"/>
    <col min="3077" max="3326" width="7.44140625" style="194"/>
    <col min="3327" max="3327" width="9.109375" style="194" customWidth="1"/>
    <col min="3328" max="3328" width="8.6640625" style="194" customWidth="1"/>
    <col min="3329" max="3329" width="10.6640625" style="194" customWidth="1"/>
    <col min="3330" max="3330" width="29.44140625" style="194" customWidth="1"/>
    <col min="3331" max="3331" width="18.6640625" style="194" customWidth="1"/>
    <col min="3332" max="3332" width="19" style="194" customWidth="1"/>
    <col min="3333" max="3582" width="7.44140625" style="194"/>
    <col min="3583" max="3583" width="9.109375" style="194" customWidth="1"/>
    <col min="3584" max="3584" width="8.6640625" style="194" customWidth="1"/>
    <col min="3585" max="3585" width="10.6640625" style="194" customWidth="1"/>
    <col min="3586" max="3586" width="29.44140625" style="194" customWidth="1"/>
    <col min="3587" max="3587" width="18.6640625" style="194" customWidth="1"/>
    <col min="3588" max="3588" width="19" style="194" customWidth="1"/>
    <col min="3589" max="3838" width="7.44140625" style="194"/>
    <col min="3839" max="3839" width="9.109375" style="194" customWidth="1"/>
    <col min="3840" max="3840" width="8.6640625" style="194" customWidth="1"/>
    <col min="3841" max="3841" width="10.6640625" style="194" customWidth="1"/>
    <col min="3842" max="3842" width="29.44140625" style="194" customWidth="1"/>
    <col min="3843" max="3843" width="18.6640625" style="194" customWidth="1"/>
    <col min="3844" max="3844" width="19" style="194" customWidth="1"/>
    <col min="3845" max="4094" width="7.44140625" style="194"/>
    <col min="4095" max="4095" width="9.109375" style="194" customWidth="1"/>
    <col min="4096" max="4096" width="8.6640625" style="194" customWidth="1"/>
    <col min="4097" max="4097" width="10.6640625" style="194" customWidth="1"/>
    <col min="4098" max="4098" width="29.44140625" style="194" customWidth="1"/>
    <col min="4099" max="4099" width="18.6640625" style="194" customWidth="1"/>
    <col min="4100" max="4100" width="19" style="194" customWidth="1"/>
    <col min="4101" max="4350" width="7.44140625" style="194"/>
    <col min="4351" max="4351" width="9.109375" style="194" customWidth="1"/>
    <col min="4352" max="4352" width="8.6640625" style="194" customWidth="1"/>
    <col min="4353" max="4353" width="10.6640625" style="194" customWidth="1"/>
    <col min="4354" max="4354" width="29.44140625" style="194" customWidth="1"/>
    <col min="4355" max="4355" width="18.6640625" style="194" customWidth="1"/>
    <col min="4356" max="4356" width="19" style="194" customWidth="1"/>
    <col min="4357" max="4606" width="7.44140625" style="194"/>
    <col min="4607" max="4607" width="9.109375" style="194" customWidth="1"/>
    <col min="4608" max="4608" width="8.6640625" style="194" customWidth="1"/>
    <col min="4609" max="4609" width="10.6640625" style="194" customWidth="1"/>
    <col min="4610" max="4610" width="29.44140625" style="194" customWidth="1"/>
    <col min="4611" max="4611" width="18.6640625" style="194" customWidth="1"/>
    <col min="4612" max="4612" width="19" style="194" customWidth="1"/>
    <col min="4613" max="4862" width="7.44140625" style="194"/>
    <col min="4863" max="4863" width="9.109375" style="194" customWidth="1"/>
    <col min="4864" max="4864" width="8.6640625" style="194" customWidth="1"/>
    <col min="4865" max="4865" width="10.6640625" style="194" customWidth="1"/>
    <col min="4866" max="4866" width="29.44140625" style="194" customWidth="1"/>
    <col min="4867" max="4867" width="18.6640625" style="194" customWidth="1"/>
    <col min="4868" max="4868" width="19" style="194" customWidth="1"/>
    <col min="4869" max="5118" width="7.44140625" style="194"/>
    <col min="5119" max="5119" width="9.109375" style="194" customWidth="1"/>
    <col min="5120" max="5120" width="8.6640625" style="194" customWidth="1"/>
    <col min="5121" max="5121" width="10.6640625" style="194" customWidth="1"/>
    <col min="5122" max="5122" width="29.44140625" style="194" customWidth="1"/>
    <col min="5123" max="5123" width="18.6640625" style="194" customWidth="1"/>
    <col min="5124" max="5124" width="19" style="194" customWidth="1"/>
    <col min="5125" max="5374" width="7.44140625" style="194"/>
    <col min="5375" max="5375" width="9.109375" style="194" customWidth="1"/>
    <col min="5376" max="5376" width="8.6640625" style="194" customWidth="1"/>
    <col min="5377" max="5377" width="10.6640625" style="194" customWidth="1"/>
    <col min="5378" max="5378" width="29.44140625" style="194" customWidth="1"/>
    <col min="5379" max="5379" width="18.6640625" style="194" customWidth="1"/>
    <col min="5380" max="5380" width="19" style="194" customWidth="1"/>
    <col min="5381" max="5630" width="7.44140625" style="194"/>
    <col min="5631" max="5631" width="9.109375" style="194" customWidth="1"/>
    <col min="5632" max="5632" width="8.6640625" style="194" customWidth="1"/>
    <col min="5633" max="5633" width="10.6640625" style="194" customWidth="1"/>
    <col min="5634" max="5634" width="29.44140625" style="194" customWidth="1"/>
    <col min="5635" max="5635" width="18.6640625" style="194" customWidth="1"/>
    <col min="5636" max="5636" width="19" style="194" customWidth="1"/>
    <col min="5637" max="5886" width="7.44140625" style="194"/>
    <col min="5887" max="5887" width="9.109375" style="194" customWidth="1"/>
    <col min="5888" max="5888" width="8.6640625" style="194" customWidth="1"/>
    <col min="5889" max="5889" width="10.6640625" style="194" customWidth="1"/>
    <col min="5890" max="5890" width="29.44140625" style="194" customWidth="1"/>
    <col min="5891" max="5891" width="18.6640625" style="194" customWidth="1"/>
    <col min="5892" max="5892" width="19" style="194" customWidth="1"/>
    <col min="5893" max="6142" width="7.44140625" style="194"/>
    <col min="6143" max="6143" width="9.109375" style="194" customWidth="1"/>
    <col min="6144" max="6144" width="8.6640625" style="194" customWidth="1"/>
    <col min="6145" max="6145" width="10.6640625" style="194" customWidth="1"/>
    <col min="6146" max="6146" width="29.44140625" style="194" customWidth="1"/>
    <col min="6147" max="6147" width="18.6640625" style="194" customWidth="1"/>
    <col min="6148" max="6148" width="19" style="194" customWidth="1"/>
    <col min="6149" max="6398" width="7.44140625" style="194"/>
    <col min="6399" max="6399" width="9.109375" style="194" customWidth="1"/>
    <col min="6400" max="6400" width="8.6640625" style="194" customWidth="1"/>
    <col min="6401" max="6401" width="10.6640625" style="194" customWidth="1"/>
    <col min="6402" max="6402" width="29.44140625" style="194" customWidth="1"/>
    <col min="6403" max="6403" width="18.6640625" style="194" customWidth="1"/>
    <col min="6404" max="6404" width="19" style="194" customWidth="1"/>
    <col min="6405" max="6654" width="7.44140625" style="194"/>
    <col min="6655" max="6655" width="9.109375" style="194" customWidth="1"/>
    <col min="6656" max="6656" width="8.6640625" style="194" customWidth="1"/>
    <col min="6657" max="6657" width="10.6640625" style="194" customWidth="1"/>
    <col min="6658" max="6658" width="29.44140625" style="194" customWidth="1"/>
    <col min="6659" max="6659" width="18.6640625" style="194" customWidth="1"/>
    <col min="6660" max="6660" width="19" style="194" customWidth="1"/>
    <col min="6661" max="6910" width="7.44140625" style="194"/>
    <col min="6911" max="6911" width="9.109375" style="194" customWidth="1"/>
    <col min="6912" max="6912" width="8.6640625" style="194" customWidth="1"/>
    <col min="6913" max="6913" width="10.6640625" style="194" customWidth="1"/>
    <col min="6914" max="6914" width="29.44140625" style="194" customWidth="1"/>
    <col min="6915" max="6915" width="18.6640625" style="194" customWidth="1"/>
    <col min="6916" max="6916" width="19" style="194" customWidth="1"/>
    <col min="6917" max="7166" width="7.44140625" style="194"/>
    <col min="7167" max="7167" width="9.109375" style="194" customWidth="1"/>
    <col min="7168" max="7168" width="8.6640625" style="194" customWidth="1"/>
    <col min="7169" max="7169" width="10.6640625" style="194" customWidth="1"/>
    <col min="7170" max="7170" width="29.44140625" style="194" customWidth="1"/>
    <col min="7171" max="7171" width="18.6640625" style="194" customWidth="1"/>
    <col min="7172" max="7172" width="19" style="194" customWidth="1"/>
    <col min="7173" max="7422" width="7.44140625" style="194"/>
    <col min="7423" max="7423" width="9.109375" style="194" customWidth="1"/>
    <col min="7424" max="7424" width="8.6640625" style="194" customWidth="1"/>
    <col min="7425" max="7425" width="10.6640625" style="194" customWidth="1"/>
    <col min="7426" max="7426" width="29.44140625" style="194" customWidth="1"/>
    <col min="7427" max="7427" width="18.6640625" style="194" customWidth="1"/>
    <col min="7428" max="7428" width="19" style="194" customWidth="1"/>
    <col min="7429" max="7678" width="7.44140625" style="194"/>
    <col min="7679" max="7679" width="9.109375" style="194" customWidth="1"/>
    <col min="7680" max="7680" width="8.6640625" style="194" customWidth="1"/>
    <col min="7681" max="7681" width="10.6640625" style="194" customWidth="1"/>
    <col min="7682" max="7682" width="29.44140625" style="194" customWidth="1"/>
    <col min="7683" max="7683" width="18.6640625" style="194" customWidth="1"/>
    <col min="7684" max="7684" width="19" style="194" customWidth="1"/>
    <col min="7685" max="7934" width="7.44140625" style="194"/>
    <col min="7935" max="7935" width="9.109375" style="194" customWidth="1"/>
    <col min="7936" max="7936" width="8.6640625" style="194" customWidth="1"/>
    <col min="7937" max="7937" width="10.6640625" style="194" customWidth="1"/>
    <col min="7938" max="7938" width="29.44140625" style="194" customWidth="1"/>
    <col min="7939" max="7939" width="18.6640625" style="194" customWidth="1"/>
    <col min="7940" max="7940" width="19" style="194" customWidth="1"/>
    <col min="7941" max="8190" width="7.44140625" style="194"/>
    <col min="8191" max="8191" width="9.109375" style="194" customWidth="1"/>
    <col min="8192" max="8192" width="8.6640625" style="194" customWidth="1"/>
    <col min="8193" max="8193" width="10.6640625" style="194" customWidth="1"/>
    <col min="8194" max="8194" width="29.44140625" style="194" customWidth="1"/>
    <col min="8195" max="8195" width="18.6640625" style="194" customWidth="1"/>
    <col min="8196" max="8196" width="19" style="194" customWidth="1"/>
    <col min="8197" max="8446" width="7.44140625" style="194"/>
    <col min="8447" max="8447" width="9.109375" style="194" customWidth="1"/>
    <col min="8448" max="8448" width="8.6640625" style="194" customWidth="1"/>
    <col min="8449" max="8449" width="10.6640625" style="194" customWidth="1"/>
    <col min="8450" max="8450" width="29.44140625" style="194" customWidth="1"/>
    <col min="8451" max="8451" width="18.6640625" style="194" customWidth="1"/>
    <col min="8452" max="8452" width="19" style="194" customWidth="1"/>
    <col min="8453" max="8702" width="7.44140625" style="194"/>
    <col min="8703" max="8703" width="9.109375" style="194" customWidth="1"/>
    <col min="8704" max="8704" width="8.6640625" style="194" customWidth="1"/>
    <col min="8705" max="8705" width="10.6640625" style="194" customWidth="1"/>
    <col min="8706" max="8706" width="29.44140625" style="194" customWidth="1"/>
    <col min="8707" max="8707" width="18.6640625" style="194" customWidth="1"/>
    <col min="8708" max="8708" width="19" style="194" customWidth="1"/>
    <col min="8709" max="8958" width="7.44140625" style="194"/>
    <col min="8959" max="8959" width="9.109375" style="194" customWidth="1"/>
    <col min="8960" max="8960" width="8.6640625" style="194" customWidth="1"/>
    <col min="8961" max="8961" width="10.6640625" style="194" customWidth="1"/>
    <col min="8962" max="8962" width="29.44140625" style="194" customWidth="1"/>
    <col min="8963" max="8963" width="18.6640625" style="194" customWidth="1"/>
    <col min="8964" max="8964" width="19" style="194" customWidth="1"/>
    <col min="8965" max="9214" width="7.44140625" style="194"/>
    <col min="9215" max="9215" width="9.109375" style="194" customWidth="1"/>
    <col min="9216" max="9216" width="8.6640625" style="194" customWidth="1"/>
    <col min="9217" max="9217" width="10.6640625" style="194" customWidth="1"/>
    <col min="9218" max="9218" width="29.44140625" style="194" customWidth="1"/>
    <col min="9219" max="9219" width="18.6640625" style="194" customWidth="1"/>
    <col min="9220" max="9220" width="19" style="194" customWidth="1"/>
    <col min="9221" max="9470" width="7.44140625" style="194"/>
    <col min="9471" max="9471" width="9.109375" style="194" customWidth="1"/>
    <col min="9472" max="9472" width="8.6640625" style="194" customWidth="1"/>
    <col min="9473" max="9473" width="10.6640625" style="194" customWidth="1"/>
    <col min="9474" max="9474" width="29.44140625" style="194" customWidth="1"/>
    <col min="9475" max="9475" width="18.6640625" style="194" customWidth="1"/>
    <col min="9476" max="9476" width="19" style="194" customWidth="1"/>
    <col min="9477" max="9726" width="7.44140625" style="194"/>
    <col min="9727" max="9727" width="9.109375" style="194" customWidth="1"/>
    <col min="9728" max="9728" width="8.6640625" style="194" customWidth="1"/>
    <col min="9729" max="9729" width="10.6640625" style="194" customWidth="1"/>
    <col min="9730" max="9730" width="29.44140625" style="194" customWidth="1"/>
    <col min="9731" max="9731" width="18.6640625" style="194" customWidth="1"/>
    <col min="9732" max="9732" width="19" style="194" customWidth="1"/>
    <col min="9733" max="9982" width="7.44140625" style="194"/>
    <col min="9983" max="9983" width="9.109375" style="194" customWidth="1"/>
    <col min="9984" max="9984" width="8.6640625" style="194" customWidth="1"/>
    <col min="9985" max="9985" width="10.6640625" style="194" customWidth="1"/>
    <col min="9986" max="9986" width="29.44140625" style="194" customWidth="1"/>
    <col min="9987" max="9987" width="18.6640625" style="194" customWidth="1"/>
    <col min="9988" max="9988" width="19" style="194" customWidth="1"/>
    <col min="9989" max="10238" width="7.44140625" style="194"/>
    <col min="10239" max="10239" width="9.109375" style="194" customWidth="1"/>
    <col min="10240" max="10240" width="8.6640625" style="194" customWidth="1"/>
    <col min="10241" max="10241" width="10.6640625" style="194" customWidth="1"/>
    <col min="10242" max="10242" width="29.44140625" style="194" customWidth="1"/>
    <col min="10243" max="10243" width="18.6640625" style="194" customWidth="1"/>
    <col min="10244" max="10244" width="19" style="194" customWidth="1"/>
    <col min="10245" max="10494" width="7.44140625" style="194"/>
    <col min="10495" max="10495" width="9.109375" style="194" customWidth="1"/>
    <col min="10496" max="10496" width="8.6640625" style="194" customWidth="1"/>
    <col min="10497" max="10497" width="10.6640625" style="194" customWidth="1"/>
    <col min="10498" max="10498" width="29.44140625" style="194" customWidth="1"/>
    <col min="10499" max="10499" width="18.6640625" style="194" customWidth="1"/>
    <col min="10500" max="10500" width="19" style="194" customWidth="1"/>
    <col min="10501" max="10750" width="7.44140625" style="194"/>
    <col min="10751" max="10751" width="9.109375" style="194" customWidth="1"/>
    <col min="10752" max="10752" width="8.6640625" style="194" customWidth="1"/>
    <col min="10753" max="10753" width="10.6640625" style="194" customWidth="1"/>
    <col min="10754" max="10754" width="29.44140625" style="194" customWidth="1"/>
    <col min="10755" max="10755" width="18.6640625" style="194" customWidth="1"/>
    <col min="10756" max="10756" width="19" style="194" customWidth="1"/>
    <col min="10757" max="11006" width="7.44140625" style="194"/>
    <col min="11007" max="11007" width="9.109375" style="194" customWidth="1"/>
    <col min="11008" max="11008" width="8.6640625" style="194" customWidth="1"/>
    <col min="11009" max="11009" width="10.6640625" style="194" customWidth="1"/>
    <col min="11010" max="11010" width="29.44140625" style="194" customWidth="1"/>
    <col min="11011" max="11011" width="18.6640625" style="194" customWidth="1"/>
    <col min="11012" max="11012" width="19" style="194" customWidth="1"/>
    <col min="11013" max="11262" width="7.44140625" style="194"/>
    <col min="11263" max="11263" width="9.109375" style="194" customWidth="1"/>
    <col min="11264" max="11264" width="8.6640625" style="194" customWidth="1"/>
    <col min="11265" max="11265" width="10.6640625" style="194" customWidth="1"/>
    <col min="11266" max="11266" width="29.44140625" style="194" customWidth="1"/>
    <col min="11267" max="11267" width="18.6640625" style="194" customWidth="1"/>
    <col min="11268" max="11268" width="19" style="194" customWidth="1"/>
    <col min="11269" max="11518" width="7.44140625" style="194"/>
    <col min="11519" max="11519" width="9.109375" style="194" customWidth="1"/>
    <col min="11520" max="11520" width="8.6640625" style="194" customWidth="1"/>
    <col min="11521" max="11521" width="10.6640625" style="194" customWidth="1"/>
    <col min="11522" max="11522" width="29.44140625" style="194" customWidth="1"/>
    <col min="11523" max="11523" width="18.6640625" style="194" customWidth="1"/>
    <col min="11524" max="11524" width="19" style="194" customWidth="1"/>
    <col min="11525" max="11774" width="7.44140625" style="194"/>
    <col min="11775" max="11775" width="9.109375" style="194" customWidth="1"/>
    <col min="11776" max="11776" width="8.6640625" style="194" customWidth="1"/>
    <col min="11777" max="11777" width="10.6640625" style="194" customWidth="1"/>
    <col min="11778" max="11778" width="29.44140625" style="194" customWidth="1"/>
    <col min="11779" max="11779" width="18.6640625" style="194" customWidth="1"/>
    <col min="11780" max="11780" width="19" style="194" customWidth="1"/>
    <col min="11781" max="12030" width="7.44140625" style="194"/>
    <col min="12031" max="12031" width="9.109375" style="194" customWidth="1"/>
    <col min="12032" max="12032" width="8.6640625" style="194" customWidth="1"/>
    <col min="12033" max="12033" width="10.6640625" style="194" customWidth="1"/>
    <col min="12034" max="12034" width="29.44140625" style="194" customWidth="1"/>
    <col min="12035" max="12035" width="18.6640625" style="194" customWidth="1"/>
    <col min="12036" max="12036" width="19" style="194" customWidth="1"/>
    <col min="12037" max="12286" width="7.44140625" style="194"/>
    <col min="12287" max="12287" width="9.109375" style="194" customWidth="1"/>
    <col min="12288" max="12288" width="8.6640625" style="194" customWidth="1"/>
    <col min="12289" max="12289" width="10.6640625" style="194" customWidth="1"/>
    <col min="12290" max="12290" width="29.44140625" style="194" customWidth="1"/>
    <col min="12291" max="12291" width="18.6640625" style="194" customWidth="1"/>
    <col min="12292" max="12292" width="19" style="194" customWidth="1"/>
    <col min="12293" max="12542" width="7.44140625" style="194"/>
    <col min="12543" max="12543" width="9.109375" style="194" customWidth="1"/>
    <col min="12544" max="12544" width="8.6640625" style="194" customWidth="1"/>
    <col min="12545" max="12545" width="10.6640625" style="194" customWidth="1"/>
    <col min="12546" max="12546" width="29.44140625" style="194" customWidth="1"/>
    <col min="12547" max="12547" width="18.6640625" style="194" customWidth="1"/>
    <col min="12548" max="12548" width="19" style="194" customWidth="1"/>
    <col min="12549" max="12798" width="7.44140625" style="194"/>
    <col min="12799" max="12799" width="9.109375" style="194" customWidth="1"/>
    <col min="12800" max="12800" width="8.6640625" style="194" customWidth="1"/>
    <col min="12801" max="12801" width="10.6640625" style="194" customWidth="1"/>
    <col min="12802" max="12802" width="29.44140625" style="194" customWidth="1"/>
    <col min="12803" max="12803" width="18.6640625" style="194" customWidth="1"/>
    <col min="12804" max="12804" width="19" style="194" customWidth="1"/>
    <col min="12805" max="13054" width="7.44140625" style="194"/>
    <col min="13055" max="13055" width="9.109375" style="194" customWidth="1"/>
    <col min="13056" max="13056" width="8.6640625" style="194" customWidth="1"/>
    <col min="13057" max="13057" width="10.6640625" style="194" customWidth="1"/>
    <col min="13058" max="13058" width="29.44140625" style="194" customWidth="1"/>
    <col min="13059" max="13059" width="18.6640625" style="194" customWidth="1"/>
    <col min="13060" max="13060" width="19" style="194" customWidth="1"/>
    <col min="13061" max="13310" width="7.44140625" style="194"/>
    <col min="13311" max="13311" width="9.109375" style="194" customWidth="1"/>
    <col min="13312" max="13312" width="8.6640625" style="194" customWidth="1"/>
    <col min="13313" max="13313" width="10.6640625" style="194" customWidth="1"/>
    <col min="13314" max="13314" width="29.44140625" style="194" customWidth="1"/>
    <col min="13315" max="13315" width="18.6640625" style="194" customWidth="1"/>
    <col min="13316" max="13316" width="19" style="194" customWidth="1"/>
    <col min="13317" max="13566" width="7.44140625" style="194"/>
    <col min="13567" max="13567" width="9.109375" style="194" customWidth="1"/>
    <col min="13568" max="13568" width="8.6640625" style="194" customWidth="1"/>
    <col min="13569" max="13569" width="10.6640625" style="194" customWidth="1"/>
    <col min="13570" max="13570" width="29.44140625" style="194" customWidth="1"/>
    <col min="13571" max="13571" width="18.6640625" style="194" customWidth="1"/>
    <col min="13572" max="13572" width="19" style="194" customWidth="1"/>
    <col min="13573" max="13822" width="7.44140625" style="194"/>
    <col min="13823" max="13823" width="9.109375" style="194" customWidth="1"/>
    <col min="13824" max="13824" width="8.6640625" style="194" customWidth="1"/>
    <col min="13825" max="13825" width="10.6640625" style="194" customWidth="1"/>
    <col min="13826" max="13826" width="29.44140625" style="194" customWidth="1"/>
    <col min="13827" max="13827" width="18.6640625" style="194" customWidth="1"/>
    <col min="13828" max="13828" width="19" style="194" customWidth="1"/>
    <col min="13829" max="14078" width="7.44140625" style="194"/>
    <col min="14079" max="14079" width="9.109375" style="194" customWidth="1"/>
    <col min="14080" max="14080" width="8.6640625" style="194" customWidth="1"/>
    <col min="14081" max="14081" width="10.6640625" style="194" customWidth="1"/>
    <col min="14082" max="14082" width="29.44140625" style="194" customWidth="1"/>
    <col min="14083" max="14083" width="18.6640625" style="194" customWidth="1"/>
    <col min="14084" max="14084" width="19" style="194" customWidth="1"/>
    <col min="14085" max="14334" width="7.44140625" style="194"/>
    <col min="14335" max="14335" width="9.109375" style="194" customWidth="1"/>
    <col min="14336" max="14336" width="8.6640625" style="194" customWidth="1"/>
    <col min="14337" max="14337" width="10.6640625" style="194" customWidth="1"/>
    <col min="14338" max="14338" width="29.44140625" style="194" customWidth="1"/>
    <col min="14339" max="14339" width="18.6640625" style="194" customWidth="1"/>
    <col min="14340" max="14340" width="19" style="194" customWidth="1"/>
    <col min="14341" max="14590" width="7.44140625" style="194"/>
    <col min="14591" max="14591" width="9.109375" style="194" customWidth="1"/>
    <col min="14592" max="14592" width="8.6640625" style="194" customWidth="1"/>
    <col min="14593" max="14593" width="10.6640625" style="194" customWidth="1"/>
    <col min="14594" max="14594" width="29.44140625" style="194" customWidth="1"/>
    <col min="14595" max="14595" width="18.6640625" style="194" customWidth="1"/>
    <col min="14596" max="14596" width="19" style="194" customWidth="1"/>
    <col min="14597" max="14846" width="7.44140625" style="194"/>
    <col min="14847" max="14847" width="9.109375" style="194" customWidth="1"/>
    <col min="14848" max="14848" width="8.6640625" style="194" customWidth="1"/>
    <col min="14849" max="14849" width="10.6640625" style="194" customWidth="1"/>
    <col min="14850" max="14850" width="29.44140625" style="194" customWidth="1"/>
    <col min="14851" max="14851" width="18.6640625" style="194" customWidth="1"/>
    <col min="14852" max="14852" width="19" style="194" customWidth="1"/>
    <col min="14853" max="15102" width="7.44140625" style="194"/>
    <col min="15103" max="15103" width="9.109375" style="194" customWidth="1"/>
    <col min="15104" max="15104" width="8.6640625" style="194" customWidth="1"/>
    <col min="15105" max="15105" width="10.6640625" style="194" customWidth="1"/>
    <col min="15106" max="15106" width="29.44140625" style="194" customWidth="1"/>
    <col min="15107" max="15107" width="18.6640625" style="194" customWidth="1"/>
    <col min="15108" max="15108" width="19" style="194" customWidth="1"/>
    <col min="15109" max="15358" width="7.44140625" style="194"/>
    <col min="15359" max="15359" width="9.109375" style="194" customWidth="1"/>
    <col min="15360" max="15360" width="8.6640625" style="194" customWidth="1"/>
    <col min="15361" max="15361" width="10.6640625" style="194" customWidth="1"/>
    <col min="15362" max="15362" width="29.44140625" style="194" customWidth="1"/>
    <col min="15363" max="15363" width="18.6640625" style="194" customWidth="1"/>
    <col min="15364" max="15364" width="19" style="194" customWidth="1"/>
    <col min="15365" max="15614" width="7.44140625" style="194"/>
    <col min="15615" max="15615" width="9.109375" style="194" customWidth="1"/>
    <col min="15616" max="15616" width="8.6640625" style="194" customWidth="1"/>
    <col min="15617" max="15617" width="10.6640625" style="194" customWidth="1"/>
    <col min="15618" max="15618" width="29.44140625" style="194" customWidth="1"/>
    <col min="15619" max="15619" width="18.6640625" style="194" customWidth="1"/>
    <col min="15620" max="15620" width="19" style="194" customWidth="1"/>
    <col min="15621" max="15870" width="7.44140625" style="194"/>
    <col min="15871" max="15871" width="9.109375" style="194" customWidth="1"/>
    <col min="15872" max="15872" width="8.6640625" style="194" customWidth="1"/>
    <col min="15873" max="15873" width="10.6640625" style="194" customWidth="1"/>
    <col min="15874" max="15874" width="29.44140625" style="194" customWidth="1"/>
    <col min="15875" max="15875" width="18.6640625" style="194" customWidth="1"/>
    <col min="15876" max="15876" width="19" style="194" customWidth="1"/>
    <col min="15877" max="16126" width="7.44140625" style="194"/>
    <col min="16127" max="16127" width="9.109375" style="194" customWidth="1"/>
    <col min="16128" max="16128" width="8.6640625" style="194" customWidth="1"/>
    <col min="16129" max="16129" width="10.6640625" style="194" customWidth="1"/>
    <col min="16130" max="16130" width="29.44140625" style="194" customWidth="1"/>
    <col min="16131" max="16131" width="18.6640625" style="194" customWidth="1"/>
    <col min="16132" max="16132" width="19" style="194" customWidth="1"/>
    <col min="16133" max="16384" width="7.44140625" style="194"/>
  </cols>
  <sheetData>
    <row r="1" spans="1:10" ht="15.6" thickBot="1">
      <c r="B1" s="191" t="s">
        <v>814</v>
      </c>
      <c r="C1" s="192" t="s">
        <v>815</v>
      </c>
      <c r="D1" s="192" t="s">
        <v>816</v>
      </c>
      <c r="E1" s="192" t="s">
        <v>817</v>
      </c>
      <c r="F1" s="192" t="s">
        <v>818</v>
      </c>
      <c r="G1" s="192" t="s">
        <v>751</v>
      </c>
      <c r="H1" s="192" t="s">
        <v>819</v>
      </c>
      <c r="I1" s="193" t="s">
        <v>820</v>
      </c>
      <c r="J1" s="194" t="s">
        <v>821</v>
      </c>
    </row>
    <row r="2" spans="1:10" ht="19.8" thickBot="1">
      <c r="A2" s="222" t="str">
        <f>B2&amp;C2</f>
        <v>ATLPHL</v>
      </c>
      <c r="B2" s="199" t="s">
        <v>808</v>
      </c>
      <c r="C2" s="199" t="s">
        <v>822</v>
      </c>
      <c r="D2" s="195">
        <v>1070</v>
      </c>
      <c r="E2" s="195" t="s">
        <v>823</v>
      </c>
      <c r="F2" s="195">
        <v>5457.2</v>
      </c>
      <c r="G2" s="195">
        <v>126.9</v>
      </c>
      <c r="H2" s="196">
        <f>SUMIFS(G:G,B:B,B2,C:C,C2)</f>
        <v>126.9</v>
      </c>
      <c r="I2" s="197" t="b">
        <f>H2=G2</f>
        <v>1</v>
      </c>
      <c r="J2" s="194" t="b">
        <v>1</v>
      </c>
    </row>
    <row r="3" spans="1:10" ht="19.8" thickBot="1">
      <c r="A3" s="222" t="str">
        <f t="shared" ref="A3:A66" si="0">B3&amp;C3</f>
        <v>PHLATL</v>
      </c>
      <c r="B3" s="199" t="s">
        <v>822</v>
      </c>
      <c r="C3" s="199" t="s">
        <v>808</v>
      </c>
      <c r="D3" s="198">
        <v>1070</v>
      </c>
      <c r="E3" s="198" t="s">
        <v>823</v>
      </c>
      <c r="F3" s="198">
        <v>5427.5</v>
      </c>
      <c r="G3" s="198">
        <v>127.1</v>
      </c>
      <c r="H3" s="196">
        <f t="shared" ref="H3:H66" si="1">SUMIFS(G:G,B:B,B3,C:C,C3)</f>
        <v>127.1</v>
      </c>
      <c r="I3" s="197" t="b">
        <f t="shared" ref="I3:I66" si="2">H3=G3</f>
        <v>1</v>
      </c>
      <c r="J3" s="194" t="b">
        <v>1</v>
      </c>
    </row>
    <row r="4" spans="1:10" ht="15.6" thickBot="1">
      <c r="A4" s="222" t="str">
        <f t="shared" si="0"/>
        <v>AARCPH</v>
      </c>
      <c r="B4" s="199" t="s">
        <v>824</v>
      </c>
      <c r="C4" s="199" t="s">
        <v>825</v>
      </c>
      <c r="D4" s="198">
        <v>146</v>
      </c>
      <c r="E4" s="198" t="s">
        <v>826</v>
      </c>
      <c r="F4" s="198">
        <v>595.79999999999995</v>
      </c>
      <c r="G4" s="198">
        <v>23.1</v>
      </c>
      <c r="H4" s="196">
        <f t="shared" si="1"/>
        <v>23.1</v>
      </c>
      <c r="I4" s="197" t="b">
        <f t="shared" si="2"/>
        <v>1</v>
      </c>
      <c r="J4" s="194" t="b">
        <v>1</v>
      </c>
    </row>
    <row r="5" spans="1:10" ht="15.6" thickBot="1">
      <c r="A5" s="222" t="str">
        <f t="shared" si="0"/>
        <v>CPHAAR</v>
      </c>
      <c r="B5" s="199" t="s">
        <v>825</v>
      </c>
      <c r="C5" s="199" t="s">
        <v>824</v>
      </c>
      <c r="D5" s="195">
        <v>146</v>
      </c>
      <c r="E5" s="195" t="s">
        <v>826</v>
      </c>
      <c r="F5" s="195">
        <v>595.79999999999995</v>
      </c>
      <c r="G5" s="195">
        <v>23.1</v>
      </c>
      <c r="H5" s="196">
        <f t="shared" si="1"/>
        <v>23.1</v>
      </c>
      <c r="I5" s="197" t="b">
        <f t="shared" si="2"/>
        <v>1</v>
      </c>
      <c r="J5" s="194" t="b">
        <v>1</v>
      </c>
    </row>
    <row r="6" spans="1:10" ht="15.6" thickBot="1">
      <c r="A6" s="222" t="str">
        <f t="shared" si="0"/>
        <v>CLEDTW</v>
      </c>
      <c r="B6" s="199" t="s">
        <v>827</v>
      </c>
      <c r="C6" s="199" t="s">
        <v>828</v>
      </c>
      <c r="D6" s="195">
        <v>153</v>
      </c>
      <c r="E6" s="195" t="s">
        <v>829</v>
      </c>
      <c r="F6" s="195">
        <v>1080.8</v>
      </c>
      <c r="G6" s="195">
        <v>40.5</v>
      </c>
      <c r="H6" s="196">
        <f t="shared" si="1"/>
        <v>40.5</v>
      </c>
      <c r="I6" s="197" t="b">
        <f t="shared" si="2"/>
        <v>1</v>
      </c>
      <c r="J6" s="194" t="b">
        <v>1</v>
      </c>
    </row>
    <row r="7" spans="1:10" ht="15.6" thickBot="1">
      <c r="A7" s="222" t="str">
        <f t="shared" si="0"/>
        <v>DTWCLE</v>
      </c>
      <c r="B7" s="199" t="s">
        <v>828</v>
      </c>
      <c r="C7" s="199" t="s">
        <v>827</v>
      </c>
      <c r="D7" s="198">
        <v>153</v>
      </c>
      <c r="E7" s="198" t="s">
        <v>830</v>
      </c>
      <c r="F7" s="198">
        <v>1081</v>
      </c>
      <c r="G7" s="198">
        <v>40.5</v>
      </c>
      <c r="H7" s="196">
        <f t="shared" si="1"/>
        <v>40.5</v>
      </c>
      <c r="I7" s="197" t="b">
        <f t="shared" si="2"/>
        <v>1</v>
      </c>
      <c r="J7" s="194" t="b">
        <v>1</v>
      </c>
    </row>
    <row r="8" spans="1:10" ht="15.6" thickBot="1">
      <c r="A8" s="222" t="str">
        <f t="shared" si="0"/>
        <v>CLTFLO</v>
      </c>
      <c r="B8" s="199" t="s">
        <v>831</v>
      </c>
      <c r="C8" s="199" t="s">
        <v>832</v>
      </c>
      <c r="D8" s="198">
        <v>158</v>
      </c>
      <c r="E8" s="198" t="s">
        <v>833</v>
      </c>
      <c r="F8" s="198">
        <v>756</v>
      </c>
      <c r="G8" s="198">
        <v>42.6</v>
      </c>
      <c r="H8" s="196">
        <f t="shared" si="1"/>
        <v>42.6</v>
      </c>
      <c r="I8" s="197" t="b">
        <f t="shared" si="2"/>
        <v>1</v>
      </c>
      <c r="J8" s="194" t="b">
        <v>1</v>
      </c>
    </row>
    <row r="9" spans="1:10" ht="15.6" thickBot="1">
      <c r="A9" s="222" t="str">
        <f t="shared" si="0"/>
        <v>FLOCLT</v>
      </c>
      <c r="B9" s="199" t="s">
        <v>832</v>
      </c>
      <c r="C9" s="199" t="s">
        <v>831</v>
      </c>
      <c r="D9" s="195">
        <v>158</v>
      </c>
      <c r="E9" s="195" t="s">
        <v>833</v>
      </c>
      <c r="F9" s="195">
        <v>756</v>
      </c>
      <c r="G9" s="195">
        <v>42.6</v>
      </c>
      <c r="H9" s="196">
        <f t="shared" si="1"/>
        <v>42.6</v>
      </c>
      <c r="I9" s="197" t="b">
        <f t="shared" si="2"/>
        <v>1</v>
      </c>
      <c r="J9" s="194" t="b">
        <v>1</v>
      </c>
    </row>
    <row r="10" spans="1:10" ht="15.6" thickBot="1">
      <c r="A10" s="222" t="str">
        <f t="shared" si="0"/>
        <v>AMSDUS</v>
      </c>
      <c r="B10" s="199" t="s">
        <v>790</v>
      </c>
      <c r="C10" s="199" t="s">
        <v>834</v>
      </c>
      <c r="D10" s="195">
        <v>179</v>
      </c>
      <c r="E10" s="195" t="s">
        <v>835</v>
      </c>
      <c r="F10" s="195">
        <v>1161.5999999999999</v>
      </c>
      <c r="G10" s="195">
        <v>46.9</v>
      </c>
      <c r="H10" s="196">
        <f t="shared" si="1"/>
        <v>46.9</v>
      </c>
      <c r="I10" s="197" t="b">
        <f t="shared" si="2"/>
        <v>1</v>
      </c>
      <c r="J10" s="194" t="b">
        <v>1</v>
      </c>
    </row>
    <row r="11" spans="1:10" ht="15.6" thickBot="1">
      <c r="A11" s="222" t="str">
        <f t="shared" si="0"/>
        <v>DUSAMS</v>
      </c>
      <c r="B11" s="199" t="s">
        <v>834</v>
      </c>
      <c r="C11" s="199" t="s">
        <v>790</v>
      </c>
      <c r="D11" s="198">
        <v>179</v>
      </c>
      <c r="E11" s="198" t="s">
        <v>835</v>
      </c>
      <c r="F11" s="198">
        <v>1161.5999999999999</v>
      </c>
      <c r="G11" s="198">
        <v>46.9</v>
      </c>
      <c r="H11" s="196">
        <f t="shared" si="1"/>
        <v>46.9</v>
      </c>
      <c r="I11" s="197" t="b">
        <f t="shared" si="2"/>
        <v>1</v>
      </c>
      <c r="J11" s="194" t="b">
        <v>1</v>
      </c>
    </row>
    <row r="12" spans="1:10">
      <c r="A12" s="222" t="str">
        <f t="shared" si="0"/>
        <v>BWIEWR</v>
      </c>
      <c r="B12" s="199" t="s">
        <v>836</v>
      </c>
      <c r="C12" s="199" t="s">
        <v>837</v>
      </c>
      <c r="D12" s="198">
        <v>270</v>
      </c>
      <c r="E12" s="198" t="s">
        <v>838</v>
      </c>
      <c r="F12" s="198">
        <v>1099.9000000000001</v>
      </c>
      <c r="G12" s="198">
        <v>82</v>
      </c>
      <c r="H12" s="196">
        <f t="shared" si="1"/>
        <v>82</v>
      </c>
      <c r="I12" s="197" t="b">
        <f t="shared" si="2"/>
        <v>1</v>
      </c>
      <c r="J12" s="194" t="b">
        <v>1</v>
      </c>
    </row>
    <row r="13" spans="1:10" ht="15.6" thickBot="1">
      <c r="A13" s="222" t="str">
        <f t="shared" si="0"/>
        <v>EWRBWI</v>
      </c>
      <c r="B13" s="199" t="s">
        <v>837</v>
      </c>
      <c r="C13" s="199" t="s">
        <v>839</v>
      </c>
      <c r="D13" s="200">
        <v>270</v>
      </c>
      <c r="E13" s="200"/>
      <c r="F13" s="200">
        <v>1163.0999999999999</v>
      </c>
      <c r="G13" s="200">
        <v>77.5</v>
      </c>
      <c r="H13" s="196">
        <f t="shared" si="1"/>
        <v>77.5</v>
      </c>
      <c r="I13" s="197" t="b">
        <f t="shared" si="2"/>
        <v>1</v>
      </c>
      <c r="J13" s="194" t="b">
        <v>1</v>
      </c>
    </row>
    <row r="14" spans="1:10" ht="19.8" thickBot="1">
      <c r="A14" s="222" t="str">
        <f t="shared" si="0"/>
        <v>BOSJFK</v>
      </c>
      <c r="B14" s="199" t="s">
        <v>792</v>
      </c>
      <c r="C14" s="199" t="s">
        <v>789</v>
      </c>
      <c r="D14" s="198">
        <v>298</v>
      </c>
      <c r="E14" s="198" t="s">
        <v>840</v>
      </c>
      <c r="F14" s="198">
        <v>1936.3</v>
      </c>
      <c r="G14" s="198">
        <v>66.400000000000006</v>
      </c>
      <c r="H14" s="196">
        <f t="shared" si="1"/>
        <v>66.400000000000006</v>
      </c>
      <c r="I14" s="197" t="b">
        <f t="shared" si="2"/>
        <v>1</v>
      </c>
      <c r="J14" s="194" t="b">
        <v>1</v>
      </c>
    </row>
    <row r="15" spans="1:10" ht="19.8" thickBot="1">
      <c r="A15" s="222" t="str">
        <f t="shared" si="0"/>
        <v>JFKBOS</v>
      </c>
      <c r="B15" s="199" t="s">
        <v>789</v>
      </c>
      <c r="C15" s="199" t="s">
        <v>792</v>
      </c>
      <c r="D15" s="195">
        <v>298</v>
      </c>
      <c r="E15" s="195" t="s">
        <v>841</v>
      </c>
      <c r="F15" s="195">
        <v>1935.9</v>
      </c>
      <c r="G15" s="195">
        <v>66.400000000000006</v>
      </c>
      <c r="H15" s="196">
        <f t="shared" si="1"/>
        <v>66.400000000000006</v>
      </c>
      <c r="I15" s="197" t="b">
        <f t="shared" si="2"/>
        <v>1</v>
      </c>
      <c r="J15" s="194" t="b">
        <v>1</v>
      </c>
    </row>
    <row r="16" spans="1:10" ht="15.6" thickBot="1">
      <c r="A16" s="222" t="str">
        <f t="shared" si="0"/>
        <v>AMSHAJ</v>
      </c>
      <c r="B16" s="199" t="s">
        <v>790</v>
      </c>
      <c r="C16" s="199" t="s">
        <v>804</v>
      </c>
      <c r="D16" s="195">
        <v>335</v>
      </c>
      <c r="E16" s="195" t="s">
        <v>835</v>
      </c>
      <c r="F16" s="195">
        <v>1865.5</v>
      </c>
      <c r="G16" s="195">
        <v>77.099999999999994</v>
      </c>
      <c r="H16" s="196">
        <f t="shared" si="1"/>
        <v>77.099999999999994</v>
      </c>
      <c r="I16" s="197" t="b">
        <f t="shared" si="2"/>
        <v>1</v>
      </c>
      <c r="J16" s="194" t="b">
        <v>1</v>
      </c>
    </row>
    <row r="17" spans="1:10" ht="15.6" thickBot="1">
      <c r="A17" s="222" t="str">
        <f t="shared" si="0"/>
        <v>HAJAMS</v>
      </c>
      <c r="B17" s="199" t="s">
        <v>804</v>
      </c>
      <c r="C17" s="199" t="s">
        <v>790</v>
      </c>
      <c r="D17" s="198">
        <v>335</v>
      </c>
      <c r="E17" s="198" t="s">
        <v>835</v>
      </c>
      <c r="F17" s="198">
        <v>1865.5</v>
      </c>
      <c r="G17" s="198">
        <v>77.099999999999994</v>
      </c>
      <c r="H17" s="196">
        <f t="shared" si="1"/>
        <v>77.099999999999994</v>
      </c>
      <c r="I17" s="197" t="b">
        <f t="shared" si="2"/>
        <v>1</v>
      </c>
      <c r="J17" s="194" t="b">
        <v>1</v>
      </c>
    </row>
    <row r="18" spans="1:10" ht="19.8" thickBot="1">
      <c r="A18" s="222" t="str">
        <f t="shared" si="0"/>
        <v>DCAJFK</v>
      </c>
      <c r="B18" s="199" t="s">
        <v>842</v>
      </c>
      <c r="C18" s="199" t="s">
        <v>789</v>
      </c>
      <c r="D18" s="198">
        <v>341</v>
      </c>
      <c r="E18" s="198" t="s">
        <v>843</v>
      </c>
      <c r="F18" s="198">
        <v>1911.7</v>
      </c>
      <c r="G18" s="198">
        <v>73.2</v>
      </c>
      <c r="H18" s="196">
        <f t="shared" si="1"/>
        <v>73.2</v>
      </c>
      <c r="I18" s="197" t="b">
        <f t="shared" si="2"/>
        <v>1</v>
      </c>
      <c r="J18" s="194" t="b">
        <v>1</v>
      </c>
    </row>
    <row r="19" spans="1:10" ht="19.2">
      <c r="A19" s="222" t="str">
        <f t="shared" si="0"/>
        <v>JFKDCA</v>
      </c>
      <c r="B19" s="199" t="s">
        <v>789</v>
      </c>
      <c r="C19" s="199" t="s">
        <v>842</v>
      </c>
      <c r="D19" s="195">
        <v>341</v>
      </c>
      <c r="E19" s="195" t="s">
        <v>843</v>
      </c>
      <c r="F19" s="195">
        <v>1944</v>
      </c>
      <c r="G19" s="195">
        <v>75.2</v>
      </c>
      <c r="H19" s="196">
        <f t="shared" si="1"/>
        <v>75.2</v>
      </c>
      <c r="I19" s="197" t="b">
        <f t="shared" si="2"/>
        <v>1</v>
      </c>
      <c r="J19" s="194" t="b">
        <v>1</v>
      </c>
    </row>
    <row r="20" spans="1:10">
      <c r="A20" s="222" t="str">
        <f t="shared" si="0"/>
        <v>AMSLHR</v>
      </c>
      <c r="B20" s="199" t="s">
        <v>790</v>
      </c>
      <c r="C20" s="199" t="s">
        <v>844</v>
      </c>
      <c r="D20" s="200">
        <v>367</v>
      </c>
      <c r="E20" s="200"/>
      <c r="F20" s="200">
        <v>2674.5</v>
      </c>
      <c r="G20" s="200">
        <v>60.9</v>
      </c>
      <c r="H20" s="196">
        <f t="shared" si="1"/>
        <v>60.9</v>
      </c>
      <c r="I20" s="197" t="b">
        <f t="shared" si="2"/>
        <v>1</v>
      </c>
      <c r="J20" s="194" t="b">
        <v>1</v>
      </c>
    </row>
    <row r="21" spans="1:10">
      <c r="A21" s="222" t="str">
        <f t="shared" si="0"/>
        <v>LHRAMS</v>
      </c>
      <c r="B21" s="199" t="s">
        <v>844</v>
      </c>
      <c r="C21" s="199" t="s">
        <v>790</v>
      </c>
      <c r="D21" s="200">
        <v>367</v>
      </c>
      <c r="E21" s="200"/>
      <c r="F21" s="200">
        <v>2674.6</v>
      </c>
      <c r="G21" s="200">
        <v>60.9</v>
      </c>
      <c r="H21" s="196">
        <f t="shared" si="1"/>
        <v>60.9</v>
      </c>
      <c r="I21" s="197" t="b">
        <f t="shared" si="2"/>
        <v>1</v>
      </c>
      <c r="J21" s="194" t="b">
        <v>1</v>
      </c>
    </row>
    <row r="22" spans="1:10">
      <c r="A22" s="222" t="str">
        <f t="shared" si="0"/>
        <v>ARNOSL</v>
      </c>
      <c r="B22" s="199" t="s">
        <v>845</v>
      </c>
      <c r="C22" s="199" t="s">
        <v>846</v>
      </c>
      <c r="D22" s="200">
        <v>383</v>
      </c>
      <c r="E22" s="200"/>
      <c r="F22" s="200">
        <v>2734.4</v>
      </c>
      <c r="G22" s="200">
        <v>58.5</v>
      </c>
      <c r="H22" s="196">
        <f t="shared" si="1"/>
        <v>58.5</v>
      </c>
      <c r="I22" s="197" t="b">
        <f t="shared" si="2"/>
        <v>1</v>
      </c>
      <c r="J22" s="194" t="b">
        <v>1</v>
      </c>
    </row>
    <row r="23" spans="1:10">
      <c r="A23" s="222" t="str">
        <f t="shared" si="0"/>
        <v>OSLARN</v>
      </c>
      <c r="B23" s="199" t="s">
        <v>846</v>
      </c>
      <c r="C23" s="199" t="s">
        <v>845</v>
      </c>
      <c r="D23" s="200">
        <v>383</v>
      </c>
      <c r="E23" s="200"/>
      <c r="F23" s="200">
        <v>2730.6</v>
      </c>
      <c r="G23" s="200">
        <v>58.3</v>
      </c>
      <c r="H23" s="196">
        <f t="shared" si="1"/>
        <v>58.3</v>
      </c>
      <c r="I23" s="197" t="b">
        <f t="shared" si="2"/>
        <v>1</v>
      </c>
      <c r="J23" s="194" t="b">
        <v>1</v>
      </c>
    </row>
    <row r="24" spans="1:10">
      <c r="A24" s="222" t="str">
        <f t="shared" si="0"/>
        <v>AMSCDG</v>
      </c>
      <c r="B24" s="199" t="s">
        <v>790</v>
      </c>
      <c r="C24" s="199" t="s">
        <v>796</v>
      </c>
      <c r="D24" s="200">
        <v>398</v>
      </c>
      <c r="E24" s="200"/>
      <c r="F24" s="200">
        <v>2832.4</v>
      </c>
      <c r="G24" s="200">
        <v>59.6</v>
      </c>
      <c r="H24" s="196">
        <f t="shared" si="1"/>
        <v>59.6</v>
      </c>
      <c r="I24" s="197" t="b">
        <f t="shared" si="2"/>
        <v>1</v>
      </c>
      <c r="J24" s="194" t="b">
        <v>1</v>
      </c>
    </row>
    <row r="25" spans="1:10">
      <c r="A25" s="222" t="str">
        <f t="shared" si="0"/>
        <v>CDGAMS</v>
      </c>
      <c r="B25" s="199" t="s">
        <v>796</v>
      </c>
      <c r="C25" s="199" t="s">
        <v>790</v>
      </c>
      <c r="D25" s="200">
        <v>398</v>
      </c>
      <c r="E25" s="200"/>
      <c r="F25" s="200">
        <v>2832.4</v>
      </c>
      <c r="G25" s="200">
        <v>59.6</v>
      </c>
      <c r="H25" s="196">
        <f t="shared" si="1"/>
        <v>59.6</v>
      </c>
      <c r="I25" s="197" t="b">
        <f t="shared" si="2"/>
        <v>1</v>
      </c>
      <c r="J25" s="194" t="b">
        <v>1</v>
      </c>
    </row>
    <row r="26" spans="1:10">
      <c r="A26" s="222" t="str">
        <f t="shared" si="0"/>
        <v>MUCCGN</v>
      </c>
      <c r="B26" s="199" t="s">
        <v>797</v>
      </c>
      <c r="C26" s="199" t="s">
        <v>847</v>
      </c>
      <c r="D26" s="200">
        <v>435</v>
      </c>
      <c r="E26" s="200"/>
      <c r="F26" s="200">
        <v>2867.2</v>
      </c>
      <c r="G26" s="200">
        <v>66.8</v>
      </c>
      <c r="H26" s="196">
        <f t="shared" si="1"/>
        <v>66.8</v>
      </c>
      <c r="I26" s="197" t="b">
        <f t="shared" si="2"/>
        <v>1</v>
      </c>
      <c r="J26" s="194" t="b">
        <v>1</v>
      </c>
    </row>
    <row r="27" spans="1:10">
      <c r="A27" s="222" t="str">
        <f t="shared" si="0"/>
        <v>AMSBHX</v>
      </c>
      <c r="B27" s="199" t="s">
        <v>790</v>
      </c>
      <c r="C27" s="199" t="s">
        <v>848</v>
      </c>
      <c r="D27" s="200">
        <v>439</v>
      </c>
      <c r="E27" s="200"/>
      <c r="F27" s="200">
        <v>2168.6</v>
      </c>
      <c r="G27" s="200">
        <v>72.3</v>
      </c>
      <c r="H27" s="196">
        <f t="shared" si="1"/>
        <v>72.3</v>
      </c>
      <c r="I27" s="197" t="b">
        <f t="shared" si="2"/>
        <v>1</v>
      </c>
      <c r="J27" s="194" t="b">
        <v>1</v>
      </c>
    </row>
    <row r="28" spans="1:10">
      <c r="A28" s="222" t="str">
        <f t="shared" si="0"/>
        <v>BHXAMS</v>
      </c>
      <c r="B28" s="199" t="s">
        <v>848</v>
      </c>
      <c r="C28" s="199" t="s">
        <v>790</v>
      </c>
      <c r="D28" s="200">
        <v>439</v>
      </c>
      <c r="E28" s="200"/>
      <c r="F28" s="200">
        <v>2168.6999999999998</v>
      </c>
      <c r="G28" s="200">
        <v>72.3</v>
      </c>
      <c r="H28" s="196">
        <f t="shared" si="1"/>
        <v>72.3</v>
      </c>
      <c r="I28" s="197" t="b">
        <f t="shared" si="2"/>
        <v>1</v>
      </c>
      <c r="J28" s="194" t="b">
        <v>1</v>
      </c>
    </row>
    <row r="29" spans="1:10">
      <c r="A29" s="222" t="str">
        <f t="shared" si="0"/>
        <v>AMDBOM</v>
      </c>
      <c r="B29" s="199" t="s">
        <v>849</v>
      </c>
      <c r="C29" s="199" t="s">
        <v>802</v>
      </c>
      <c r="D29" s="201">
        <v>443</v>
      </c>
      <c r="E29" s="201"/>
      <c r="F29" s="201">
        <v>3131.3</v>
      </c>
      <c r="G29" s="201">
        <v>52.4</v>
      </c>
      <c r="H29" s="196">
        <f t="shared" si="1"/>
        <v>52.4</v>
      </c>
      <c r="I29" s="197" t="b">
        <f t="shared" si="2"/>
        <v>1</v>
      </c>
      <c r="J29" s="194" t="b">
        <v>1</v>
      </c>
    </row>
    <row r="30" spans="1:10">
      <c r="A30" s="222" t="str">
        <f t="shared" si="0"/>
        <v>AMSBLL</v>
      </c>
      <c r="B30" s="199" t="s">
        <v>790</v>
      </c>
      <c r="C30" s="199" t="s">
        <v>850</v>
      </c>
      <c r="D30" s="200">
        <v>476</v>
      </c>
      <c r="E30" s="200"/>
      <c r="F30" s="200">
        <v>2746</v>
      </c>
      <c r="G30" s="200">
        <v>76.7</v>
      </c>
      <c r="H30" s="196">
        <f t="shared" si="1"/>
        <v>76.7</v>
      </c>
      <c r="I30" s="197" t="b">
        <f t="shared" si="2"/>
        <v>1</v>
      </c>
      <c r="J30" s="194" t="b">
        <v>1</v>
      </c>
    </row>
    <row r="31" spans="1:10">
      <c r="A31" s="222" t="str">
        <f t="shared" si="0"/>
        <v>BLLAMS</v>
      </c>
      <c r="B31" s="199" t="s">
        <v>850</v>
      </c>
      <c r="C31" s="199" t="s">
        <v>790</v>
      </c>
      <c r="D31" s="200">
        <v>476</v>
      </c>
      <c r="E31" s="200"/>
      <c r="F31" s="200">
        <v>2746</v>
      </c>
      <c r="G31" s="200">
        <v>76.7</v>
      </c>
      <c r="H31" s="196">
        <f t="shared" si="1"/>
        <v>76.7</v>
      </c>
      <c r="I31" s="197" t="b">
        <f t="shared" si="2"/>
        <v>1</v>
      </c>
      <c r="J31" s="194" t="b">
        <v>1</v>
      </c>
    </row>
    <row r="32" spans="1:10">
      <c r="A32" s="222" t="str">
        <f t="shared" si="0"/>
        <v>CDGSTR</v>
      </c>
      <c r="B32" s="199" t="s">
        <v>796</v>
      </c>
      <c r="C32" s="199" t="s">
        <v>851</v>
      </c>
      <c r="D32" s="200">
        <v>489</v>
      </c>
      <c r="E32" s="200"/>
      <c r="F32" s="200">
        <v>2314.6999999999998</v>
      </c>
      <c r="G32" s="200">
        <v>97</v>
      </c>
      <c r="H32" s="196">
        <f t="shared" si="1"/>
        <v>97</v>
      </c>
      <c r="I32" s="197" t="b">
        <f t="shared" si="2"/>
        <v>1</v>
      </c>
      <c r="J32" s="194" t="b">
        <v>1</v>
      </c>
    </row>
    <row r="33" spans="1:10">
      <c r="A33" s="222" t="str">
        <f t="shared" si="0"/>
        <v>STRCDG</v>
      </c>
      <c r="B33" s="199" t="s">
        <v>851</v>
      </c>
      <c r="C33" s="199" t="s">
        <v>796</v>
      </c>
      <c r="D33" s="200">
        <v>489</v>
      </c>
      <c r="E33" s="200"/>
      <c r="F33" s="200">
        <v>2314.6999999999998</v>
      </c>
      <c r="G33" s="200">
        <v>97</v>
      </c>
      <c r="H33" s="196">
        <f t="shared" si="1"/>
        <v>97</v>
      </c>
      <c r="I33" s="197" t="b">
        <f t="shared" si="2"/>
        <v>1</v>
      </c>
      <c r="J33" s="194" t="b">
        <v>1</v>
      </c>
    </row>
    <row r="34" spans="1:10">
      <c r="A34" s="222" t="str">
        <f t="shared" si="0"/>
        <v>AMSSTR</v>
      </c>
      <c r="B34" s="199" t="s">
        <v>790</v>
      </c>
      <c r="C34" s="199" t="s">
        <v>851</v>
      </c>
      <c r="D34" s="200">
        <v>510</v>
      </c>
      <c r="E34" s="200"/>
      <c r="F34" s="200">
        <v>2588.6999999999998</v>
      </c>
      <c r="G34" s="200">
        <v>89.8</v>
      </c>
      <c r="H34" s="196">
        <f t="shared" si="1"/>
        <v>89.8</v>
      </c>
      <c r="I34" s="197" t="b">
        <f t="shared" si="2"/>
        <v>1</v>
      </c>
      <c r="J34" s="194" t="b">
        <v>1</v>
      </c>
    </row>
    <row r="35" spans="1:10">
      <c r="A35" s="222" t="str">
        <f t="shared" si="0"/>
        <v>STRAMS</v>
      </c>
      <c r="B35" s="199" t="s">
        <v>851</v>
      </c>
      <c r="C35" s="199" t="s">
        <v>790</v>
      </c>
      <c r="D35" s="200">
        <v>510</v>
      </c>
      <c r="E35" s="200"/>
      <c r="F35" s="200">
        <v>2588.6999999999998</v>
      </c>
      <c r="G35" s="200">
        <v>89.8</v>
      </c>
      <c r="H35" s="196">
        <f t="shared" si="1"/>
        <v>89.8</v>
      </c>
      <c r="I35" s="197" t="b">
        <f t="shared" si="2"/>
        <v>1</v>
      </c>
      <c r="J35" s="194" t="b">
        <v>1</v>
      </c>
    </row>
    <row r="36" spans="1:10">
      <c r="A36" s="222" t="str">
        <f t="shared" si="0"/>
        <v>CGNLHR</v>
      </c>
      <c r="B36" s="199" t="s">
        <v>847</v>
      </c>
      <c r="C36" s="199" t="s">
        <v>844</v>
      </c>
      <c r="D36" s="200">
        <v>533</v>
      </c>
      <c r="E36" s="200"/>
      <c r="F36" s="200">
        <v>3196.5</v>
      </c>
      <c r="G36" s="200">
        <v>77.2</v>
      </c>
      <c r="H36" s="196">
        <f t="shared" si="1"/>
        <v>77.2</v>
      </c>
      <c r="I36" s="197" t="b">
        <f t="shared" si="2"/>
        <v>1</v>
      </c>
      <c r="J36" s="194" t="b">
        <v>1</v>
      </c>
    </row>
    <row r="37" spans="1:10">
      <c r="A37" s="222" t="str">
        <f t="shared" si="0"/>
        <v>AMSNUE</v>
      </c>
      <c r="B37" s="199" t="s">
        <v>790</v>
      </c>
      <c r="C37" s="199" t="s">
        <v>852</v>
      </c>
      <c r="D37" s="200">
        <v>541</v>
      </c>
      <c r="E37" s="200"/>
      <c r="F37" s="200">
        <v>2595.5</v>
      </c>
      <c r="G37" s="200">
        <v>95.5</v>
      </c>
      <c r="H37" s="196">
        <f t="shared" si="1"/>
        <v>95.5</v>
      </c>
      <c r="I37" s="197" t="b">
        <f t="shared" si="2"/>
        <v>1</v>
      </c>
      <c r="J37" s="194" t="b">
        <v>1</v>
      </c>
    </row>
    <row r="38" spans="1:10">
      <c r="A38" s="222" t="str">
        <f t="shared" si="0"/>
        <v>NUEAMS</v>
      </c>
      <c r="B38" s="199" t="s">
        <v>852</v>
      </c>
      <c r="C38" s="199" t="s">
        <v>853</v>
      </c>
      <c r="D38" s="200">
        <v>541</v>
      </c>
      <c r="E38" s="200"/>
      <c r="F38" s="200">
        <v>2595.9</v>
      </c>
      <c r="G38" s="200">
        <v>95.5</v>
      </c>
      <c r="H38" s="196">
        <f t="shared" si="1"/>
        <v>95.5</v>
      </c>
      <c r="I38" s="197" t="b">
        <f t="shared" si="2"/>
        <v>1</v>
      </c>
      <c r="J38" s="194" t="b">
        <v>1</v>
      </c>
    </row>
    <row r="39" spans="1:10">
      <c r="A39" s="222" t="str">
        <f t="shared" si="0"/>
        <v>AMSZRH</v>
      </c>
      <c r="B39" s="199" t="s">
        <v>790</v>
      </c>
      <c r="C39" s="199" t="s">
        <v>854</v>
      </c>
      <c r="D39" s="200">
        <v>602</v>
      </c>
      <c r="E39" s="200"/>
      <c r="F39" s="200">
        <v>3522.6</v>
      </c>
      <c r="G39" s="200">
        <v>86.4</v>
      </c>
      <c r="H39" s="196">
        <f t="shared" si="1"/>
        <v>86.4</v>
      </c>
      <c r="I39" s="197" t="b">
        <f t="shared" si="2"/>
        <v>1</v>
      </c>
      <c r="J39" s="194" t="b">
        <v>1</v>
      </c>
    </row>
    <row r="40" spans="1:10">
      <c r="A40" s="222" t="str">
        <f t="shared" si="0"/>
        <v>ZRHAMS</v>
      </c>
      <c r="B40" s="199" t="s">
        <v>854</v>
      </c>
      <c r="C40" s="199" t="s">
        <v>790</v>
      </c>
      <c r="D40" s="200">
        <v>602</v>
      </c>
      <c r="E40" s="200"/>
      <c r="F40" s="200">
        <v>3522.6</v>
      </c>
      <c r="G40" s="200">
        <v>86.4</v>
      </c>
      <c r="H40" s="196">
        <f t="shared" si="1"/>
        <v>86.4</v>
      </c>
      <c r="I40" s="197" t="b">
        <f t="shared" si="2"/>
        <v>1</v>
      </c>
      <c r="J40" s="194" t="b">
        <v>1</v>
      </c>
    </row>
    <row r="41" spans="1:10">
      <c r="A41" s="222" t="str">
        <f t="shared" si="0"/>
        <v>CDGNUE</v>
      </c>
      <c r="B41" s="199" t="s">
        <v>796</v>
      </c>
      <c r="C41" s="199" t="s">
        <v>852</v>
      </c>
      <c r="D41" s="200">
        <v>620</v>
      </c>
      <c r="E41" s="200"/>
      <c r="F41" s="200">
        <v>3168.1</v>
      </c>
      <c r="G41" s="200">
        <v>108.5</v>
      </c>
      <c r="H41" s="196">
        <f t="shared" si="1"/>
        <v>108.5</v>
      </c>
      <c r="I41" s="197" t="b">
        <f t="shared" si="2"/>
        <v>1</v>
      </c>
      <c r="J41" s="194" t="b">
        <v>1</v>
      </c>
    </row>
    <row r="42" spans="1:10">
      <c r="A42" s="222" t="str">
        <f t="shared" si="0"/>
        <v>NUECDG</v>
      </c>
      <c r="B42" s="199" t="s">
        <v>852</v>
      </c>
      <c r="C42" s="199" t="s">
        <v>796</v>
      </c>
      <c r="D42" s="200">
        <v>620</v>
      </c>
      <c r="E42" s="200"/>
      <c r="F42" s="200">
        <v>3168.2</v>
      </c>
      <c r="G42" s="200">
        <v>108.5</v>
      </c>
      <c r="H42" s="196">
        <f t="shared" si="1"/>
        <v>108.5</v>
      </c>
      <c r="I42" s="197" t="b">
        <f t="shared" si="2"/>
        <v>1</v>
      </c>
      <c r="J42" s="194" t="b">
        <v>1</v>
      </c>
    </row>
    <row r="43" spans="1:10">
      <c r="A43" s="222" t="str">
        <f t="shared" si="0"/>
        <v>AMSCPH</v>
      </c>
      <c r="B43" s="199" t="s">
        <v>790</v>
      </c>
      <c r="C43" s="199" t="s">
        <v>825</v>
      </c>
      <c r="D43" s="200">
        <v>632</v>
      </c>
      <c r="E43" s="200"/>
      <c r="F43" s="200">
        <v>3685.8</v>
      </c>
      <c r="G43" s="200">
        <v>84.4</v>
      </c>
      <c r="H43" s="196">
        <f t="shared" si="1"/>
        <v>84.4</v>
      </c>
      <c r="I43" s="197" t="b">
        <f t="shared" si="2"/>
        <v>1</v>
      </c>
      <c r="J43" s="194" t="b">
        <v>1</v>
      </c>
    </row>
    <row r="44" spans="1:10">
      <c r="A44" s="222" t="str">
        <f t="shared" si="0"/>
        <v>CPHAMS</v>
      </c>
      <c r="B44" s="199" t="s">
        <v>825</v>
      </c>
      <c r="C44" s="199" t="s">
        <v>790</v>
      </c>
      <c r="D44" s="200">
        <v>632</v>
      </c>
      <c r="E44" s="200"/>
      <c r="F44" s="200">
        <v>3685.8</v>
      </c>
      <c r="G44" s="200">
        <v>84.4</v>
      </c>
      <c r="H44" s="196">
        <f t="shared" si="1"/>
        <v>84.4</v>
      </c>
      <c r="I44" s="197" t="b">
        <f t="shared" si="2"/>
        <v>1</v>
      </c>
      <c r="J44" s="194" t="b">
        <v>1</v>
      </c>
    </row>
    <row r="45" spans="1:10">
      <c r="A45" s="222" t="str">
        <f t="shared" si="0"/>
        <v>BWIDTW</v>
      </c>
      <c r="B45" s="199" t="s">
        <v>836</v>
      </c>
      <c r="C45" s="199" t="s">
        <v>828</v>
      </c>
      <c r="D45" s="200">
        <v>655</v>
      </c>
      <c r="E45" s="200"/>
      <c r="F45" s="200">
        <v>3942.9</v>
      </c>
      <c r="G45" s="200">
        <v>83.9</v>
      </c>
      <c r="H45" s="196">
        <f t="shared" si="1"/>
        <v>83.9</v>
      </c>
      <c r="I45" s="197" t="b">
        <f t="shared" si="2"/>
        <v>1</v>
      </c>
      <c r="J45" s="194" t="b">
        <v>1</v>
      </c>
    </row>
    <row r="46" spans="1:10">
      <c r="A46" s="222" t="str">
        <f t="shared" si="0"/>
        <v>DTWBWI</v>
      </c>
      <c r="B46" s="199" t="s">
        <v>828</v>
      </c>
      <c r="C46" s="199" t="s">
        <v>839</v>
      </c>
      <c r="D46" s="200">
        <v>655</v>
      </c>
      <c r="E46" s="200"/>
      <c r="F46" s="200">
        <v>3956.5</v>
      </c>
      <c r="G46" s="200">
        <v>83.8</v>
      </c>
      <c r="H46" s="196">
        <f t="shared" si="1"/>
        <v>83.8</v>
      </c>
      <c r="I46" s="197" t="b">
        <f t="shared" si="2"/>
        <v>1</v>
      </c>
      <c r="J46" s="194" t="b">
        <v>1</v>
      </c>
    </row>
    <row r="47" spans="1:10">
      <c r="A47" s="222" t="str">
        <f t="shared" si="0"/>
        <v>BNAORD</v>
      </c>
      <c r="B47" s="199" t="s">
        <v>855</v>
      </c>
      <c r="C47" s="199" t="s">
        <v>856</v>
      </c>
      <c r="D47" s="200">
        <v>658</v>
      </c>
      <c r="E47" s="200"/>
      <c r="F47" s="200">
        <v>2504.8000000000002</v>
      </c>
      <c r="G47" s="200">
        <v>112.9</v>
      </c>
      <c r="H47" s="196">
        <f t="shared" si="1"/>
        <v>112.9</v>
      </c>
      <c r="I47" s="197" t="b">
        <f t="shared" si="2"/>
        <v>1</v>
      </c>
      <c r="J47" s="194" t="b">
        <v>1</v>
      </c>
    </row>
    <row r="48" spans="1:10">
      <c r="A48" s="222" t="str">
        <f t="shared" si="0"/>
        <v>ORDBNA</v>
      </c>
      <c r="B48" s="199" t="s">
        <v>776</v>
      </c>
      <c r="C48" s="199" t="s">
        <v>855</v>
      </c>
      <c r="D48" s="200">
        <v>658</v>
      </c>
      <c r="E48" s="200"/>
      <c r="F48" s="200">
        <v>2529.8000000000002</v>
      </c>
      <c r="G48" s="200">
        <v>112.5</v>
      </c>
      <c r="H48" s="196">
        <f t="shared" si="1"/>
        <v>112.5</v>
      </c>
      <c r="I48" s="197" t="b">
        <f t="shared" si="2"/>
        <v>1</v>
      </c>
      <c r="J48" s="194" t="b">
        <v>1</v>
      </c>
    </row>
    <row r="49" spans="1:10">
      <c r="A49" s="222" t="str">
        <f t="shared" si="0"/>
        <v>AMSMUC</v>
      </c>
      <c r="B49" s="199" t="s">
        <v>790</v>
      </c>
      <c r="C49" s="199" t="s">
        <v>797</v>
      </c>
      <c r="D49" s="200">
        <v>663</v>
      </c>
      <c r="E49" s="200"/>
      <c r="F49" s="200">
        <v>3395.4</v>
      </c>
      <c r="G49" s="200">
        <v>96.3</v>
      </c>
      <c r="H49" s="196">
        <f t="shared" si="1"/>
        <v>96.3</v>
      </c>
      <c r="I49" s="197" t="b">
        <f t="shared" si="2"/>
        <v>1</v>
      </c>
      <c r="J49" s="194" t="b">
        <v>1</v>
      </c>
    </row>
    <row r="50" spans="1:10">
      <c r="A50" s="222" t="str">
        <f t="shared" si="0"/>
        <v>MUCAMS</v>
      </c>
      <c r="B50" s="199" t="s">
        <v>797</v>
      </c>
      <c r="C50" s="199" t="s">
        <v>790</v>
      </c>
      <c r="D50" s="200">
        <v>663</v>
      </c>
      <c r="E50" s="200"/>
      <c r="F50" s="200">
        <v>3395.6</v>
      </c>
      <c r="G50" s="200">
        <v>96.3</v>
      </c>
      <c r="H50" s="196">
        <f t="shared" si="1"/>
        <v>96.3</v>
      </c>
      <c r="I50" s="197" t="b">
        <f t="shared" si="2"/>
        <v>1</v>
      </c>
      <c r="J50" s="194" t="b">
        <v>1</v>
      </c>
    </row>
    <row r="51" spans="1:10">
      <c r="A51" s="222" t="str">
        <f t="shared" si="0"/>
        <v>CDGMUC</v>
      </c>
      <c r="B51" s="199" t="s">
        <v>796</v>
      </c>
      <c r="C51" s="199" t="s">
        <v>797</v>
      </c>
      <c r="D51" s="200">
        <v>681</v>
      </c>
      <c r="E51" s="200"/>
      <c r="F51" s="200">
        <v>4010.1</v>
      </c>
      <c r="G51" s="200">
        <v>90.4</v>
      </c>
      <c r="H51" s="196">
        <f t="shared" si="1"/>
        <v>90.4</v>
      </c>
      <c r="I51" s="197" t="b">
        <f t="shared" si="2"/>
        <v>1</v>
      </c>
      <c r="J51" s="194" t="b">
        <v>1</v>
      </c>
    </row>
    <row r="52" spans="1:10">
      <c r="A52" s="222" t="str">
        <f t="shared" si="0"/>
        <v>MUCCDG</v>
      </c>
      <c r="B52" s="199" t="s">
        <v>797</v>
      </c>
      <c r="C52" s="199" t="s">
        <v>796</v>
      </c>
      <c r="D52" s="200">
        <v>681</v>
      </c>
      <c r="E52" s="200"/>
      <c r="F52" s="200">
        <v>4011.6</v>
      </c>
      <c r="G52" s="200">
        <v>90.4</v>
      </c>
      <c r="H52" s="196">
        <f t="shared" si="1"/>
        <v>90.4</v>
      </c>
      <c r="I52" s="197" t="b">
        <f t="shared" si="2"/>
        <v>1</v>
      </c>
      <c r="J52" s="194" t="b">
        <v>1</v>
      </c>
    </row>
    <row r="53" spans="1:10">
      <c r="A53" s="222" t="str">
        <f t="shared" si="0"/>
        <v>ARNLLA</v>
      </c>
      <c r="B53" s="199" t="s">
        <v>845</v>
      </c>
      <c r="C53" s="199" t="s">
        <v>857</v>
      </c>
      <c r="D53" s="200">
        <v>687</v>
      </c>
      <c r="E53" s="200"/>
      <c r="F53" s="200">
        <v>3853.5</v>
      </c>
      <c r="G53" s="200">
        <v>88</v>
      </c>
      <c r="H53" s="196">
        <f t="shared" si="1"/>
        <v>88</v>
      </c>
      <c r="I53" s="197" t="b">
        <f t="shared" si="2"/>
        <v>1</v>
      </c>
      <c r="J53" s="194" t="b">
        <v>1</v>
      </c>
    </row>
    <row r="54" spans="1:10">
      <c r="A54" s="222" t="str">
        <f t="shared" si="0"/>
        <v>LLAARN</v>
      </c>
      <c r="B54" s="199" t="s">
        <v>857</v>
      </c>
      <c r="C54" s="199" t="s">
        <v>845</v>
      </c>
      <c r="D54" s="202">
        <v>687</v>
      </c>
      <c r="E54" s="200"/>
      <c r="F54" s="200">
        <v>3853.5</v>
      </c>
      <c r="G54" s="200">
        <v>88</v>
      </c>
      <c r="H54" s="196">
        <f t="shared" si="1"/>
        <v>88</v>
      </c>
      <c r="I54" s="197" t="b">
        <f t="shared" si="2"/>
        <v>1</v>
      </c>
      <c r="J54" s="194" t="b">
        <v>1</v>
      </c>
    </row>
    <row r="55" spans="1:10">
      <c r="A55" s="222" t="str">
        <f t="shared" si="0"/>
        <v>AMSGLA</v>
      </c>
      <c r="B55" s="199" t="s">
        <v>790</v>
      </c>
      <c r="C55" s="199" t="s">
        <v>858</v>
      </c>
      <c r="D55" s="202">
        <v>716</v>
      </c>
      <c r="E55" s="200"/>
      <c r="F55" s="200">
        <v>3831.9</v>
      </c>
      <c r="G55" s="200">
        <v>95.3</v>
      </c>
      <c r="H55" s="196">
        <f t="shared" si="1"/>
        <v>95.3</v>
      </c>
      <c r="I55" s="197" t="b">
        <f t="shared" si="2"/>
        <v>1</v>
      </c>
      <c r="J55" s="194" t="b">
        <v>1</v>
      </c>
    </row>
    <row r="56" spans="1:10">
      <c r="A56" s="222" t="str">
        <f t="shared" si="0"/>
        <v>GLAAMS</v>
      </c>
      <c r="B56" s="199" t="s">
        <v>858</v>
      </c>
      <c r="C56" s="199" t="s">
        <v>790</v>
      </c>
      <c r="D56" s="202">
        <v>716</v>
      </c>
      <c r="E56" s="200"/>
      <c r="F56" s="200">
        <v>3831.9</v>
      </c>
      <c r="G56" s="200">
        <v>95.3</v>
      </c>
      <c r="H56" s="196">
        <f t="shared" si="1"/>
        <v>95.3</v>
      </c>
      <c r="I56" s="197" t="b">
        <f t="shared" si="2"/>
        <v>1</v>
      </c>
      <c r="J56" s="194" t="b">
        <v>1</v>
      </c>
    </row>
    <row r="57" spans="1:10">
      <c r="A57" s="222" t="str">
        <f t="shared" si="0"/>
        <v>AMDDEL</v>
      </c>
      <c r="B57" s="199" t="s">
        <v>849</v>
      </c>
      <c r="C57" s="199" t="s">
        <v>762</v>
      </c>
      <c r="D57" s="203">
        <v>755</v>
      </c>
      <c r="E57" s="201"/>
      <c r="F57" s="201">
        <v>4405.5</v>
      </c>
      <c r="G57" s="201">
        <v>77.599999999999994</v>
      </c>
      <c r="H57" s="196">
        <f t="shared" si="1"/>
        <v>77.599999999999994</v>
      </c>
      <c r="I57" s="197" t="b">
        <f t="shared" si="2"/>
        <v>1</v>
      </c>
      <c r="J57" s="194" t="b">
        <v>1</v>
      </c>
    </row>
    <row r="58" spans="1:10">
      <c r="A58" s="222" t="str">
        <f t="shared" si="0"/>
        <v>DELAMD</v>
      </c>
      <c r="B58" s="199" t="s">
        <v>762</v>
      </c>
      <c r="C58" s="199" t="s">
        <v>849</v>
      </c>
      <c r="D58" s="202">
        <v>755</v>
      </c>
      <c r="E58" s="200"/>
      <c r="F58" s="200">
        <v>4404.3999999999996</v>
      </c>
      <c r="G58" s="200">
        <v>77.599999999999994</v>
      </c>
      <c r="H58" s="196">
        <f t="shared" si="1"/>
        <v>77.599999999999994</v>
      </c>
      <c r="I58" s="197" t="b">
        <f t="shared" si="2"/>
        <v>1</v>
      </c>
      <c r="J58" s="194" t="b">
        <v>1</v>
      </c>
    </row>
    <row r="59" spans="1:10">
      <c r="A59" s="222" t="str">
        <f t="shared" si="0"/>
        <v>AMSGOT</v>
      </c>
      <c r="B59" s="199" t="s">
        <v>790</v>
      </c>
      <c r="C59" s="199" t="s">
        <v>859</v>
      </c>
      <c r="D59" s="202">
        <v>763</v>
      </c>
      <c r="E59" s="200"/>
      <c r="F59" s="200">
        <v>3486.9</v>
      </c>
      <c r="G59" s="200">
        <v>113.3</v>
      </c>
      <c r="H59" s="196">
        <f t="shared" si="1"/>
        <v>113.3</v>
      </c>
      <c r="I59" s="197" t="b">
        <f t="shared" si="2"/>
        <v>1</v>
      </c>
      <c r="J59" s="194" t="b">
        <v>1</v>
      </c>
    </row>
    <row r="60" spans="1:10">
      <c r="A60" s="222" t="str">
        <f t="shared" si="0"/>
        <v>GOTAMS</v>
      </c>
      <c r="B60" s="199" t="s">
        <v>859</v>
      </c>
      <c r="C60" s="199" t="s">
        <v>790</v>
      </c>
      <c r="D60" s="202">
        <v>763</v>
      </c>
      <c r="E60" s="200"/>
      <c r="F60" s="200">
        <v>3486.9</v>
      </c>
      <c r="G60" s="200">
        <v>113.3</v>
      </c>
      <c r="H60" s="196">
        <f t="shared" si="1"/>
        <v>113.3</v>
      </c>
      <c r="I60" s="197" t="b">
        <f t="shared" si="2"/>
        <v>1</v>
      </c>
      <c r="J60" s="194" t="b">
        <v>1</v>
      </c>
    </row>
    <row r="61" spans="1:10">
      <c r="A61" s="222" t="str">
        <f t="shared" si="0"/>
        <v>DUSBLQ</v>
      </c>
      <c r="B61" s="199" t="s">
        <v>834</v>
      </c>
      <c r="C61" s="199" t="s">
        <v>860</v>
      </c>
      <c r="D61" s="200">
        <v>822</v>
      </c>
      <c r="E61" s="204"/>
      <c r="F61" s="200">
        <v>2296.9</v>
      </c>
      <c r="G61" s="200">
        <v>97.8</v>
      </c>
      <c r="H61" s="196">
        <f t="shared" si="1"/>
        <v>97.8</v>
      </c>
      <c r="I61" s="197" t="b">
        <f t="shared" si="2"/>
        <v>1</v>
      </c>
      <c r="J61" s="194" t="b">
        <v>1</v>
      </c>
    </row>
    <row r="62" spans="1:10">
      <c r="A62" s="222" t="str">
        <f t="shared" si="0"/>
        <v>CDGPRG</v>
      </c>
      <c r="B62" s="199" t="s">
        <v>796</v>
      </c>
      <c r="C62" s="199" t="s">
        <v>861</v>
      </c>
      <c r="D62" s="200">
        <v>851</v>
      </c>
      <c r="E62" s="204"/>
      <c r="F62" s="200">
        <v>4727.7</v>
      </c>
      <c r="G62" s="200">
        <v>104.5</v>
      </c>
      <c r="H62" s="196">
        <f t="shared" si="1"/>
        <v>104.5</v>
      </c>
      <c r="I62" s="197" t="b">
        <f t="shared" si="2"/>
        <v>1</v>
      </c>
      <c r="J62" s="194" t="b">
        <v>1</v>
      </c>
    </row>
    <row r="63" spans="1:10">
      <c r="A63" s="222" t="str">
        <f t="shared" si="0"/>
        <v>PRGCDG</v>
      </c>
      <c r="B63" s="199" t="s">
        <v>861</v>
      </c>
      <c r="C63" s="199" t="s">
        <v>796</v>
      </c>
      <c r="D63" s="200">
        <v>851</v>
      </c>
      <c r="E63" s="204"/>
      <c r="F63" s="200">
        <v>4727.7</v>
      </c>
      <c r="G63" s="200">
        <v>104.5</v>
      </c>
      <c r="H63" s="196">
        <f t="shared" si="1"/>
        <v>104.5</v>
      </c>
      <c r="I63" s="197" t="b">
        <f t="shared" si="2"/>
        <v>1</v>
      </c>
      <c r="J63" s="194" t="b">
        <v>1</v>
      </c>
    </row>
    <row r="64" spans="1:10">
      <c r="A64" s="222" t="str">
        <f t="shared" si="0"/>
        <v>CLTJFK</v>
      </c>
      <c r="B64" s="199" t="s">
        <v>831</v>
      </c>
      <c r="C64" s="199" t="s">
        <v>789</v>
      </c>
      <c r="D64" s="200">
        <v>871</v>
      </c>
      <c r="E64" s="204"/>
      <c r="F64" s="200">
        <v>4259.8999999999996</v>
      </c>
      <c r="G64" s="200">
        <v>105.9</v>
      </c>
      <c r="H64" s="196">
        <f t="shared" si="1"/>
        <v>105.9</v>
      </c>
      <c r="I64" s="197" t="b">
        <f t="shared" si="2"/>
        <v>1</v>
      </c>
      <c r="J64" s="194" t="b">
        <v>1</v>
      </c>
    </row>
    <row r="65" spans="1:10">
      <c r="A65" s="222" t="str">
        <f t="shared" si="0"/>
        <v>JFKCLT</v>
      </c>
      <c r="B65" s="199" t="s">
        <v>789</v>
      </c>
      <c r="C65" s="199" t="s">
        <v>862</v>
      </c>
      <c r="D65" s="200">
        <v>871</v>
      </c>
      <c r="E65" s="204"/>
      <c r="F65" s="200">
        <v>4260.7</v>
      </c>
      <c r="G65" s="200">
        <v>105.9</v>
      </c>
      <c r="H65" s="196">
        <f t="shared" si="1"/>
        <v>105.9</v>
      </c>
      <c r="I65" s="197" t="b">
        <f t="shared" si="2"/>
        <v>1</v>
      </c>
      <c r="J65" s="194" t="b">
        <v>1</v>
      </c>
    </row>
    <row r="66" spans="1:10">
      <c r="A66" s="222" t="str">
        <f t="shared" si="0"/>
        <v>ATLDCA</v>
      </c>
      <c r="B66" s="199" t="s">
        <v>808</v>
      </c>
      <c r="C66" s="199" t="s">
        <v>842</v>
      </c>
      <c r="D66" s="200">
        <v>879</v>
      </c>
      <c r="E66" s="204"/>
      <c r="F66" s="200">
        <v>4631.7</v>
      </c>
      <c r="G66" s="200">
        <v>102.4</v>
      </c>
      <c r="H66" s="196">
        <f t="shared" si="1"/>
        <v>102.4</v>
      </c>
      <c r="I66" s="197" t="b">
        <f t="shared" si="2"/>
        <v>1</v>
      </c>
      <c r="J66" s="194" t="b">
        <v>1</v>
      </c>
    </row>
    <row r="67" spans="1:10">
      <c r="A67" s="222" t="str">
        <f t="shared" ref="A67:A130" si="3">B67&amp;C67</f>
        <v>DCAATL</v>
      </c>
      <c r="B67" s="199" t="s">
        <v>863</v>
      </c>
      <c r="C67" s="199" t="s">
        <v>864</v>
      </c>
      <c r="D67" s="200">
        <v>879</v>
      </c>
      <c r="E67" s="204"/>
      <c r="F67" s="200">
        <v>4635.3</v>
      </c>
      <c r="G67" s="200">
        <v>102.3</v>
      </c>
      <c r="H67" s="196">
        <f t="shared" ref="H67:H130" si="4">SUMIFS(G:G,B:B,B67,C:C,C67)</f>
        <v>102.3</v>
      </c>
      <c r="I67" s="197" t="b">
        <f t="shared" ref="I67:I130" si="5">H67=G67</f>
        <v>1</v>
      </c>
      <c r="J67" s="194" t="b">
        <v>1</v>
      </c>
    </row>
    <row r="68" spans="1:10">
      <c r="A68" s="222" t="str">
        <f t="shared" si="3"/>
        <v>ATLCLE</v>
      </c>
      <c r="B68" s="199" t="s">
        <v>808</v>
      </c>
      <c r="C68" s="199" t="s">
        <v>827</v>
      </c>
      <c r="D68" s="200">
        <v>892</v>
      </c>
      <c r="E68" s="204"/>
      <c r="F68" s="200">
        <v>4906</v>
      </c>
      <c r="G68" s="200">
        <v>100.4</v>
      </c>
      <c r="H68" s="196">
        <f t="shared" si="4"/>
        <v>100.4</v>
      </c>
      <c r="I68" s="197" t="b">
        <f t="shared" si="5"/>
        <v>1</v>
      </c>
      <c r="J68" s="194" t="b">
        <v>1</v>
      </c>
    </row>
    <row r="69" spans="1:10">
      <c r="A69" s="222" t="str">
        <f t="shared" si="3"/>
        <v>CLEATL</v>
      </c>
      <c r="B69" s="199" t="s">
        <v>865</v>
      </c>
      <c r="C69" s="199" t="s">
        <v>864</v>
      </c>
      <c r="D69" s="200">
        <v>892</v>
      </c>
      <c r="E69" s="204"/>
      <c r="F69" s="200">
        <v>4900.3</v>
      </c>
      <c r="G69" s="200">
        <v>100.4</v>
      </c>
      <c r="H69" s="196">
        <f t="shared" si="4"/>
        <v>100.4</v>
      </c>
      <c r="I69" s="197" t="b">
        <f t="shared" si="5"/>
        <v>1</v>
      </c>
      <c r="J69" s="194" t="b">
        <v>1</v>
      </c>
    </row>
    <row r="70" spans="1:10">
      <c r="A70" s="222" t="str">
        <f t="shared" si="3"/>
        <v>BNADCA</v>
      </c>
      <c r="B70" s="199" t="s">
        <v>855</v>
      </c>
      <c r="C70" s="199" t="s">
        <v>842</v>
      </c>
      <c r="D70" s="200">
        <v>901</v>
      </c>
      <c r="E70" s="204"/>
      <c r="F70" s="200">
        <v>3180.1</v>
      </c>
      <c r="G70" s="200">
        <v>108.3</v>
      </c>
      <c r="H70" s="196">
        <f t="shared" si="4"/>
        <v>108.3</v>
      </c>
      <c r="I70" s="197" t="b">
        <f t="shared" si="5"/>
        <v>1</v>
      </c>
      <c r="J70" s="194" t="b">
        <v>1</v>
      </c>
    </row>
    <row r="71" spans="1:10">
      <c r="A71" s="222" t="str">
        <f t="shared" si="3"/>
        <v>DCADCA</v>
      </c>
      <c r="B71" s="199" t="s">
        <v>863</v>
      </c>
      <c r="C71" s="199" t="s">
        <v>863</v>
      </c>
      <c r="D71" s="200">
        <v>901</v>
      </c>
      <c r="E71" s="204"/>
      <c r="F71" s="200">
        <v>3180.1</v>
      </c>
      <c r="G71" s="200">
        <v>108.3</v>
      </c>
      <c r="H71" s="196">
        <f t="shared" si="4"/>
        <v>108.3</v>
      </c>
      <c r="I71" s="197" t="b">
        <f t="shared" si="5"/>
        <v>1</v>
      </c>
      <c r="J71" s="194" t="b">
        <v>1</v>
      </c>
    </row>
    <row r="72" spans="1:10">
      <c r="A72" s="222" t="str">
        <f t="shared" si="3"/>
        <v>ATLBWI</v>
      </c>
      <c r="B72" s="199" t="s">
        <v>808</v>
      </c>
      <c r="C72" s="199" t="s">
        <v>836</v>
      </c>
      <c r="D72" s="200">
        <v>925</v>
      </c>
      <c r="E72" s="204"/>
      <c r="F72" s="200">
        <v>5327</v>
      </c>
      <c r="G72" s="200">
        <v>112.6</v>
      </c>
      <c r="H72" s="196">
        <f t="shared" si="4"/>
        <v>112.6</v>
      </c>
      <c r="I72" s="197" t="b">
        <f t="shared" si="5"/>
        <v>1</v>
      </c>
      <c r="J72" s="194" t="b">
        <v>1</v>
      </c>
    </row>
    <row r="73" spans="1:10">
      <c r="A73" s="222" t="str">
        <f t="shared" si="3"/>
        <v>BWIATL</v>
      </c>
      <c r="B73" s="199" t="s">
        <v>836</v>
      </c>
      <c r="C73" s="199" t="s">
        <v>864</v>
      </c>
      <c r="D73" s="200">
        <v>925</v>
      </c>
      <c r="E73" s="204"/>
      <c r="F73" s="200">
        <v>5312.7</v>
      </c>
      <c r="G73" s="200">
        <v>112</v>
      </c>
      <c r="H73" s="196">
        <f t="shared" si="4"/>
        <v>112</v>
      </c>
      <c r="I73" s="197" t="b">
        <f t="shared" si="5"/>
        <v>1</v>
      </c>
      <c r="J73" s="194" t="b">
        <v>1</v>
      </c>
    </row>
    <row r="74" spans="1:10">
      <c r="A74" s="222" t="str">
        <f t="shared" si="3"/>
        <v>AKJHND</v>
      </c>
      <c r="B74" s="199" t="s">
        <v>866</v>
      </c>
      <c r="C74" s="199" t="s">
        <v>753</v>
      </c>
      <c r="D74" s="201">
        <v>930</v>
      </c>
      <c r="E74" s="205"/>
      <c r="F74" s="201">
        <v>8548.6</v>
      </c>
      <c r="G74" s="201">
        <v>75.599999999999994</v>
      </c>
      <c r="H74" s="196">
        <f t="shared" si="4"/>
        <v>75.599999999999994</v>
      </c>
      <c r="I74" s="197" t="b">
        <f t="shared" si="5"/>
        <v>1</v>
      </c>
      <c r="J74" s="194" t="b">
        <v>1</v>
      </c>
    </row>
    <row r="75" spans="1:10">
      <c r="A75" s="222" t="str">
        <f t="shared" si="3"/>
        <v>AMSOSL</v>
      </c>
      <c r="B75" s="199" t="s">
        <v>790</v>
      </c>
      <c r="C75" s="199" t="s">
        <v>846</v>
      </c>
      <c r="D75" s="200">
        <v>958</v>
      </c>
      <c r="E75" s="204"/>
      <c r="F75" s="200">
        <v>4482.1000000000004</v>
      </c>
      <c r="G75" s="200">
        <v>115.8</v>
      </c>
      <c r="H75" s="196">
        <f t="shared" si="4"/>
        <v>115.8</v>
      </c>
      <c r="I75" s="197" t="b">
        <f t="shared" si="5"/>
        <v>1</v>
      </c>
      <c r="J75" s="194" t="b">
        <v>1</v>
      </c>
    </row>
    <row r="76" spans="1:10">
      <c r="A76" s="222" t="str">
        <f t="shared" si="3"/>
        <v>OSLAMS</v>
      </c>
      <c r="B76" s="199" t="s">
        <v>846</v>
      </c>
      <c r="C76" s="199" t="s">
        <v>790</v>
      </c>
      <c r="D76" s="200">
        <v>958</v>
      </c>
      <c r="E76" s="204"/>
      <c r="F76" s="200">
        <v>4482.3</v>
      </c>
      <c r="G76" s="200">
        <v>115.8</v>
      </c>
      <c r="H76" s="196">
        <f t="shared" si="4"/>
        <v>115.8</v>
      </c>
      <c r="I76" s="197" t="b">
        <f t="shared" si="5"/>
        <v>1</v>
      </c>
      <c r="J76" s="194" t="b">
        <v>1</v>
      </c>
    </row>
    <row r="77" spans="1:10">
      <c r="A77" s="222" t="str">
        <f t="shared" si="3"/>
        <v>AMSVIE</v>
      </c>
      <c r="B77" s="199" t="s">
        <v>790</v>
      </c>
      <c r="C77" s="199" t="s">
        <v>763</v>
      </c>
      <c r="D77" s="200">
        <v>959</v>
      </c>
      <c r="E77" s="204"/>
      <c r="F77" s="200">
        <v>4783.2</v>
      </c>
      <c r="G77" s="200">
        <v>109.9</v>
      </c>
      <c r="H77" s="196">
        <f t="shared" si="4"/>
        <v>109.9</v>
      </c>
      <c r="I77" s="197" t="b">
        <f t="shared" si="5"/>
        <v>1</v>
      </c>
      <c r="J77" s="194" t="b">
        <v>1</v>
      </c>
    </row>
    <row r="78" spans="1:10">
      <c r="A78" s="222" t="str">
        <f t="shared" si="3"/>
        <v>VIEAMS</v>
      </c>
      <c r="B78" s="199" t="s">
        <v>763</v>
      </c>
      <c r="C78" s="199" t="s">
        <v>790</v>
      </c>
      <c r="D78" s="200">
        <v>959</v>
      </c>
      <c r="E78" s="204"/>
      <c r="F78" s="200">
        <v>4783.1000000000004</v>
      </c>
      <c r="G78" s="200">
        <v>109.9</v>
      </c>
      <c r="H78" s="196">
        <f t="shared" si="4"/>
        <v>109.9</v>
      </c>
      <c r="I78" s="197" t="b">
        <f t="shared" si="5"/>
        <v>1</v>
      </c>
      <c r="J78" s="194" t="b">
        <v>1</v>
      </c>
    </row>
    <row r="79" spans="1:10">
      <c r="A79" s="222" t="str">
        <f t="shared" si="3"/>
        <v>ATLORD</v>
      </c>
      <c r="B79" s="199" t="s">
        <v>808</v>
      </c>
      <c r="C79" s="199" t="s">
        <v>776</v>
      </c>
      <c r="D79" s="200">
        <v>974</v>
      </c>
      <c r="E79" s="204"/>
      <c r="F79" s="200">
        <v>4679.7</v>
      </c>
      <c r="G79" s="200">
        <v>128.30000000000001</v>
      </c>
      <c r="H79" s="196">
        <f t="shared" si="4"/>
        <v>128.30000000000001</v>
      </c>
      <c r="I79" s="197" t="b">
        <f t="shared" si="5"/>
        <v>1</v>
      </c>
      <c r="J79" s="194" t="b">
        <v>1</v>
      </c>
    </row>
    <row r="80" spans="1:10">
      <c r="A80" s="222" t="str">
        <f t="shared" si="3"/>
        <v>ORDATL</v>
      </c>
      <c r="B80" s="199" t="s">
        <v>776</v>
      </c>
      <c r="C80" s="199" t="s">
        <v>808</v>
      </c>
      <c r="D80" s="200">
        <v>974</v>
      </c>
      <c r="E80" s="204"/>
      <c r="F80" s="200">
        <v>4678.1000000000004</v>
      </c>
      <c r="G80" s="200">
        <v>128.30000000000001</v>
      </c>
      <c r="H80" s="196">
        <f t="shared" si="4"/>
        <v>128.30000000000001</v>
      </c>
      <c r="I80" s="197" t="b">
        <f t="shared" si="5"/>
        <v>1</v>
      </c>
      <c r="J80" s="194" t="b">
        <v>1</v>
      </c>
    </row>
    <row r="81" spans="1:10">
      <c r="A81" s="222" t="str">
        <f t="shared" si="3"/>
        <v>CDGVIE</v>
      </c>
      <c r="B81" s="199" t="s">
        <v>796</v>
      </c>
      <c r="C81" s="199" t="s">
        <v>763</v>
      </c>
      <c r="D81" s="200">
        <v>1035</v>
      </c>
      <c r="E81" s="204"/>
      <c r="F81" s="200">
        <v>5540.4</v>
      </c>
      <c r="G81" s="200">
        <v>112.8</v>
      </c>
      <c r="H81" s="196">
        <f t="shared" si="4"/>
        <v>112.8</v>
      </c>
      <c r="I81" s="197" t="b">
        <f t="shared" si="5"/>
        <v>1</v>
      </c>
      <c r="J81" s="194" t="b">
        <v>1</v>
      </c>
    </row>
    <row r="82" spans="1:10">
      <c r="A82" s="222" t="str">
        <f t="shared" si="3"/>
        <v>VIECDG</v>
      </c>
      <c r="B82" s="199" t="s">
        <v>763</v>
      </c>
      <c r="C82" s="199" t="s">
        <v>796</v>
      </c>
      <c r="D82" s="200">
        <v>1035</v>
      </c>
      <c r="E82" s="204"/>
      <c r="F82" s="200">
        <v>5540.4</v>
      </c>
      <c r="G82" s="200">
        <v>112.8</v>
      </c>
      <c r="H82" s="196">
        <f t="shared" si="4"/>
        <v>112.8</v>
      </c>
      <c r="I82" s="197" t="b">
        <f t="shared" si="5"/>
        <v>1</v>
      </c>
      <c r="J82" s="194" t="b">
        <v>1</v>
      </c>
    </row>
    <row r="83" spans="1:10">
      <c r="A83" s="222" t="str">
        <f t="shared" si="3"/>
        <v>AMSKRK</v>
      </c>
      <c r="B83" s="199" t="s">
        <v>790</v>
      </c>
      <c r="C83" s="199" t="s">
        <v>867</v>
      </c>
      <c r="D83" s="200">
        <v>1073</v>
      </c>
      <c r="E83" s="204"/>
      <c r="F83" s="200">
        <v>4054.2</v>
      </c>
      <c r="G83" s="200">
        <v>149</v>
      </c>
      <c r="H83" s="196">
        <f t="shared" si="4"/>
        <v>149</v>
      </c>
      <c r="I83" s="197" t="b">
        <f t="shared" si="5"/>
        <v>1</v>
      </c>
      <c r="J83" s="194" t="b">
        <v>1</v>
      </c>
    </row>
    <row r="84" spans="1:10">
      <c r="A84" s="222" t="str">
        <f t="shared" si="3"/>
        <v>KRKAMS</v>
      </c>
      <c r="B84" s="199" t="s">
        <v>867</v>
      </c>
      <c r="C84" s="199" t="s">
        <v>790</v>
      </c>
      <c r="D84" s="200">
        <v>1073</v>
      </c>
      <c r="E84" s="204"/>
      <c r="F84" s="200">
        <v>4054.2</v>
      </c>
      <c r="G84" s="200">
        <v>149</v>
      </c>
      <c r="H84" s="196">
        <f t="shared" si="4"/>
        <v>149</v>
      </c>
      <c r="I84" s="197" t="b">
        <f t="shared" si="5"/>
        <v>1</v>
      </c>
      <c r="J84" s="194" t="b">
        <v>1</v>
      </c>
    </row>
    <row r="85" spans="1:10">
      <c r="A85" s="222" t="str">
        <f t="shared" si="3"/>
        <v>BCNFRA</v>
      </c>
      <c r="B85" s="199" t="s">
        <v>805</v>
      </c>
      <c r="C85" s="199" t="s">
        <v>766</v>
      </c>
      <c r="D85" s="200">
        <v>1093</v>
      </c>
      <c r="E85" s="204"/>
      <c r="F85" s="200">
        <v>6132.7</v>
      </c>
      <c r="G85" s="200">
        <v>109.7</v>
      </c>
      <c r="H85" s="196">
        <f t="shared" si="4"/>
        <v>109.7</v>
      </c>
      <c r="I85" s="197" t="b">
        <f t="shared" si="5"/>
        <v>1</v>
      </c>
      <c r="J85" s="194" t="b">
        <v>1</v>
      </c>
    </row>
    <row r="86" spans="1:10">
      <c r="A86" s="222" t="str">
        <f t="shared" si="3"/>
        <v>ATLIAH</v>
      </c>
      <c r="B86" s="199" t="s">
        <v>808</v>
      </c>
      <c r="C86" s="199" t="s">
        <v>868</v>
      </c>
      <c r="D86" s="200">
        <v>1107</v>
      </c>
      <c r="E86" s="204"/>
      <c r="F86" s="200">
        <v>5110.3999999999996</v>
      </c>
      <c r="G86" s="200">
        <v>143.30000000000001</v>
      </c>
      <c r="H86" s="196">
        <f t="shared" si="4"/>
        <v>143.30000000000001</v>
      </c>
      <c r="I86" s="197" t="b">
        <f t="shared" si="5"/>
        <v>1</v>
      </c>
      <c r="J86" s="194" t="b">
        <v>1</v>
      </c>
    </row>
    <row r="87" spans="1:10">
      <c r="A87" s="222" t="str">
        <f t="shared" si="3"/>
        <v>IAHATL</v>
      </c>
      <c r="B87" s="199" t="s">
        <v>774</v>
      </c>
      <c r="C87" s="199" t="s">
        <v>864</v>
      </c>
      <c r="D87" s="200">
        <v>1107</v>
      </c>
      <c r="E87" s="204"/>
      <c r="F87" s="200">
        <v>5187.3999999999996</v>
      </c>
      <c r="G87" s="200">
        <v>141.69999999999999</v>
      </c>
      <c r="H87" s="196">
        <f t="shared" si="4"/>
        <v>141.69999999999999</v>
      </c>
      <c r="I87" s="197" t="b">
        <f t="shared" si="5"/>
        <v>1</v>
      </c>
      <c r="J87" s="194" t="b">
        <v>1</v>
      </c>
    </row>
    <row r="88" spans="1:10">
      <c r="A88" s="222" t="str">
        <f t="shared" si="3"/>
        <v>BCNLHR</v>
      </c>
      <c r="B88" s="199" t="s">
        <v>805</v>
      </c>
      <c r="C88" s="199" t="s">
        <v>844</v>
      </c>
      <c r="D88" s="200">
        <v>1147</v>
      </c>
      <c r="E88" s="204"/>
      <c r="F88" s="200">
        <v>5730.1</v>
      </c>
      <c r="G88" s="200">
        <v>118.8</v>
      </c>
      <c r="H88" s="196">
        <f t="shared" si="4"/>
        <v>118.8</v>
      </c>
      <c r="I88" s="197" t="b">
        <f t="shared" si="5"/>
        <v>1</v>
      </c>
      <c r="J88" s="194" t="b">
        <v>1</v>
      </c>
    </row>
    <row r="89" spans="1:10">
      <c r="A89" s="222" t="str">
        <f t="shared" si="3"/>
        <v>LHRBCN</v>
      </c>
      <c r="B89" s="199" t="s">
        <v>844</v>
      </c>
      <c r="C89" s="199" t="s">
        <v>805</v>
      </c>
      <c r="D89" s="200">
        <v>1147</v>
      </c>
      <c r="E89" s="204"/>
      <c r="F89" s="200">
        <v>5730.1</v>
      </c>
      <c r="G89" s="200">
        <v>118.8</v>
      </c>
      <c r="H89" s="196">
        <f t="shared" si="4"/>
        <v>118.8</v>
      </c>
      <c r="I89" s="197" t="b">
        <f t="shared" si="5"/>
        <v>1</v>
      </c>
      <c r="J89" s="194" t="b">
        <v>1</v>
      </c>
    </row>
    <row r="90" spans="1:10">
      <c r="A90" s="222" t="str">
        <f t="shared" si="3"/>
        <v>AMSBIO</v>
      </c>
      <c r="B90" s="199" t="s">
        <v>790</v>
      </c>
      <c r="C90" s="199" t="s">
        <v>869</v>
      </c>
      <c r="D90" s="200">
        <v>1149</v>
      </c>
      <c r="E90" s="204"/>
      <c r="F90" s="200">
        <v>4804.8999999999996</v>
      </c>
      <c r="G90" s="200">
        <v>138</v>
      </c>
      <c r="H90" s="196">
        <f t="shared" si="4"/>
        <v>138</v>
      </c>
      <c r="I90" s="197" t="b">
        <f t="shared" si="5"/>
        <v>1</v>
      </c>
      <c r="J90" s="194" t="b">
        <v>1</v>
      </c>
    </row>
    <row r="91" spans="1:10">
      <c r="A91" s="222" t="str">
        <f t="shared" si="3"/>
        <v>BIOAMS</v>
      </c>
      <c r="B91" s="199" t="s">
        <v>869</v>
      </c>
      <c r="C91" s="199" t="s">
        <v>790</v>
      </c>
      <c r="D91" s="200">
        <v>1149</v>
      </c>
      <c r="E91" s="204"/>
      <c r="F91" s="200">
        <v>4805.5</v>
      </c>
      <c r="G91" s="200">
        <v>138</v>
      </c>
      <c r="H91" s="196">
        <f t="shared" si="4"/>
        <v>138</v>
      </c>
      <c r="I91" s="197" t="b">
        <f t="shared" si="5"/>
        <v>1</v>
      </c>
      <c r="J91" s="194" t="b">
        <v>1</v>
      </c>
    </row>
    <row r="92" spans="1:10">
      <c r="A92" s="222" t="str">
        <f t="shared" si="3"/>
        <v>AMSARN</v>
      </c>
      <c r="B92" s="199" t="s">
        <v>790</v>
      </c>
      <c r="C92" s="199" t="s">
        <v>845</v>
      </c>
      <c r="D92" s="200">
        <v>1152</v>
      </c>
      <c r="E92" s="204"/>
      <c r="F92" s="200">
        <v>5372.8</v>
      </c>
      <c r="G92" s="200">
        <v>121.6</v>
      </c>
      <c r="H92" s="196">
        <f t="shared" si="4"/>
        <v>121.6</v>
      </c>
      <c r="I92" s="197" t="b">
        <f t="shared" si="5"/>
        <v>1</v>
      </c>
      <c r="J92" s="194" t="b">
        <v>1</v>
      </c>
    </row>
    <row r="93" spans="1:10">
      <c r="A93" s="222" t="str">
        <f t="shared" si="3"/>
        <v>ARNAMS</v>
      </c>
      <c r="B93" s="199" t="s">
        <v>845</v>
      </c>
      <c r="C93" s="199" t="s">
        <v>790</v>
      </c>
      <c r="D93" s="200">
        <v>1152</v>
      </c>
      <c r="E93" s="204"/>
      <c r="F93" s="200">
        <v>5373</v>
      </c>
      <c r="G93" s="200">
        <v>121.6</v>
      </c>
      <c r="H93" s="196">
        <f t="shared" si="4"/>
        <v>121.6</v>
      </c>
      <c r="I93" s="197" t="b">
        <f t="shared" si="5"/>
        <v>1</v>
      </c>
      <c r="J93" s="194" t="b">
        <v>1</v>
      </c>
    </row>
    <row r="94" spans="1:10">
      <c r="A94" s="222" t="str">
        <f t="shared" si="3"/>
        <v>ALBORD</v>
      </c>
      <c r="B94" s="199" t="s">
        <v>870</v>
      </c>
      <c r="C94" s="199" t="s">
        <v>776</v>
      </c>
      <c r="D94" s="201">
        <v>1159</v>
      </c>
      <c r="E94" s="205"/>
      <c r="F94" s="201">
        <v>3758.3</v>
      </c>
      <c r="G94" s="201">
        <v>155.30000000000001</v>
      </c>
      <c r="H94" s="196">
        <f t="shared" si="4"/>
        <v>155.30000000000001</v>
      </c>
      <c r="I94" s="197" t="b">
        <f t="shared" si="5"/>
        <v>1</v>
      </c>
      <c r="J94" s="194" t="b">
        <v>1</v>
      </c>
    </row>
    <row r="95" spans="1:10">
      <c r="A95" s="222" t="str">
        <f t="shared" si="3"/>
        <v>ORDALB</v>
      </c>
      <c r="B95" s="199" t="s">
        <v>776</v>
      </c>
      <c r="C95" s="199" t="s">
        <v>870</v>
      </c>
      <c r="D95" s="200">
        <v>1159</v>
      </c>
      <c r="E95" s="204"/>
      <c r="F95" s="200">
        <v>3728.6</v>
      </c>
      <c r="G95" s="200">
        <v>154.6</v>
      </c>
      <c r="H95" s="196">
        <f t="shared" si="4"/>
        <v>154.6</v>
      </c>
      <c r="I95" s="197" t="b">
        <f t="shared" si="5"/>
        <v>1</v>
      </c>
      <c r="J95" s="194" t="b">
        <v>1</v>
      </c>
    </row>
    <row r="96" spans="1:10">
      <c r="A96" s="222" t="str">
        <f t="shared" si="3"/>
        <v>CDGBUD</v>
      </c>
      <c r="B96" s="199" t="s">
        <v>796</v>
      </c>
      <c r="C96" s="199" t="s">
        <v>871</v>
      </c>
      <c r="D96" s="200">
        <v>1247</v>
      </c>
      <c r="E96" s="204"/>
      <c r="F96" s="200">
        <v>5887.9</v>
      </c>
      <c r="G96" s="200">
        <v>137.4</v>
      </c>
      <c r="H96" s="196">
        <f t="shared" si="4"/>
        <v>137.4</v>
      </c>
      <c r="I96" s="197" t="b">
        <f t="shared" si="5"/>
        <v>1</v>
      </c>
      <c r="J96" s="194" t="b">
        <v>1</v>
      </c>
    </row>
    <row r="97" spans="1:10">
      <c r="A97" s="222" t="str">
        <f t="shared" si="3"/>
        <v>COSLAX</v>
      </c>
      <c r="B97" s="199" t="s">
        <v>872</v>
      </c>
      <c r="C97" s="199" t="s">
        <v>873</v>
      </c>
      <c r="D97" s="200">
        <v>1337</v>
      </c>
      <c r="E97" s="204"/>
      <c r="F97" s="200">
        <v>3741</v>
      </c>
      <c r="G97" s="200">
        <v>117.6</v>
      </c>
      <c r="H97" s="196">
        <f t="shared" si="4"/>
        <v>117.6</v>
      </c>
      <c r="I97" s="197" t="b">
        <f t="shared" si="5"/>
        <v>1</v>
      </c>
      <c r="J97" s="194" t="b">
        <v>1</v>
      </c>
    </row>
    <row r="98" spans="1:10">
      <c r="A98" s="222" t="str">
        <f t="shared" si="3"/>
        <v>LAXCOS</v>
      </c>
      <c r="B98" s="199" t="s">
        <v>783</v>
      </c>
      <c r="C98" s="199" t="s">
        <v>872</v>
      </c>
      <c r="D98" s="200">
        <v>1337</v>
      </c>
      <c r="E98" s="204"/>
      <c r="F98" s="200">
        <v>3741.8</v>
      </c>
      <c r="G98" s="200">
        <v>117.8</v>
      </c>
      <c r="H98" s="196">
        <f t="shared" si="4"/>
        <v>117.8</v>
      </c>
      <c r="I98" s="197" t="b">
        <f t="shared" si="5"/>
        <v>1</v>
      </c>
      <c r="J98" s="194" t="b">
        <v>1</v>
      </c>
    </row>
    <row r="99" spans="1:10">
      <c r="A99" s="222" t="str">
        <f t="shared" si="3"/>
        <v>ATLMSP</v>
      </c>
      <c r="B99" s="199" t="s">
        <v>808</v>
      </c>
      <c r="C99" s="199" t="s">
        <v>874</v>
      </c>
      <c r="D99" s="200">
        <v>1458</v>
      </c>
      <c r="E99" s="204"/>
      <c r="F99" s="200">
        <v>7726.5</v>
      </c>
      <c r="G99" s="200">
        <v>127.5</v>
      </c>
      <c r="H99" s="196">
        <f t="shared" si="4"/>
        <v>127.5</v>
      </c>
      <c r="I99" s="197" t="b">
        <f t="shared" si="5"/>
        <v>1</v>
      </c>
      <c r="J99" s="194" t="b">
        <v>1</v>
      </c>
    </row>
    <row r="100" spans="1:10">
      <c r="A100" s="222" t="str">
        <f t="shared" si="3"/>
        <v>MSPATL</v>
      </c>
      <c r="B100" s="199" t="s">
        <v>791</v>
      </c>
      <c r="C100" s="199" t="s">
        <v>864</v>
      </c>
      <c r="D100" s="200">
        <v>1458</v>
      </c>
      <c r="E100" s="204"/>
      <c r="F100" s="200">
        <v>7643.7</v>
      </c>
      <c r="G100" s="200">
        <v>128.80000000000001</v>
      </c>
      <c r="H100" s="196">
        <f t="shared" si="4"/>
        <v>128.80000000000001</v>
      </c>
      <c r="I100" s="197" t="b">
        <f t="shared" si="5"/>
        <v>1</v>
      </c>
      <c r="J100" s="194" t="b">
        <v>1</v>
      </c>
    </row>
    <row r="101" spans="1:10">
      <c r="A101" s="222" t="str">
        <f t="shared" si="3"/>
        <v>ATHMUC</v>
      </c>
      <c r="B101" s="199" t="s">
        <v>875</v>
      </c>
      <c r="C101" s="199" t="s">
        <v>797</v>
      </c>
      <c r="D101" s="200">
        <v>1516</v>
      </c>
      <c r="E101" s="204"/>
      <c r="F101" s="200">
        <v>7688.2</v>
      </c>
      <c r="G101" s="200">
        <v>140.19999999999999</v>
      </c>
      <c r="H101" s="196">
        <f t="shared" si="4"/>
        <v>140.19999999999999</v>
      </c>
      <c r="I101" s="197" t="b">
        <f t="shared" si="5"/>
        <v>1</v>
      </c>
      <c r="J101" s="194" t="b">
        <v>1</v>
      </c>
    </row>
    <row r="102" spans="1:10">
      <c r="A102" s="222" t="str">
        <f t="shared" si="3"/>
        <v>AMSOPO</v>
      </c>
      <c r="B102" s="199" t="s">
        <v>790</v>
      </c>
      <c r="C102" s="199" t="s">
        <v>876</v>
      </c>
      <c r="D102" s="200">
        <v>1593</v>
      </c>
      <c r="E102" s="204"/>
      <c r="F102" s="200">
        <v>6224</v>
      </c>
      <c r="G102" s="200">
        <v>170.5</v>
      </c>
      <c r="H102" s="196">
        <f t="shared" si="4"/>
        <v>170.5</v>
      </c>
      <c r="I102" s="197" t="b">
        <f t="shared" si="5"/>
        <v>1</v>
      </c>
      <c r="J102" s="194" t="b">
        <v>1</v>
      </c>
    </row>
    <row r="103" spans="1:10">
      <c r="A103" s="222" t="str">
        <f t="shared" si="3"/>
        <v>OPOAMS</v>
      </c>
      <c r="B103" s="199" t="s">
        <v>876</v>
      </c>
      <c r="C103" s="199" t="s">
        <v>790</v>
      </c>
      <c r="D103" s="200">
        <v>1593</v>
      </c>
      <c r="E103" s="206"/>
      <c r="F103" s="200">
        <v>6224</v>
      </c>
      <c r="G103" s="200">
        <v>170.5</v>
      </c>
      <c r="H103" s="196">
        <f t="shared" si="4"/>
        <v>170.5</v>
      </c>
      <c r="I103" s="197" t="b">
        <f t="shared" si="5"/>
        <v>1</v>
      </c>
      <c r="J103" s="194" t="b">
        <v>1</v>
      </c>
    </row>
    <row r="104" spans="1:10">
      <c r="A104" s="222" t="str">
        <f t="shared" si="3"/>
        <v>FRAOPO</v>
      </c>
      <c r="B104" s="199" t="s">
        <v>766</v>
      </c>
      <c r="C104" s="199" t="s">
        <v>876</v>
      </c>
      <c r="D104" s="200">
        <v>1650</v>
      </c>
      <c r="E104" s="204"/>
      <c r="F104" s="200">
        <v>8168.4</v>
      </c>
      <c r="G104" s="200">
        <v>146.4</v>
      </c>
      <c r="H104" s="196">
        <f t="shared" si="4"/>
        <v>146.4</v>
      </c>
      <c r="I104" s="197" t="b">
        <f t="shared" si="5"/>
        <v>1</v>
      </c>
      <c r="J104" s="194" t="b">
        <v>1</v>
      </c>
    </row>
    <row r="105" spans="1:10">
      <c r="A105" s="222" t="str">
        <f t="shared" si="3"/>
        <v>OPOFRA</v>
      </c>
      <c r="B105" s="199" t="s">
        <v>876</v>
      </c>
      <c r="C105" s="199" t="s">
        <v>766</v>
      </c>
      <c r="D105" s="200">
        <v>1650</v>
      </c>
      <c r="E105" s="206"/>
      <c r="F105" s="200">
        <v>8168.7</v>
      </c>
      <c r="G105" s="200">
        <v>146.4</v>
      </c>
      <c r="H105" s="196">
        <f t="shared" si="4"/>
        <v>146.4</v>
      </c>
      <c r="I105" s="197" t="b">
        <f t="shared" si="5"/>
        <v>1</v>
      </c>
      <c r="J105" s="194" t="b">
        <v>1</v>
      </c>
    </row>
    <row r="106" spans="1:10">
      <c r="A106" s="222" t="str">
        <f t="shared" si="3"/>
        <v>BKKCAN</v>
      </c>
      <c r="B106" s="199" t="s">
        <v>768</v>
      </c>
      <c r="C106" s="199" t="s">
        <v>770</v>
      </c>
      <c r="D106" s="200">
        <v>1704</v>
      </c>
      <c r="E106" s="204"/>
      <c r="F106" s="200">
        <v>10850.5</v>
      </c>
      <c r="G106" s="200">
        <v>138.1</v>
      </c>
      <c r="H106" s="196">
        <f t="shared" si="4"/>
        <v>138.1</v>
      </c>
      <c r="I106" s="197" t="b">
        <f t="shared" si="5"/>
        <v>1</v>
      </c>
      <c r="J106" s="194" t="b">
        <v>1</v>
      </c>
    </row>
    <row r="107" spans="1:10">
      <c r="A107" s="222" t="str">
        <f t="shared" si="3"/>
        <v>CANBKK</v>
      </c>
      <c r="B107" s="199" t="s">
        <v>770</v>
      </c>
      <c r="C107" s="199" t="s">
        <v>768</v>
      </c>
      <c r="D107" s="200">
        <v>1704</v>
      </c>
      <c r="E107" s="206"/>
      <c r="F107" s="200">
        <v>10849.6</v>
      </c>
      <c r="G107" s="200">
        <v>138.1</v>
      </c>
      <c r="H107" s="196">
        <f t="shared" si="4"/>
        <v>138.1</v>
      </c>
      <c r="I107" s="197" t="b">
        <f t="shared" si="5"/>
        <v>1</v>
      </c>
      <c r="J107" s="194" t="b">
        <v>1</v>
      </c>
    </row>
    <row r="108" spans="1:10">
      <c r="A108" s="222" t="str">
        <f t="shared" si="3"/>
        <v>FRAATH</v>
      </c>
      <c r="B108" s="199" t="s">
        <v>766</v>
      </c>
      <c r="C108" s="199" t="s">
        <v>875</v>
      </c>
      <c r="D108" s="200">
        <v>1812</v>
      </c>
      <c r="E108" s="204"/>
      <c r="F108" s="200">
        <v>8829.2000000000007</v>
      </c>
      <c r="G108" s="200">
        <v>157.19999999999999</v>
      </c>
      <c r="H108" s="196">
        <f t="shared" si="4"/>
        <v>157.19999999999999</v>
      </c>
      <c r="I108" s="197" t="b">
        <f t="shared" si="5"/>
        <v>1</v>
      </c>
      <c r="J108" s="194" t="b">
        <v>1</v>
      </c>
    </row>
    <row r="109" spans="1:10">
      <c r="A109" s="222" t="str">
        <f t="shared" si="3"/>
        <v>ATLDEN</v>
      </c>
      <c r="B109" s="199" t="s">
        <v>808</v>
      </c>
      <c r="C109" s="199" t="s">
        <v>877</v>
      </c>
      <c r="D109" s="200">
        <v>1925</v>
      </c>
      <c r="E109" s="204"/>
      <c r="F109" s="200">
        <v>8028.3</v>
      </c>
      <c r="G109" s="200">
        <v>174.2</v>
      </c>
      <c r="H109" s="196">
        <f t="shared" si="4"/>
        <v>174.2</v>
      </c>
      <c r="I109" s="197" t="b">
        <f t="shared" si="5"/>
        <v>1</v>
      </c>
      <c r="J109" s="194" t="b">
        <v>1</v>
      </c>
    </row>
    <row r="110" spans="1:10">
      <c r="A110" s="222" t="str">
        <f t="shared" si="3"/>
        <v>DENATL</v>
      </c>
      <c r="B110" s="199" t="s">
        <v>878</v>
      </c>
      <c r="C110" s="199" t="s">
        <v>864</v>
      </c>
      <c r="D110" s="200">
        <v>1925</v>
      </c>
      <c r="E110" s="204"/>
      <c r="F110" s="200">
        <v>9394.4</v>
      </c>
      <c r="G110" s="200">
        <v>195.1</v>
      </c>
      <c r="H110" s="196">
        <f t="shared" si="4"/>
        <v>195.1</v>
      </c>
      <c r="I110" s="197" t="b">
        <f t="shared" si="5"/>
        <v>1</v>
      </c>
      <c r="J110" s="194" t="b">
        <v>1</v>
      </c>
    </row>
    <row r="111" spans="1:10">
      <c r="A111" s="222" t="str">
        <f t="shared" si="3"/>
        <v>LASMSP</v>
      </c>
      <c r="B111" s="199" t="s">
        <v>794</v>
      </c>
      <c r="C111" s="199" t="s">
        <v>874</v>
      </c>
      <c r="D111" s="200">
        <v>2086</v>
      </c>
      <c r="E111" s="206"/>
      <c r="F111" s="200">
        <v>9174.4</v>
      </c>
      <c r="G111" s="200">
        <v>175.5</v>
      </c>
      <c r="H111" s="196">
        <f t="shared" si="4"/>
        <v>175.5</v>
      </c>
      <c r="I111" s="197" t="b">
        <f t="shared" si="5"/>
        <v>1</v>
      </c>
      <c r="J111" s="194" t="b">
        <v>1</v>
      </c>
    </row>
    <row r="112" spans="1:10">
      <c r="A112" s="222" t="str">
        <f t="shared" si="3"/>
        <v>MSPLAS</v>
      </c>
      <c r="B112" s="199" t="s">
        <v>791</v>
      </c>
      <c r="C112" s="199" t="s">
        <v>879</v>
      </c>
      <c r="D112" s="200">
        <v>2086</v>
      </c>
      <c r="E112" s="204"/>
      <c r="F112" s="200">
        <v>9158.7999999999993</v>
      </c>
      <c r="G112" s="200">
        <v>175.6</v>
      </c>
      <c r="H112" s="196">
        <f t="shared" si="4"/>
        <v>175.6</v>
      </c>
      <c r="I112" s="197" t="b">
        <f t="shared" si="5"/>
        <v>1</v>
      </c>
      <c r="J112" s="194" t="b">
        <v>1</v>
      </c>
    </row>
    <row r="113" spans="1:10">
      <c r="A113" s="222" t="str">
        <f t="shared" si="3"/>
        <v>AMSSVO</v>
      </c>
      <c r="B113" s="199" t="s">
        <v>790</v>
      </c>
      <c r="C113" s="199" t="s">
        <v>880</v>
      </c>
      <c r="D113" s="200">
        <v>2144</v>
      </c>
      <c r="E113" s="204"/>
      <c r="F113" s="200">
        <v>10295.299999999999</v>
      </c>
      <c r="G113" s="200">
        <v>177.9</v>
      </c>
      <c r="H113" s="196">
        <f t="shared" si="4"/>
        <v>177.9</v>
      </c>
      <c r="I113" s="197" t="b">
        <f t="shared" si="5"/>
        <v>1</v>
      </c>
      <c r="J113" s="194" t="b">
        <v>1</v>
      </c>
    </row>
    <row r="114" spans="1:10">
      <c r="A114" s="222" t="str">
        <f t="shared" si="3"/>
        <v>SVOAMS</v>
      </c>
      <c r="B114" s="199" t="s">
        <v>880</v>
      </c>
      <c r="C114" s="199" t="s">
        <v>790</v>
      </c>
      <c r="D114" s="200">
        <v>2144</v>
      </c>
      <c r="E114" s="204"/>
      <c r="F114" s="200">
        <v>10295.5</v>
      </c>
      <c r="G114" s="200">
        <v>178</v>
      </c>
      <c r="H114" s="196">
        <f t="shared" si="4"/>
        <v>178</v>
      </c>
      <c r="I114" s="197" t="b">
        <f t="shared" si="5"/>
        <v>1</v>
      </c>
      <c r="J114" s="194" t="b">
        <v>1</v>
      </c>
    </row>
    <row r="115" spans="1:10">
      <c r="A115" s="222" t="str">
        <f t="shared" si="3"/>
        <v>BWIDEN</v>
      </c>
      <c r="B115" s="199" t="s">
        <v>836</v>
      </c>
      <c r="C115" s="199" t="s">
        <v>877</v>
      </c>
      <c r="D115" s="200">
        <v>2391</v>
      </c>
      <c r="E115" s="206"/>
      <c r="F115" s="200">
        <v>9394.4</v>
      </c>
      <c r="G115" s="200">
        <v>195.1</v>
      </c>
      <c r="H115" s="196">
        <f t="shared" si="4"/>
        <v>195.1</v>
      </c>
      <c r="I115" s="197" t="b">
        <f t="shared" si="5"/>
        <v>1</v>
      </c>
      <c r="J115" s="194" t="b">
        <v>1</v>
      </c>
    </row>
    <row r="116" spans="1:10">
      <c r="A116" s="222" t="str">
        <f t="shared" si="3"/>
        <v>DENBWI</v>
      </c>
      <c r="B116" s="199" t="s">
        <v>878</v>
      </c>
      <c r="C116" s="199" t="s">
        <v>839</v>
      </c>
      <c r="D116" s="200">
        <v>2391</v>
      </c>
      <c r="E116" s="204"/>
      <c r="F116" s="200">
        <v>9292.2000000000007</v>
      </c>
      <c r="G116" s="200">
        <v>196.6</v>
      </c>
      <c r="H116" s="196">
        <f t="shared" si="4"/>
        <v>196.6</v>
      </c>
      <c r="I116" s="197" t="b">
        <f t="shared" si="5"/>
        <v>1</v>
      </c>
      <c r="J116" s="194" t="b">
        <v>1</v>
      </c>
    </row>
    <row r="117" spans="1:10">
      <c r="A117" s="222" t="str">
        <f t="shared" si="3"/>
        <v>BOSDFW</v>
      </c>
      <c r="B117" s="199" t="s">
        <v>792</v>
      </c>
      <c r="C117" s="199" t="s">
        <v>881</v>
      </c>
      <c r="D117" s="200">
        <v>2507</v>
      </c>
      <c r="E117" s="204"/>
      <c r="F117" s="200">
        <v>10299.4</v>
      </c>
      <c r="G117" s="200">
        <v>196.1</v>
      </c>
      <c r="H117" s="196">
        <f t="shared" si="4"/>
        <v>196.1</v>
      </c>
      <c r="I117" s="197" t="b">
        <f t="shared" si="5"/>
        <v>1</v>
      </c>
      <c r="J117" s="194" t="b">
        <v>1</v>
      </c>
    </row>
    <row r="118" spans="1:10">
      <c r="A118" s="222" t="str">
        <f t="shared" si="3"/>
        <v>DFWBOS</v>
      </c>
      <c r="B118" s="199" t="s">
        <v>881</v>
      </c>
      <c r="C118" s="199" t="s">
        <v>882</v>
      </c>
      <c r="D118" s="200">
        <v>2507</v>
      </c>
      <c r="E118" s="206"/>
      <c r="F118" s="200">
        <v>10337.5</v>
      </c>
      <c r="G118" s="200">
        <v>196.1</v>
      </c>
      <c r="H118" s="196">
        <f t="shared" si="4"/>
        <v>196.1</v>
      </c>
      <c r="I118" s="197" t="b">
        <f t="shared" si="5"/>
        <v>1</v>
      </c>
      <c r="J118" s="194" t="b">
        <v>1</v>
      </c>
    </row>
    <row r="119" spans="1:10">
      <c r="A119" s="222" t="str">
        <f t="shared" si="3"/>
        <v>BOSIAH</v>
      </c>
      <c r="B119" s="199" t="s">
        <v>792</v>
      </c>
      <c r="C119" s="199" t="s">
        <v>774</v>
      </c>
      <c r="D119" s="200">
        <v>2565</v>
      </c>
      <c r="E119" s="204"/>
      <c r="F119" s="200">
        <v>10827.3</v>
      </c>
      <c r="G119" s="200">
        <v>208.2</v>
      </c>
      <c r="H119" s="196">
        <f t="shared" si="4"/>
        <v>208.2</v>
      </c>
      <c r="I119" s="197" t="b">
        <f t="shared" si="5"/>
        <v>1</v>
      </c>
      <c r="J119" s="194" t="b">
        <v>1</v>
      </c>
    </row>
    <row r="120" spans="1:10">
      <c r="A120" s="222" t="str">
        <f t="shared" si="3"/>
        <v>IAHBOS</v>
      </c>
      <c r="B120" s="199" t="s">
        <v>774</v>
      </c>
      <c r="C120" s="199" t="s">
        <v>882</v>
      </c>
      <c r="D120" s="200">
        <v>2565</v>
      </c>
      <c r="E120" s="206"/>
      <c r="F120" s="200">
        <v>10833.3</v>
      </c>
      <c r="G120" s="200">
        <v>207.1</v>
      </c>
      <c r="H120" s="196">
        <f t="shared" si="4"/>
        <v>207.1</v>
      </c>
      <c r="I120" s="197" t="b">
        <f t="shared" si="5"/>
        <v>1</v>
      </c>
      <c r="J120" s="194" t="b">
        <v>1</v>
      </c>
    </row>
    <row r="121" spans="1:10">
      <c r="A121" s="222" t="str">
        <f t="shared" si="3"/>
        <v>DTWLAS</v>
      </c>
      <c r="B121" s="199" t="s">
        <v>883</v>
      </c>
      <c r="C121" s="199" t="s">
        <v>879</v>
      </c>
      <c r="D121" s="200">
        <v>2807</v>
      </c>
      <c r="E121" s="204"/>
      <c r="F121" s="200">
        <v>11654.6</v>
      </c>
      <c r="G121" s="200">
        <v>221.5</v>
      </c>
      <c r="H121" s="196">
        <f t="shared" si="4"/>
        <v>221.5</v>
      </c>
      <c r="I121" s="197" t="b">
        <f t="shared" si="5"/>
        <v>1</v>
      </c>
      <c r="J121" s="194" t="b">
        <v>1</v>
      </c>
    </row>
    <row r="122" spans="1:10">
      <c r="A122" s="222" t="str">
        <f t="shared" si="3"/>
        <v>LASDTW</v>
      </c>
      <c r="B122" s="199" t="s">
        <v>794</v>
      </c>
      <c r="C122" s="199" t="s">
        <v>883</v>
      </c>
      <c r="D122" s="200">
        <v>2807</v>
      </c>
      <c r="E122" s="206"/>
      <c r="F122" s="200">
        <v>11740.8</v>
      </c>
      <c r="G122" s="200">
        <v>220.6</v>
      </c>
      <c r="H122" s="196">
        <f t="shared" si="4"/>
        <v>220.6</v>
      </c>
      <c r="I122" s="197" t="b">
        <f t="shared" si="5"/>
        <v>1</v>
      </c>
      <c r="J122" s="194" t="b">
        <v>1</v>
      </c>
    </row>
    <row r="123" spans="1:10">
      <c r="A123" s="222" t="str">
        <f t="shared" si="3"/>
        <v>BKKBOM</v>
      </c>
      <c r="B123" s="199" t="s">
        <v>768</v>
      </c>
      <c r="C123" s="199" t="s">
        <v>802</v>
      </c>
      <c r="D123" s="200">
        <v>3027</v>
      </c>
      <c r="E123" s="204"/>
      <c r="F123" s="200">
        <v>18156.900000000001</v>
      </c>
      <c r="G123" s="200">
        <v>211.5</v>
      </c>
      <c r="H123" s="196">
        <f t="shared" si="4"/>
        <v>211.5</v>
      </c>
      <c r="I123" s="197" t="b">
        <f t="shared" si="5"/>
        <v>1</v>
      </c>
      <c r="J123" s="194" t="b">
        <v>1</v>
      </c>
    </row>
    <row r="124" spans="1:10">
      <c r="A124" s="222" t="str">
        <f t="shared" si="3"/>
        <v>BOMBKK</v>
      </c>
      <c r="B124" s="199" t="s">
        <v>802</v>
      </c>
      <c r="C124" s="199" t="s">
        <v>768</v>
      </c>
      <c r="D124" s="200">
        <v>3027</v>
      </c>
      <c r="E124" s="206"/>
      <c r="F124" s="200">
        <v>18156.099999999999</v>
      </c>
      <c r="G124" s="200">
        <v>211.5</v>
      </c>
      <c r="H124" s="196">
        <f t="shared" si="4"/>
        <v>211.5</v>
      </c>
      <c r="I124" s="197" t="b">
        <f t="shared" si="5"/>
        <v>1</v>
      </c>
      <c r="J124" s="194" t="b">
        <v>1</v>
      </c>
    </row>
    <row r="125" spans="1:10">
      <c r="A125" s="222" t="str">
        <f t="shared" si="3"/>
        <v>ATLLAX</v>
      </c>
      <c r="B125" s="199" t="s">
        <v>808</v>
      </c>
      <c r="C125" s="199" t="s">
        <v>783</v>
      </c>
      <c r="D125" s="200">
        <v>3124</v>
      </c>
      <c r="E125" s="204"/>
      <c r="F125" s="200">
        <v>14735.2</v>
      </c>
      <c r="G125" s="200">
        <v>233.6</v>
      </c>
      <c r="H125" s="196">
        <f t="shared" si="4"/>
        <v>233.6</v>
      </c>
      <c r="I125" s="197" t="b">
        <f t="shared" si="5"/>
        <v>1</v>
      </c>
      <c r="J125" s="194" t="b">
        <v>1</v>
      </c>
    </row>
    <row r="126" spans="1:10">
      <c r="A126" s="222" t="str">
        <f t="shared" si="3"/>
        <v>LAXATL</v>
      </c>
      <c r="B126" s="199" t="s">
        <v>783</v>
      </c>
      <c r="C126" s="199" t="s">
        <v>808</v>
      </c>
      <c r="D126" s="200">
        <v>3124</v>
      </c>
      <c r="E126" s="206"/>
      <c r="F126" s="200">
        <v>14689.4</v>
      </c>
      <c r="G126" s="200">
        <v>233.9</v>
      </c>
      <c r="H126" s="196">
        <f t="shared" si="4"/>
        <v>233.9</v>
      </c>
      <c r="I126" s="197" t="b">
        <f t="shared" si="5"/>
        <v>1</v>
      </c>
      <c r="J126" s="194" t="b">
        <v>1</v>
      </c>
    </row>
    <row r="127" spans="1:10">
      <c r="A127" s="222" t="str">
        <f t="shared" si="3"/>
        <v>CLELAX</v>
      </c>
      <c r="B127" s="199" t="s">
        <v>827</v>
      </c>
      <c r="C127" s="199" t="s">
        <v>873</v>
      </c>
      <c r="D127" s="200">
        <v>3294</v>
      </c>
      <c r="E127" s="204"/>
      <c r="F127" s="200">
        <v>12702.3</v>
      </c>
      <c r="G127" s="200">
        <v>248.5</v>
      </c>
      <c r="H127" s="196">
        <f t="shared" si="4"/>
        <v>248.5</v>
      </c>
      <c r="I127" s="197" t="b">
        <f t="shared" si="5"/>
        <v>1</v>
      </c>
      <c r="J127" s="194" t="b">
        <v>1</v>
      </c>
    </row>
    <row r="128" spans="1:10">
      <c r="A128" s="222" t="str">
        <f t="shared" si="3"/>
        <v>LAXCLE</v>
      </c>
      <c r="B128" s="199" t="s">
        <v>783</v>
      </c>
      <c r="C128" s="199" t="s">
        <v>865</v>
      </c>
      <c r="D128" s="200">
        <v>3294</v>
      </c>
      <c r="E128" s="206"/>
      <c r="F128" s="200">
        <v>12651.8</v>
      </c>
      <c r="G128" s="200">
        <v>244.6</v>
      </c>
      <c r="H128" s="196">
        <f t="shared" si="4"/>
        <v>244.6</v>
      </c>
      <c r="I128" s="197" t="b">
        <f t="shared" si="5"/>
        <v>1</v>
      </c>
      <c r="J128" s="194" t="b">
        <v>1</v>
      </c>
    </row>
    <row r="129" spans="1:10">
      <c r="A129" s="222" t="str">
        <f t="shared" si="3"/>
        <v>BWILAX</v>
      </c>
      <c r="B129" s="199" t="s">
        <v>839</v>
      </c>
      <c r="C129" s="199" t="s">
        <v>873</v>
      </c>
      <c r="D129" s="200">
        <v>3737</v>
      </c>
      <c r="E129" s="204"/>
      <c r="F129" s="200">
        <v>13497.2</v>
      </c>
      <c r="G129" s="200">
        <v>277.2</v>
      </c>
      <c r="H129" s="196">
        <f t="shared" si="4"/>
        <v>277.2</v>
      </c>
      <c r="I129" s="197" t="b">
        <f t="shared" si="5"/>
        <v>1</v>
      </c>
      <c r="J129" s="194" t="b">
        <v>1</v>
      </c>
    </row>
    <row r="130" spans="1:10">
      <c r="A130" s="222" t="str">
        <f t="shared" si="3"/>
        <v>LAXBWI</v>
      </c>
      <c r="B130" s="199" t="s">
        <v>783</v>
      </c>
      <c r="C130" s="199" t="s">
        <v>836</v>
      </c>
      <c r="D130" s="200">
        <v>3737</v>
      </c>
      <c r="E130" s="206"/>
      <c r="F130" s="200">
        <v>13682.1</v>
      </c>
      <c r="G130" s="200">
        <v>276.10000000000002</v>
      </c>
      <c r="H130" s="196">
        <f t="shared" si="4"/>
        <v>276.10000000000002</v>
      </c>
      <c r="I130" s="197" t="b">
        <f t="shared" si="5"/>
        <v>1</v>
      </c>
      <c r="J130" s="194" t="b">
        <v>1</v>
      </c>
    </row>
    <row r="131" spans="1:10">
      <c r="A131" s="222" t="str">
        <f t="shared" ref="A131:A194" si="6">B131&amp;C131</f>
        <v>AMDSIN</v>
      </c>
      <c r="B131" s="199" t="s">
        <v>849</v>
      </c>
      <c r="C131" s="199" t="s">
        <v>803</v>
      </c>
      <c r="D131" s="200">
        <v>4152</v>
      </c>
      <c r="E131" s="204"/>
      <c r="F131" s="200">
        <v>34057.300000000003</v>
      </c>
      <c r="G131" s="200">
        <v>257.2</v>
      </c>
      <c r="H131" s="196">
        <f t="shared" ref="H131:H194" si="7">SUMIFS(G:G,B:B,B131,C:C,C131)</f>
        <v>257.2</v>
      </c>
      <c r="I131" s="197" t="b">
        <f t="shared" ref="I131:I194" si="8">H131=G131</f>
        <v>1</v>
      </c>
      <c r="J131" s="194" t="b">
        <v>1</v>
      </c>
    </row>
    <row r="132" spans="1:10">
      <c r="A132" s="222" t="str">
        <f t="shared" si="6"/>
        <v>SINAMD</v>
      </c>
      <c r="B132" s="199" t="s">
        <v>803</v>
      </c>
      <c r="C132" s="199" t="s">
        <v>849</v>
      </c>
      <c r="D132" s="200">
        <v>4152</v>
      </c>
      <c r="E132" s="206"/>
      <c r="F132" s="200">
        <v>34057.300000000003</v>
      </c>
      <c r="G132" s="200">
        <v>257.2</v>
      </c>
      <c r="H132" s="196">
        <f t="shared" si="7"/>
        <v>257.2</v>
      </c>
      <c r="I132" s="197" t="b">
        <f t="shared" si="8"/>
        <v>1</v>
      </c>
      <c r="J132" s="194" t="b">
        <v>1</v>
      </c>
    </row>
    <row r="133" spans="1:10">
      <c r="A133" s="222" t="str">
        <f t="shared" si="6"/>
        <v>ALAICN</v>
      </c>
      <c r="B133" s="199" t="s">
        <v>884</v>
      </c>
      <c r="C133" s="199" t="s">
        <v>780</v>
      </c>
      <c r="D133" s="201">
        <v>4170</v>
      </c>
      <c r="E133" s="205"/>
      <c r="F133" s="201">
        <v>29248.6</v>
      </c>
      <c r="G133" s="201">
        <v>248.7</v>
      </c>
      <c r="H133" s="196">
        <f t="shared" si="7"/>
        <v>248.7</v>
      </c>
      <c r="I133" s="197" t="b">
        <f t="shared" si="8"/>
        <v>1</v>
      </c>
      <c r="J133" s="194" t="b">
        <v>1</v>
      </c>
    </row>
    <row r="134" spans="1:10">
      <c r="A134" s="222" t="str">
        <f t="shared" si="6"/>
        <v>AMSDXB</v>
      </c>
      <c r="B134" s="199" t="s">
        <v>790</v>
      </c>
      <c r="C134" s="199" t="s">
        <v>778</v>
      </c>
      <c r="D134" s="200">
        <v>5166</v>
      </c>
      <c r="E134" s="204"/>
      <c r="F134" s="200">
        <v>67008.399999999994</v>
      </c>
      <c r="G134" s="200">
        <v>326.10000000000002</v>
      </c>
      <c r="H134" s="196">
        <f t="shared" si="7"/>
        <v>326.10000000000002</v>
      </c>
      <c r="I134" s="197" t="b">
        <f t="shared" si="8"/>
        <v>1</v>
      </c>
      <c r="J134" s="194" t="b">
        <v>1</v>
      </c>
    </row>
    <row r="135" spans="1:10">
      <c r="A135" s="222" t="str">
        <f t="shared" si="6"/>
        <v>DXBAMS</v>
      </c>
      <c r="B135" s="199" t="s">
        <v>778</v>
      </c>
      <c r="C135" s="199" t="s">
        <v>790</v>
      </c>
      <c r="D135" s="200">
        <v>5166</v>
      </c>
      <c r="E135" s="204"/>
      <c r="F135" s="200">
        <v>71614.100000000006</v>
      </c>
      <c r="G135" s="200">
        <v>328.5</v>
      </c>
      <c r="H135" s="196">
        <f t="shared" si="7"/>
        <v>328.5</v>
      </c>
      <c r="I135" s="197" t="b">
        <f t="shared" si="8"/>
        <v>1</v>
      </c>
      <c r="J135" s="194" t="b">
        <v>1</v>
      </c>
    </row>
    <row r="136" spans="1:10">
      <c r="A136" s="222" t="str">
        <f t="shared" si="6"/>
        <v>ARNHKG</v>
      </c>
      <c r="B136" s="199" t="s">
        <v>845</v>
      </c>
      <c r="C136" s="199" t="s">
        <v>760</v>
      </c>
      <c r="D136" s="200">
        <v>8203</v>
      </c>
      <c r="E136" s="204"/>
      <c r="F136" s="200">
        <v>59861.599999999999</v>
      </c>
      <c r="G136" s="200">
        <v>332.5</v>
      </c>
      <c r="H136" s="196">
        <f t="shared" si="7"/>
        <v>332.5</v>
      </c>
      <c r="I136" s="197" t="b">
        <f t="shared" si="8"/>
        <v>1</v>
      </c>
      <c r="J136" s="194" t="b">
        <v>1</v>
      </c>
    </row>
    <row r="137" spans="1:10">
      <c r="A137" s="222" t="str">
        <f t="shared" si="6"/>
        <v>HKGARN</v>
      </c>
      <c r="B137" s="199" t="s">
        <v>760</v>
      </c>
      <c r="C137" s="199" t="s">
        <v>845</v>
      </c>
      <c r="D137" s="200">
        <v>8203</v>
      </c>
      <c r="E137" s="204"/>
      <c r="F137" s="200">
        <v>59861.4</v>
      </c>
      <c r="G137" s="200">
        <v>332.5</v>
      </c>
      <c r="H137" s="196">
        <f t="shared" si="7"/>
        <v>332.5</v>
      </c>
      <c r="I137" s="197" t="b">
        <f t="shared" si="8"/>
        <v>1</v>
      </c>
      <c r="J137" s="194" t="b">
        <v>1</v>
      </c>
    </row>
    <row r="138" spans="1:10">
      <c r="A138" s="222" t="str">
        <f t="shared" si="6"/>
        <v>BKKVIE</v>
      </c>
      <c r="B138" s="199" t="s">
        <v>768</v>
      </c>
      <c r="C138" s="199" t="s">
        <v>763</v>
      </c>
      <c r="D138" s="200">
        <v>8446</v>
      </c>
      <c r="E138" s="206"/>
      <c r="F138" s="200">
        <v>76718.600000000006</v>
      </c>
      <c r="G138" s="200">
        <v>390.8</v>
      </c>
      <c r="H138" s="196">
        <f t="shared" si="7"/>
        <v>390.8</v>
      </c>
      <c r="I138" s="197" t="b">
        <f t="shared" si="8"/>
        <v>1</v>
      </c>
      <c r="J138" s="194" t="b">
        <v>1</v>
      </c>
    </row>
    <row r="139" spans="1:10">
      <c r="A139" s="222" t="str">
        <f t="shared" si="6"/>
        <v>VIEBKK</v>
      </c>
      <c r="B139" s="199" t="s">
        <v>763</v>
      </c>
      <c r="C139" s="199" t="s">
        <v>768</v>
      </c>
      <c r="D139" s="200">
        <v>8446</v>
      </c>
      <c r="E139" s="204"/>
      <c r="F139" s="200">
        <v>76706.8</v>
      </c>
      <c r="G139" s="200">
        <v>390.9</v>
      </c>
      <c r="H139" s="196">
        <f t="shared" si="7"/>
        <v>390.9</v>
      </c>
      <c r="I139" s="197" t="b">
        <f t="shared" si="8"/>
        <v>1</v>
      </c>
      <c r="J139" s="194" t="b">
        <v>1</v>
      </c>
    </row>
    <row r="140" spans="1:10">
      <c r="A140" s="222" t="str">
        <f t="shared" si="6"/>
        <v>AMSBKK</v>
      </c>
      <c r="B140" s="199" t="s">
        <v>790</v>
      </c>
      <c r="C140" s="199" t="s">
        <v>768</v>
      </c>
      <c r="D140" s="200">
        <v>9202</v>
      </c>
      <c r="E140" s="204"/>
      <c r="F140" s="200">
        <v>88488.8</v>
      </c>
      <c r="G140" s="200">
        <v>406</v>
      </c>
      <c r="H140" s="196">
        <f t="shared" si="7"/>
        <v>406</v>
      </c>
      <c r="I140" s="197" t="b">
        <f t="shared" si="8"/>
        <v>1</v>
      </c>
      <c r="J140" s="194" t="b">
        <v>1</v>
      </c>
    </row>
    <row r="141" spans="1:10">
      <c r="A141" s="222" t="str">
        <f t="shared" si="6"/>
        <v>BKKAMS</v>
      </c>
      <c r="B141" s="199" t="s">
        <v>768</v>
      </c>
      <c r="C141" s="199" t="s">
        <v>790</v>
      </c>
      <c r="D141" s="200">
        <v>9202</v>
      </c>
      <c r="E141" s="204"/>
      <c r="F141" s="200">
        <v>88488.8</v>
      </c>
      <c r="G141" s="200">
        <v>406</v>
      </c>
      <c r="H141" s="196">
        <f t="shared" si="7"/>
        <v>406</v>
      </c>
      <c r="I141" s="197" t="b">
        <f t="shared" si="8"/>
        <v>1</v>
      </c>
      <c r="J141" s="194" t="b">
        <v>1</v>
      </c>
    </row>
    <row r="142" spans="1:10">
      <c r="A142" s="222" t="str">
        <f t="shared" si="6"/>
        <v>AMSHKG</v>
      </c>
      <c r="B142" s="199" t="s">
        <v>790</v>
      </c>
      <c r="C142" s="199" t="s">
        <v>760</v>
      </c>
      <c r="D142" s="200">
        <v>9270</v>
      </c>
      <c r="E142" s="204"/>
      <c r="F142" s="200">
        <v>95964</v>
      </c>
      <c r="G142" s="200">
        <v>492.6</v>
      </c>
      <c r="H142" s="196">
        <f t="shared" si="7"/>
        <v>492.6</v>
      </c>
      <c r="I142" s="197" t="b">
        <f t="shared" si="8"/>
        <v>1</v>
      </c>
      <c r="J142" s="194" t="b">
        <v>1</v>
      </c>
    </row>
    <row r="143" spans="1:10">
      <c r="A143" s="222" t="str">
        <f t="shared" si="6"/>
        <v>HKGAMS</v>
      </c>
      <c r="B143" s="199" t="s">
        <v>760</v>
      </c>
      <c r="C143" s="199" t="s">
        <v>790</v>
      </c>
      <c r="D143" s="200">
        <v>9270</v>
      </c>
      <c r="E143" s="204"/>
      <c r="F143" s="200">
        <v>96018.9</v>
      </c>
      <c r="G143" s="200">
        <v>493</v>
      </c>
      <c r="H143" s="196">
        <f t="shared" si="7"/>
        <v>493</v>
      </c>
      <c r="I143" s="197" t="b">
        <f t="shared" si="8"/>
        <v>1</v>
      </c>
      <c r="J143" s="194" t="b">
        <v>1</v>
      </c>
    </row>
    <row r="144" spans="1:10">
      <c r="A144" s="222" t="str">
        <f t="shared" si="6"/>
        <v>AMSGRU</v>
      </c>
      <c r="B144" s="199" t="s">
        <v>790</v>
      </c>
      <c r="C144" s="199" t="s">
        <v>885</v>
      </c>
      <c r="D144" s="200">
        <v>9765</v>
      </c>
      <c r="E144" s="204"/>
      <c r="F144" s="200">
        <v>90635.5</v>
      </c>
      <c r="G144" s="200">
        <v>514.6</v>
      </c>
      <c r="H144" s="196">
        <f t="shared" si="7"/>
        <v>514.6</v>
      </c>
      <c r="I144" s="197" t="b">
        <f t="shared" si="8"/>
        <v>1</v>
      </c>
      <c r="J144" s="194" t="b">
        <v>1</v>
      </c>
    </row>
    <row r="145" spans="1:10">
      <c r="A145" s="222" t="str">
        <f t="shared" si="6"/>
        <v>GRUAMS</v>
      </c>
      <c r="B145" s="199" t="s">
        <v>885</v>
      </c>
      <c r="C145" s="199" t="s">
        <v>790</v>
      </c>
      <c r="D145" s="200">
        <v>9765</v>
      </c>
      <c r="E145" s="204"/>
      <c r="F145" s="200">
        <v>90635.5</v>
      </c>
      <c r="G145" s="200">
        <v>514.6</v>
      </c>
      <c r="H145" s="196">
        <f t="shared" si="7"/>
        <v>514.6</v>
      </c>
      <c r="I145" s="197" t="b">
        <f t="shared" si="8"/>
        <v>1</v>
      </c>
      <c r="J145" s="194" t="b">
        <v>1</v>
      </c>
    </row>
    <row r="146" spans="1:10">
      <c r="A146" s="222" t="str">
        <f t="shared" si="6"/>
        <v>CDGTPE</v>
      </c>
      <c r="B146" s="199" t="s">
        <v>796</v>
      </c>
      <c r="C146" s="199" t="s">
        <v>755</v>
      </c>
      <c r="D146" s="200">
        <v>9782</v>
      </c>
      <c r="E146" s="206"/>
      <c r="F146" s="200">
        <v>90935.5</v>
      </c>
      <c r="G146" s="200">
        <v>424.5</v>
      </c>
      <c r="H146" s="196">
        <f t="shared" si="7"/>
        <v>424.5</v>
      </c>
      <c r="I146" s="197" t="b">
        <f t="shared" si="8"/>
        <v>1</v>
      </c>
      <c r="J146" s="194" t="b">
        <v>1</v>
      </c>
    </row>
    <row r="147" spans="1:10">
      <c r="A147" s="222" t="str">
        <f t="shared" si="6"/>
        <v>AMSSIN</v>
      </c>
      <c r="B147" s="199" t="s">
        <v>790</v>
      </c>
      <c r="C147" s="199" t="s">
        <v>803</v>
      </c>
      <c r="D147" s="200">
        <v>10509</v>
      </c>
      <c r="E147" s="204"/>
      <c r="F147" s="200">
        <v>81080.3</v>
      </c>
      <c r="G147" s="200">
        <v>408</v>
      </c>
      <c r="H147" s="196">
        <f t="shared" si="7"/>
        <v>408</v>
      </c>
      <c r="I147" s="197" t="b">
        <f t="shared" si="8"/>
        <v>1</v>
      </c>
      <c r="J147" s="194" t="b">
        <v>1</v>
      </c>
    </row>
    <row r="148" spans="1:10">
      <c r="A148" s="222" t="str">
        <f t="shared" si="6"/>
        <v>SINAMS</v>
      </c>
      <c r="B148" s="199" t="s">
        <v>803</v>
      </c>
      <c r="C148" s="199" t="s">
        <v>790</v>
      </c>
      <c r="D148" s="200">
        <v>10509</v>
      </c>
      <c r="E148" s="204"/>
      <c r="F148" s="200">
        <v>83575.600000000006</v>
      </c>
      <c r="G148" s="200">
        <v>413.1</v>
      </c>
      <c r="H148" s="196">
        <f t="shared" si="7"/>
        <v>413.1</v>
      </c>
      <c r="I148" s="197" t="b">
        <f t="shared" si="8"/>
        <v>1</v>
      </c>
      <c r="J148" s="194" t="b">
        <v>1</v>
      </c>
    </row>
    <row r="149" spans="1:10">
      <c r="A149" s="222" t="str">
        <f t="shared" si="6"/>
        <v>BOSNRT</v>
      </c>
      <c r="B149" s="199" t="s">
        <v>792</v>
      </c>
      <c r="C149" s="199" t="s">
        <v>754</v>
      </c>
      <c r="D149" s="200">
        <v>10758</v>
      </c>
      <c r="E149" s="206"/>
      <c r="F149" s="200">
        <v>64146</v>
      </c>
      <c r="G149" s="200">
        <v>398.1</v>
      </c>
      <c r="H149" s="196">
        <f t="shared" si="7"/>
        <v>398.1</v>
      </c>
      <c r="I149" s="197" t="b">
        <f t="shared" si="8"/>
        <v>1</v>
      </c>
      <c r="J149" s="194" t="b">
        <v>1</v>
      </c>
    </row>
    <row r="150" spans="1:10">
      <c r="A150" s="222" t="str">
        <f t="shared" si="6"/>
        <v>NRTBOS</v>
      </c>
      <c r="B150" s="199" t="s">
        <v>754</v>
      </c>
      <c r="C150" s="199" t="s">
        <v>882</v>
      </c>
      <c r="D150" s="200">
        <v>10758</v>
      </c>
      <c r="E150" s="204"/>
      <c r="F150" s="200">
        <v>64146</v>
      </c>
      <c r="G150" s="200">
        <v>398.1</v>
      </c>
      <c r="H150" s="196">
        <f t="shared" si="7"/>
        <v>398.1</v>
      </c>
      <c r="I150" s="197" t="b">
        <f t="shared" si="8"/>
        <v>1</v>
      </c>
      <c r="J150" s="194" t="b">
        <v>1</v>
      </c>
    </row>
    <row r="151" spans="1:10">
      <c r="A151" s="222" t="str">
        <f t="shared" si="6"/>
        <v>ATLNRT</v>
      </c>
      <c r="B151" s="199" t="s">
        <v>808</v>
      </c>
      <c r="C151" s="199" t="s">
        <v>754</v>
      </c>
      <c r="D151" s="200">
        <v>10998</v>
      </c>
      <c r="E151" s="204"/>
      <c r="F151" s="200">
        <v>93877.9</v>
      </c>
      <c r="G151" s="200">
        <v>556</v>
      </c>
      <c r="H151" s="196">
        <f t="shared" si="7"/>
        <v>556</v>
      </c>
      <c r="I151" s="197" t="b">
        <f t="shared" si="8"/>
        <v>1</v>
      </c>
      <c r="J151" s="194" t="b">
        <v>1</v>
      </c>
    </row>
    <row r="152" spans="1:10" ht="15.6" thickBot="1">
      <c r="A152" s="222" t="str">
        <f t="shared" si="6"/>
        <v>NRTATL</v>
      </c>
      <c r="B152" s="199" t="s">
        <v>754</v>
      </c>
      <c r="C152" s="199" t="s">
        <v>864</v>
      </c>
      <c r="D152" s="200">
        <v>10998</v>
      </c>
      <c r="E152" s="204"/>
      <c r="F152" s="200">
        <v>93877.9</v>
      </c>
      <c r="G152" s="200">
        <v>556</v>
      </c>
      <c r="H152" s="196">
        <f t="shared" si="7"/>
        <v>556</v>
      </c>
      <c r="I152" s="197" t="b">
        <f t="shared" si="8"/>
        <v>1</v>
      </c>
      <c r="J152" s="194" t="b">
        <v>1</v>
      </c>
    </row>
    <row r="153" spans="1:10" ht="15.6" thickBot="1">
      <c r="A153" s="222" t="str">
        <f t="shared" si="6"/>
        <v>ATLPIT</v>
      </c>
      <c r="B153" s="199" t="s">
        <v>808</v>
      </c>
      <c r="C153" s="199" t="s">
        <v>886</v>
      </c>
      <c r="D153" s="207">
        <v>847</v>
      </c>
      <c r="E153" s="207" t="s">
        <v>887</v>
      </c>
      <c r="F153" s="207">
        <v>5238.8</v>
      </c>
      <c r="G153" s="207">
        <v>110.7</v>
      </c>
      <c r="H153" s="196">
        <f t="shared" si="7"/>
        <v>110.7</v>
      </c>
      <c r="I153" s="197" t="b">
        <f t="shared" si="8"/>
        <v>1</v>
      </c>
      <c r="J153" s="194" t="b">
        <v>1</v>
      </c>
    </row>
    <row r="154" spans="1:10" ht="15.6" thickBot="1">
      <c r="A154" s="222" t="str">
        <f t="shared" si="6"/>
        <v>PITATL</v>
      </c>
      <c r="B154" s="199" t="s">
        <v>886</v>
      </c>
      <c r="C154" s="199" t="s">
        <v>808</v>
      </c>
      <c r="D154" s="208">
        <v>847</v>
      </c>
      <c r="E154" s="208" t="s">
        <v>887</v>
      </c>
      <c r="F154" s="208">
        <v>5240.1000000000004</v>
      </c>
      <c r="G154" s="208">
        <v>110.7</v>
      </c>
      <c r="H154" s="196">
        <f t="shared" si="7"/>
        <v>110.7</v>
      </c>
      <c r="I154" s="197" t="b">
        <f t="shared" si="8"/>
        <v>1</v>
      </c>
      <c r="J154" s="194" t="b">
        <v>1</v>
      </c>
    </row>
    <row r="155" spans="1:10" ht="15.6" thickBot="1">
      <c r="A155" s="222" t="str">
        <f t="shared" si="6"/>
        <v>ATLROA</v>
      </c>
      <c r="B155" s="199" t="s">
        <v>808</v>
      </c>
      <c r="C155" s="199" t="s">
        <v>888</v>
      </c>
      <c r="D155" s="207">
        <v>573</v>
      </c>
      <c r="E155" s="207" t="s">
        <v>889</v>
      </c>
      <c r="F155" s="207">
        <v>2324.4</v>
      </c>
      <c r="G155" s="207">
        <v>76.3</v>
      </c>
      <c r="H155" s="196">
        <f t="shared" si="7"/>
        <v>76.3</v>
      </c>
      <c r="I155" s="197" t="b">
        <f t="shared" si="8"/>
        <v>1</v>
      </c>
      <c r="J155" s="194" t="b">
        <v>1</v>
      </c>
    </row>
    <row r="156" spans="1:10" ht="15.6" thickBot="1">
      <c r="A156" s="222" t="str">
        <f t="shared" si="6"/>
        <v>ROAATL</v>
      </c>
      <c r="B156" s="199" t="s">
        <v>888</v>
      </c>
      <c r="C156" s="199" t="s">
        <v>808</v>
      </c>
      <c r="D156" s="208">
        <v>573</v>
      </c>
      <c r="E156" s="208" t="s">
        <v>889</v>
      </c>
      <c r="F156" s="208">
        <v>2341.3000000000002</v>
      </c>
      <c r="G156" s="208">
        <v>76.599999999999994</v>
      </c>
      <c r="H156" s="196">
        <f t="shared" si="7"/>
        <v>76.599999999999994</v>
      </c>
      <c r="I156" s="197" t="b">
        <f t="shared" si="8"/>
        <v>1</v>
      </c>
      <c r="J156" s="194" t="b">
        <v>1</v>
      </c>
    </row>
    <row r="157" spans="1:10" ht="15.6" thickBot="1">
      <c r="A157" s="222" t="str">
        <f t="shared" si="6"/>
        <v>ATLSFO</v>
      </c>
      <c r="B157" s="199" t="s">
        <v>808</v>
      </c>
      <c r="C157" s="199" t="s">
        <v>773</v>
      </c>
      <c r="D157" s="207">
        <v>3434</v>
      </c>
      <c r="E157" s="207" t="s">
        <v>890</v>
      </c>
      <c r="F157" s="207">
        <v>14573.8</v>
      </c>
      <c r="G157" s="207">
        <v>248.5</v>
      </c>
      <c r="H157" s="196">
        <f t="shared" si="7"/>
        <v>248.5</v>
      </c>
      <c r="I157" s="197" t="b">
        <f t="shared" si="8"/>
        <v>1</v>
      </c>
      <c r="J157" s="194" t="b">
        <v>1</v>
      </c>
    </row>
    <row r="158" spans="1:10" ht="15.6" thickBot="1">
      <c r="A158" s="222" t="str">
        <f t="shared" si="6"/>
        <v>SFOATL</v>
      </c>
      <c r="B158" s="199" t="s">
        <v>773</v>
      </c>
      <c r="C158" s="199" t="s">
        <v>808</v>
      </c>
      <c r="D158" s="208">
        <v>3434</v>
      </c>
      <c r="E158" s="208" t="s">
        <v>890</v>
      </c>
      <c r="F158" s="208">
        <v>14524</v>
      </c>
      <c r="G158" s="208">
        <v>248.6</v>
      </c>
      <c r="H158" s="196">
        <f t="shared" si="7"/>
        <v>248.6</v>
      </c>
      <c r="I158" s="197" t="b">
        <f t="shared" si="8"/>
        <v>1</v>
      </c>
      <c r="J158" s="194" t="b">
        <v>1</v>
      </c>
    </row>
    <row r="159" spans="1:10" ht="15.6" thickBot="1">
      <c r="A159" s="222" t="str">
        <f t="shared" si="6"/>
        <v>ATLAUS</v>
      </c>
      <c r="B159" s="199" t="s">
        <v>808</v>
      </c>
      <c r="C159" s="199" t="s">
        <v>891</v>
      </c>
      <c r="D159" s="207">
        <v>1305</v>
      </c>
      <c r="E159" s="207" t="s">
        <v>892</v>
      </c>
      <c r="F159" s="207">
        <v>6623</v>
      </c>
      <c r="G159" s="207">
        <v>123.4</v>
      </c>
      <c r="H159" s="196">
        <f t="shared" si="7"/>
        <v>123.4</v>
      </c>
      <c r="I159" s="197" t="b">
        <f t="shared" si="8"/>
        <v>1</v>
      </c>
      <c r="J159" s="194" t="b">
        <v>1</v>
      </c>
    </row>
    <row r="160" spans="1:10" ht="15.6" thickBot="1">
      <c r="A160" s="222" t="str">
        <f t="shared" si="6"/>
        <v>AUSATL</v>
      </c>
      <c r="B160" s="199" t="s">
        <v>891</v>
      </c>
      <c r="C160" s="199" t="s">
        <v>808</v>
      </c>
      <c r="D160" s="208">
        <v>1305</v>
      </c>
      <c r="E160" s="208" t="s">
        <v>893</v>
      </c>
      <c r="F160" s="208">
        <v>6625.5</v>
      </c>
      <c r="G160" s="208">
        <v>123.6</v>
      </c>
      <c r="H160" s="196">
        <f t="shared" si="7"/>
        <v>123.6</v>
      </c>
      <c r="I160" s="197" t="b">
        <f t="shared" si="8"/>
        <v>1</v>
      </c>
      <c r="J160" s="194" t="b">
        <v>1</v>
      </c>
    </row>
    <row r="161" spans="1:10" ht="19.8" thickBot="1">
      <c r="A161" s="222" t="str">
        <f t="shared" si="6"/>
        <v>AUSLAX</v>
      </c>
      <c r="B161" s="199" t="s">
        <v>891</v>
      </c>
      <c r="C161" s="199" t="s">
        <v>783</v>
      </c>
      <c r="D161" s="207">
        <v>1992</v>
      </c>
      <c r="E161" s="207" t="s">
        <v>894</v>
      </c>
      <c r="F161" s="207">
        <v>7627.7</v>
      </c>
      <c r="G161" s="207">
        <v>189.6</v>
      </c>
      <c r="H161" s="196">
        <f t="shared" si="7"/>
        <v>189.6</v>
      </c>
      <c r="I161" s="197" t="b">
        <f t="shared" si="8"/>
        <v>1</v>
      </c>
      <c r="J161" s="194" t="b">
        <v>1</v>
      </c>
    </row>
    <row r="162" spans="1:10" ht="15.6" thickBot="1">
      <c r="A162" s="222" t="str">
        <f t="shared" si="6"/>
        <v>LAXAUS</v>
      </c>
      <c r="B162" s="199" t="s">
        <v>783</v>
      </c>
      <c r="C162" s="199" t="s">
        <v>891</v>
      </c>
      <c r="D162" s="208">
        <v>1992</v>
      </c>
      <c r="E162" s="208" t="s">
        <v>895</v>
      </c>
      <c r="F162" s="208">
        <v>7563.7</v>
      </c>
      <c r="G162" s="208">
        <v>190.8</v>
      </c>
      <c r="H162" s="196">
        <f t="shared" si="7"/>
        <v>190.8</v>
      </c>
      <c r="I162" s="197" t="b">
        <f t="shared" si="8"/>
        <v>1</v>
      </c>
      <c r="J162" s="194" t="b">
        <v>1</v>
      </c>
    </row>
    <row r="163" spans="1:10" ht="15.6" thickBot="1">
      <c r="A163" s="222" t="str">
        <f t="shared" si="6"/>
        <v>AUSSEA</v>
      </c>
      <c r="B163" s="199" t="s">
        <v>891</v>
      </c>
      <c r="C163" s="199" t="s">
        <v>567</v>
      </c>
      <c r="D163" s="207">
        <v>2845</v>
      </c>
      <c r="E163" s="207" t="s">
        <v>896</v>
      </c>
      <c r="F163" s="207">
        <v>11396.2</v>
      </c>
      <c r="G163" s="207">
        <v>221.1</v>
      </c>
      <c r="H163" s="196">
        <f t="shared" si="7"/>
        <v>221.1</v>
      </c>
      <c r="I163" s="197" t="b">
        <f t="shared" si="8"/>
        <v>1</v>
      </c>
      <c r="J163" s="194" t="b">
        <v>1</v>
      </c>
    </row>
    <row r="164" spans="1:10" ht="15.6" thickBot="1">
      <c r="A164" s="222" t="str">
        <f t="shared" si="6"/>
        <v>SEAAUS</v>
      </c>
      <c r="B164" s="199" t="s">
        <v>567</v>
      </c>
      <c r="C164" s="199" t="s">
        <v>891</v>
      </c>
      <c r="D164" s="208">
        <v>2845</v>
      </c>
      <c r="E164" s="208" t="s">
        <v>896</v>
      </c>
      <c r="F164" s="208">
        <v>11394.2</v>
      </c>
      <c r="G164" s="208">
        <v>221</v>
      </c>
      <c r="H164" s="196">
        <f t="shared" si="7"/>
        <v>221</v>
      </c>
      <c r="I164" s="197" t="b">
        <f t="shared" si="8"/>
        <v>1</v>
      </c>
      <c r="J164" s="194" t="b">
        <v>1</v>
      </c>
    </row>
    <row r="165" spans="1:10" ht="15.6" thickBot="1">
      <c r="A165" s="222" t="str">
        <f t="shared" si="6"/>
        <v>AUSSFO</v>
      </c>
      <c r="B165" s="199" t="s">
        <v>891</v>
      </c>
      <c r="C165" s="199" t="s">
        <v>773</v>
      </c>
      <c r="D165" s="207">
        <v>2416</v>
      </c>
      <c r="E165" s="207" t="s">
        <v>897</v>
      </c>
      <c r="F165" s="207">
        <v>9133.2999999999993</v>
      </c>
      <c r="G165" s="207">
        <v>214.2</v>
      </c>
      <c r="H165" s="196">
        <f t="shared" si="7"/>
        <v>214.2</v>
      </c>
      <c r="I165" s="197" t="b">
        <f t="shared" si="8"/>
        <v>1</v>
      </c>
      <c r="J165" s="194" t="b">
        <v>1</v>
      </c>
    </row>
    <row r="166" spans="1:10" ht="19.8" thickBot="1">
      <c r="A166" s="222" t="str">
        <f t="shared" si="6"/>
        <v>SFOAUS</v>
      </c>
      <c r="B166" s="199" t="s">
        <v>773</v>
      </c>
      <c r="C166" s="199" t="s">
        <v>891</v>
      </c>
      <c r="D166" s="208">
        <v>2416</v>
      </c>
      <c r="E166" s="208" t="s">
        <v>898</v>
      </c>
      <c r="F166" s="208">
        <v>9129.7000000000007</v>
      </c>
      <c r="G166" s="208">
        <v>213.9</v>
      </c>
      <c r="H166" s="196">
        <f t="shared" si="7"/>
        <v>213.9</v>
      </c>
      <c r="I166" s="197" t="b">
        <f t="shared" si="8"/>
        <v>1</v>
      </c>
      <c r="J166" s="194" t="b">
        <v>1</v>
      </c>
    </row>
    <row r="167" spans="1:10" ht="15.6" thickBot="1">
      <c r="A167" s="222" t="str">
        <f t="shared" si="6"/>
        <v>AXTHND</v>
      </c>
      <c r="B167" s="199" t="s">
        <v>899</v>
      </c>
      <c r="C167" s="199" t="s">
        <v>753</v>
      </c>
      <c r="D167" s="207">
        <v>451</v>
      </c>
      <c r="E167" s="207" t="s">
        <v>900</v>
      </c>
      <c r="F167" s="207">
        <v>3425.7</v>
      </c>
      <c r="G167" s="207">
        <v>50.8</v>
      </c>
      <c r="H167" s="196">
        <f t="shared" si="7"/>
        <v>50.8</v>
      </c>
      <c r="I167" s="197" t="b">
        <f t="shared" si="8"/>
        <v>1</v>
      </c>
      <c r="J167" s="194" t="b">
        <v>1</v>
      </c>
    </row>
    <row r="168" spans="1:10" ht="15.6" thickBot="1">
      <c r="A168" s="222" t="str">
        <f t="shared" si="6"/>
        <v>HNDAXT</v>
      </c>
      <c r="B168" s="199" t="s">
        <v>753</v>
      </c>
      <c r="C168" s="199" t="s">
        <v>899</v>
      </c>
      <c r="D168" s="208">
        <v>451</v>
      </c>
      <c r="E168" s="208" t="s">
        <v>900</v>
      </c>
      <c r="F168" s="208">
        <v>3425.8</v>
      </c>
      <c r="G168" s="208">
        <v>50.8</v>
      </c>
      <c r="H168" s="196">
        <f t="shared" si="7"/>
        <v>50.8</v>
      </c>
      <c r="I168" s="197" t="b">
        <f t="shared" si="8"/>
        <v>1</v>
      </c>
      <c r="J168" s="194" t="b">
        <v>1</v>
      </c>
    </row>
    <row r="169" spans="1:10" ht="15.6" thickBot="1">
      <c r="A169" s="222" t="str">
        <f t="shared" si="6"/>
        <v>BCNOPO</v>
      </c>
      <c r="B169" s="199" t="s">
        <v>805</v>
      </c>
      <c r="C169" s="199" t="s">
        <v>876</v>
      </c>
      <c r="D169" s="207">
        <v>895</v>
      </c>
      <c r="E169" s="207" t="s">
        <v>901</v>
      </c>
      <c r="F169" s="207">
        <v>4790.6000000000004</v>
      </c>
      <c r="G169" s="207">
        <v>97.2</v>
      </c>
      <c r="H169" s="196">
        <f t="shared" si="7"/>
        <v>97.2</v>
      </c>
      <c r="I169" s="197" t="b">
        <f t="shared" si="8"/>
        <v>1</v>
      </c>
      <c r="J169" s="194" t="b">
        <v>1</v>
      </c>
    </row>
    <row r="170" spans="1:10" ht="15.6" thickBot="1">
      <c r="A170" s="222" t="str">
        <f t="shared" si="6"/>
        <v>OPOBCN</v>
      </c>
      <c r="B170" s="199" t="s">
        <v>876</v>
      </c>
      <c r="C170" s="199" t="s">
        <v>805</v>
      </c>
      <c r="D170" s="208">
        <v>895</v>
      </c>
      <c r="E170" s="208" t="s">
        <v>901</v>
      </c>
      <c r="F170" s="208">
        <v>4788.8</v>
      </c>
      <c r="G170" s="208">
        <v>97.1</v>
      </c>
      <c r="H170" s="196">
        <f t="shared" si="7"/>
        <v>97.1</v>
      </c>
      <c r="I170" s="197" t="b">
        <f t="shared" si="8"/>
        <v>1</v>
      </c>
      <c r="J170" s="194" t="b">
        <v>1</v>
      </c>
    </row>
    <row r="171" spans="1:10" ht="15.6" thickBot="1">
      <c r="A171" s="222" t="str">
        <f t="shared" si="6"/>
        <v>BFLSFO</v>
      </c>
      <c r="B171" s="199" t="s">
        <v>902</v>
      </c>
      <c r="C171" s="199" t="s">
        <v>773</v>
      </c>
      <c r="D171" s="207">
        <v>383</v>
      </c>
      <c r="E171" s="207" t="s">
        <v>903</v>
      </c>
      <c r="F171" s="207">
        <v>1572</v>
      </c>
      <c r="G171" s="207">
        <v>55.7</v>
      </c>
      <c r="H171" s="196">
        <f t="shared" si="7"/>
        <v>55.7</v>
      </c>
      <c r="I171" s="197" t="b">
        <f t="shared" si="8"/>
        <v>1</v>
      </c>
      <c r="J171" s="194" t="b">
        <v>1</v>
      </c>
    </row>
    <row r="172" spans="1:10" ht="15.6" thickBot="1">
      <c r="A172" s="222" t="str">
        <f t="shared" si="6"/>
        <v>SFOBFL</v>
      </c>
      <c r="B172" s="199" t="s">
        <v>773</v>
      </c>
      <c r="C172" s="199" t="s">
        <v>902</v>
      </c>
      <c r="D172" s="208">
        <v>383</v>
      </c>
      <c r="E172" s="208" t="s">
        <v>903</v>
      </c>
      <c r="F172" s="208">
        <v>1574.4</v>
      </c>
      <c r="G172" s="208">
        <v>55.9</v>
      </c>
      <c r="H172" s="196">
        <f t="shared" si="7"/>
        <v>55.9</v>
      </c>
      <c r="I172" s="197" t="b">
        <f t="shared" si="8"/>
        <v>1</v>
      </c>
      <c r="J172" s="194" t="b">
        <v>1</v>
      </c>
    </row>
    <row r="173" spans="1:10" ht="15.6" thickBot="1">
      <c r="A173" s="222" t="str">
        <f t="shared" si="6"/>
        <v>BHXCDG</v>
      </c>
      <c r="B173" s="199" t="s">
        <v>848</v>
      </c>
      <c r="C173" s="199" t="s">
        <v>796</v>
      </c>
      <c r="D173" s="207">
        <v>486</v>
      </c>
      <c r="E173" s="207" t="s">
        <v>904</v>
      </c>
      <c r="F173" s="207">
        <v>2640.9</v>
      </c>
      <c r="G173" s="207">
        <v>80.900000000000006</v>
      </c>
      <c r="H173" s="196">
        <f t="shared" si="7"/>
        <v>80.900000000000006</v>
      </c>
      <c r="I173" s="197" t="b">
        <f t="shared" si="8"/>
        <v>1</v>
      </c>
      <c r="J173" s="194" t="b">
        <v>1</v>
      </c>
    </row>
    <row r="174" spans="1:10" ht="15.6" thickBot="1">
      <c r="A174" s="222" t="str">
        <f t="shared" si="6"/>
        <v>CDGBHX</v>
      </c>
      <c r="B174" s="199" t="s">
        <v>796</v>
      </c>
      <c r="C174" s="199" t="s">
        <v>848</v>
      </c>
      <c r="D174" s="208">
        <v>486</v>
      </c>
      <c r="E174" s="208" t="s">
        <v>905</v>
      </c>
      <c r="F174" s="208">
        <v>2640.4</v>
      </c>
      <c r="G174" s="208">
        <v>80.900000000000006</v>
      </c>
      <c r="H174" s="196">
        <f t="shared" si="7"/>
        <v>80.900000000000006</v>
      </c>
      <c r="I174" s="197" t="b">
        <f t="shared" si="8"/>
        <v>1</v>
      </c>
      <c r="J174" s="194" t="b">
        <v>1</v>
      </c>
    </row>
    <row r="175" spans="1:10" ht="15.6" thickBot="1">
      <c r="A175" s="222" t="str">
        <f t="shared" si="6"/>
        <v>BIOBCN</v>
      </c>
      <c r="B175" s="199" t="s">
        <v>869</v>
      </c>
      <c r="C175" s="199" t="s">
        <v>805</v>
      </c>
      <c r="D175" s="207">
        <v>465</v>
      </c>
      <c r="E175" s="207" t="s">
        <v>901</v>
      </c>
      <c r="F175" s="207">
        <v>3111.7</v>
      </c>
      <c r="G175" s="207">
        <v>63</v>
      </c>
      <c r="H175" s="196">
        <f t="shared" si="7"/>
        <v>63</v>
      </c>
      <c r="I175" s="197" t="b">
        <f t="shared" si="8"/>
        <v>1</v>
      </c>
      <c r="J175" s="194" t="b">
        <v>1</v>
      </c>
    </row>
    <row r="176" spans="1:10" ht="15.6" thickBot="1">
      <c r="A176" s="222" t="str">
        <f t="shared" si="6"/>
        <v>BCNBIO</v>
      </c>
      <c r="B176" s="199" t="s">
        <v>805</v>
      </c>
      <c r="C176" s="199" t="s">
        <v>869</v>
      </c>
      <c r="D176" s="208">
        <v>465</v>
      </c>
      <c r="E176" s="208" t="s">
        <v>901</v>
      </c>
      <c r="F176" s="208">
        <v>3111.7</v>
      </c>
      <c r="G176" s="208">
        <v>63</v>
      </c>
      <c r="H176" s="196">
        <f t="shared" si="7"/>
        <v>63</v>
      </c>
      <c r="I176" s="197" t="b">
        <f t="shared" si="8"/>
        <v>1</v>
      </c>
      <c r="J176" s="194" t="b">
        <v>1</v>
      </c>
    </row>
    <row r="177" spans="1:10" ht="15.6" thickBot="1">
      <c r="A177" s="222" t="str">
        <f t="shared" si="6"/>
        <v>BKITPE</v>
      </c>
      <c r="B177" s="199" t="s">
        <v>906</v>
      </c>
      <c r="C177" s="199" t="s">
        <v>755</v>
      </c>
      <c r="D177" s="207">
        <v>2195</v>
      </c>
      <c r="E177" s="207" t="s">
        <v>907</v>
      </c>
      <c r="F177" s="207">
        <v>9186.7999999999993</v>
      </c>
      <c r="G177" s="207">
        <v>164.4</v>
      </c>
      <c r="H177" s="196">
        <f t="shared" si="7"/>
        <v>164.4</v>
      </c>
      <c r="I177" s="197" t="b">
        <f t="shared" si="8"/>
        <v>1</v>
      </c>
      <c r="J177" s="194" t="b">
        <v>1</v>
      </c>
    </row>
    <row r="178" spans="1:10" ht="15.6" thickBot="1">
      <c r="A178" s="222" t="str">
        <f t="shared" si="6"/>
        <v>TPEBKI</v>
      </c>
      <c r="B178" s="199" t="s">
        <v>755</v>
      </c>
      <c r="C178" s="199" t="s">
        <v>906</v>
      </c>
      <c r="D178" s="208">
        <v>2195</v>
      </c>
      <c r="E178" s="208" t="s">
        <v>907</v>
      </c>
      <c r="F178" s="208">
        <v>9186.7999999999993</v>
      </c>
      <c r="G178" s="208">
        <v>164.4</v>
      </c>
      <c r="H178" s="196">
        <f t="shared" si="7"/>
        <v>164.4</v>
      </c>
      <c r="I178" s="197" t="b">
        <f t="shared" si="8"/>
        <v>1</v>
      </c>
      <c r="J178" s="194" t="b">
        <v>1</v>
      </c>
    </row>
    <row r="179" spans="1:10" ht="15.6" thickBot="1">
      <c r="A179" s="222" t="str">
        <f t="shared" si="6"/>
        <v>BKKCNX</v>
      </c>
      <c r="B179" s="199" t="s">
        <v>768</v>
      </c>
      <c r="C179" s="199" t="s">
        <v>908</v>
      </c>
      <c r="D179" s="207">
        <v>595</v>
      </c>
      <c r="E179" s="207" t="s">
        <v>909</v>
      </c>
      <c r="F179" s="207">
        <v>5053</v>
      </c>
      <c r="G179" s="207">
        <v>65</v>
      </c>
      <c r="H179" s="196">
        <f t="shared" si="7"/>
        <v>65</v>
      </c>
      <c r="I179" s="197" t="b">
        <f t="shared" si="8"/>
        <v>1</v>
      </c>
      <c r="J179" s="194" t="b">
        <v>1</v>
      </c>
    </row>
    <row r="180" spans="1:10" ht="15.6" thickBot="1">
      <c r="A180" s="222" t="str">
        <f t="shared" si="6"/>
        <v>CNXBKK</v>
      </c>
      <c r="B180" s="199" t="s">
        <v>908</v>
      </c>
      <c r="C180" s="199" t="s">
        <v>768</v>
      </c>
      <c r="D180" s="208">
        <v>595</v>
      </c>
      <c r="E180" s="208" t="s">
        <v>909</v>
      </c>
      <c r="F180" s="208">
        <v>5075.2</v>
      </c>
      <c r="G180" s="208">
        <v>64.8</v>
      </c>
      <c r="H180" s="196">
        <f t="shared" si="7"/>
        <v>64.8</v>
      </c>
      <c r="I180" s="197" t="b">
        <f t="shared" si="8"/>
        <v>1</v>
      </c>
      <c r="J180" s="194" t="b">
        <v>1</v>
      </c>
    </row>
    <row r="181" spans="1:10" ht="15.6" thickBot="1">
      <c r="A181" s="222" t="str">
        <f t="shared" si="6"/>
        <v>BKKDEL</v>
      </c>
      <c r="B181" s="199" t="s">
        <v>768</v>
      </c>
      <c r="C181" s="199" t="s">
        <v>762</v>
      </c>
      <c r="D181" s="207">
        <v>2943</v>
      </c>
      <c r="E181" s="207" t="s">
        <v>910</v>
      </c>
      <c r="F181" s="207">
        <v>18309.2</v>
      </c>
      <c r="G181" s="207">
        <v>191</v>
      </c>
      <c r="H181" s="196">
        <f t="shared" si="7"/>
        <v>191</v>
      </c>
      <c r="I181" s="197" t="b">
        <f t="shared" si="8"/>
        <v>1</v>
      </c>
      <c r="J181" s="194" t="b">
        <v>1</v>
      </c>
    </row>
    <row r="182" spans="1:10" ht="19.8" thickBot="1">
      <c r="A182" s="222" t="str">
        <f t="shared" si="6"/>
        <v>DELBOM</v>
      </c>
      <c r="B182" s="199" t="s">
        <v>762</v>
      </c>
      <c r="C182" s="199" t="s">
        <v>802</v>
      </c>
      <c r="D182" s="207">
        <v>1136</v>
      </c>
      <c r="E182" s="207" t="s">
        <v>911</v>
      </c>
      <c r="F182" s="207">
        <v>6266.4</v>
      </c>
      <c r="G182" s="207">
        <v>101.7</v>
      </c>
      <c r="H182" s="196">
        <f t="shared" si="7"/>
        <v>101.7</v>
      </c>
      <c r="I182" s="197" t="b">
        <f t="shared" si="8"/>
        <v>1</v>
      </c>
      <c r="J182" s="194" t="b">
        <v>1</v>
      </c>
    </row>
    <row r="183" spans="1:10" ht="15.6" thickBot="1">
      <c r="A183" s="222" t="str">
        <f t="shared" si="6"/>
        <v>BOMDXB</v>
      </c>
      <c r="B183" s="199" t="s">
        <v>802</v>
      </c>
      <c r="C183" s="199" t="s">
        <v>778</v>
      </c>
      <c r="D183" s="207">
        <v>1926</v>
      </c>
      <c r="E183" s="207" t="s">
        <v>912</v>
      </c>
      <c r="F183" s="207">
        <v>13355.6</v>
      </c>
      <c r="G183" s="207">
        <v>141.69999999999999</v>
      </c>
      <c r="H183" s="196">
        <f t="shared" si="7"/>
        <v>141.69999999999999</v>
      </c>
      <c r="I183" s="197" t="b">
        <f t="shared" si="8"/>
        <v>1</v>
      </c>
      <c r="J183" s="194" t="b">
        <v>1</v>
      </c>
    </row>
    <row r="184" spans="1:10" ht="15.6" thickBot="1">
      <c r="A184" s="222" t="str">
        <f t="shared" si="6"/>
        <v>DXBBOM</v>
      </c>
      <c r="B184" s="199" t="s">
        <v>778</v>
      </c>
      <c r="C184" s="199" t="s">
        <v>802</v>
      </c>
      <c r="D184" s="207">
        <v>1926</v>
      </c>
      <c r="E184" s="207" t="s">
        <v>912</v>
      </c>
      <c r="F184" s="207">
        <v>13341.6</v>
      </c>
      <c r="G184" s="207">
        <v>141.69999999999999</v>
      </c>
      <c r="H184" s="196">
        <f t="shared" si="7"/>
        <v>141.69999999999999</v>
      </c>
      <c r="I184" s="197" t="b">
        <f t="shared" si="8"/>
        <v>1</v>
      </c>
      <c r="J184" s="194" t="b">
        <v>1</v>
      </c>
    </row>
    <row r="185" spans="1:10" ht="19.8" thickBot="1">
      <c r="A185" s="222" t="str">
        <f t="shared" si="6"/>
        <v>BOMDEL</v>
      </c>
      <c r="B185" s="199" t="s">
        <v>802</v>
      </c>
      <c r="C185" s="199" t="s">
        <v>762</v>
      </c>
      <c r="D185" s="207">
        <v>1136</v>
      </c>
      <c r="E185" s="207" t="s">
        <v>911</v>
      </c>
      <c r="F185" s="207">
        <v>6268.9</v>
      </c>
      <c r="G185" s="207">
        <v>101.5</v>
      </c>
      <c r="H185" s="196">
        <f t="shared" si="7"/>
        <v>101.5</v>
      </c>
      <c r="I185" s="197" t="b">
        <f t="shared" si="8"/>
        <v>1</v>
      </c>
      <c r="J185" s="194" t="b">
        <v>1</v>
      </c>
    </row>
    <row r="186" spans="1:10" ht="15.6" thickBot="1">
      <c r="A186" s="222" t="str">
        <f t="shared" si="6"/>
        <v>DELBKK</v>
      </c>
      <c r="B186" s="199" t="s">
        <v>762</v>
      </c>
      <c r="C186" s="199" t="s">
        <v>768</v>
      </c>
      <c r="D186" s="208">
        <v>2943</v>
      </c>
      <c r="E186" s="208" t="s">
        <v>910</v>
      </c>
      <c r="F186" s="208">
        <v>18303.5</v>
      </c>
      <c r="G186" s="208">
        <v>191</v>
      </c>
      <c r="H186" s="196">
        <f t="shared" si="7"/>
        <v>191</v>
      </c>
      <c r="I186" s="197" t="b">
        <f t="shared" si="8"/>
        <v>1</v>
      </c>
      <c r="J186" s="194" t="b">
        <v>1</v>
      </c>
    </row>
    <row r="187" spans="1:10" ht="19.8" thickBot="1">
      <c r="A187" s="222" t="str">
        <f t="shared" si="6"/>
        <v>BKKHKG</v>
      </c>
      <c r="B187" s="199" t="s">
        <v>768</v>
      </c>
      <c r="C187" s="199" t="s">
        <v>760</v>
      </c>
      <c r="D187" s="207">
        <v>1687</v>
      </c>
      <c r="E187" s="207" t="s">
        <v>913</v>
      </c>
      <c r="F187" s="207">
        <v>17985.5</v>
      </c>
      <c r="G187" s="207">
        <v>124.2</v>
      </c>
      <c r="H187" s="196">
        <f t="shared" si="7"/>
        <v>124.2</v>
      </c>
      <c r="I187" s="197" t="b">
        <f t="shared" si="8"/>
        <v>1</v>
      </c>
      <c r="J187" s="194" t="b">
        <v>1</v>
      </c>
    </row>
    <row r="188" spans="1:10" ht="15.6" thickBot="1">
      <c r="A188" s="222" t="str">
        <f t="shared" si="6"/>
        <v>HKGBLR</v>
      </c>
      <c r="B188" s="199" t="s">
        <v>760</v>
      </c>
      <c r="C188" s="199" t="s">
        <v>800</v>
      </c>
      <c r="D188" s="207">
        <v>3953</v>
      </c>
      <c r="E188" s="207">
        <v>333</v>
      </c>
      <c r="F188" s="207">
        <v>32689.3</v>
      </c>
      <c r="G188" s="207">
        <v>248.4</v>
      </c>
      <c r="H188" s="196">
        <f t="shared" si="7"/>
        <v>248.4</v>
      </c>
      <c r="I188" s="197" t="b">
        <f t="shared" si="8"/>
        <v>1</v>
      </c>
      <c r="J188" s="194" t="b">
        <v>1</v>
      </c>
    </row>
    <row r="189" spans="1:10" ht="15.6" thickBot="1">
      <c r="A189" s="222" t="str">
        <f t="shared" si="6"/>
        <v>BLRPNQ</v>
      </c>
      <c r="B189" s="199" t="s">
        <v>800</v>
      </c>
      <c r="C189" s="199" t="s">
        <v>914</v>
      </c>
      <c r="D189" s="207">
        <v>721</v>
      </c>
      <c r="E189" s="207" t="s">
        <v>915</v>
      </c>
      <c r="F189" s="207">
        <v>4181.3</v>
      </c>
      <c r="G189" s="207">
        <v>75.8</v>
      </c>
      <c r="H189" s="196">
        <f t="shared" si="7"/>
        <v>75.8</v>
      </c>
      <c r="I189" s="197" t="b">
        <f t="shared" si="8"/>
        <v>1</v>
      </c>
      <c r="J189" s="194" t="b">
        <v>1</v>
      </c>
    </row>
    <row r="190" spans="1:10" ht="15.6" thickBot="1">
      <c r="A190" s="222" t="str">
        <f t="shared" si="6"/>
        <v>PNQBLR</v>
      </c>
      <c r="B190" s="199" t="s">
        <v>914</v>
      </c>
      <c r="C190" s="199" t="s">
        <v>800</v>
      </c>
      <c r="D190" s="207">
        <v>721</v>
      </c>
      <c r="E190" s="207" t="s">
        <v>915</v>
      </c>
      <c r="F190" s="207">
        <v>4181.6000000000004</v>
      </c>
      <c r="G190" s="207">
        <v>75.900000000000006</v>
      </c>
      <c r="H190" s="196">
        <f t="shared" si="7"/>
        <v>75.900000000000006</v>
      </c>
      <c r="I190" s="197" t="b">
        <f t="shared" si="8"/>
        <v>1</v>
      </c>
      <c r="J190" s="194" t="b">
        <v>1</v>
      </c>
    </row>
    <row r="191" spans="1:10" ht="15.6" thickBot="1">
      <c r="A191" s="222" t="str">
        <f t="shared" si="6"/>
        <v>BLRHKG</v>
      </c>
      <c r="B191" s="199" t="s">
        <v>800</v>
      </c>
      <c r="C191" s="199" t="s">
        <v>760</v>
      </c>
      <c r="D191" s="207">
        <v>3953</v>
      </c>
      <c r="E191" s="207">
        <v>333</v>
      </c>
      <c r="F191" s="207">
        <v>32689.3</v>
      </c>
      <c r="G191" s="207">
        <v>248.4</v>
      </c>
      <c r="H191" s="196">
        <f t="shared" si="7"/>
        <v>248.4</v>
      </c>
      <c r="I191" s="197" t="b">
        <f t="shared" si="8"/>
        <v>1</v>
      </c>
      <c r="J191" s="194" t="b">
        <v>1</v>
      </c>
    </row>
    <row r="192" spans="1:10" ht="19.8" thickBot="1">
      <c r="A192" s="222" t="str">
        <f t="shared" si="6"/>
        <v>HKGBKK</v>
      </c>
      <c r="B192" s="199" t="s">
        <v>760</v>
      </c>
      <c r="C192" s="199" t="s">
        <v>768</v>
      </c>
      <c r="D192" s="208">
        <v>1687</v>
      </c>
      <c r="E192" s="208" t="s">
        <v>916</v>
      </c>
      <c r="F192" s="208">
        <v>18002.400000000001</v>
      </c>
      <c r="G192" s="208">
        <v>124.2</v>
      </c>
      <c r="H192" s="196">
        <f t="shared" si="7"/>
        <v>124.2</v>
      </c>
      <c r="I192" s="197" t="b">
        <f t="shared" si="8"/>
        <v>1</v>
      </c>
      <c r="J192" s="194" t="b">
        <v>1</v>
      </c>
    </row>
    <row r="193" spans="1:10" ht="15.6" thickBot="1">
      <c r="A193" s="222" t="str">
        <f t="shared" si="6"/>
        <v>BKKKHH</v>
      </c>
      <c r="B193" s="199" t="s">
        <v>768</v>
      </c>
      <c r="C193" s="199" t="s">
        <v>917</v>
      </c>
      <c r="D193" s="207">
        <v>2292</v>
      </c>
      <c r="E193" s="207" t="s">
        <v>918</v>
      </c>
      <c r="F193" s="207">
        <v>9500.7999999999993</v>
      </c>
      <c r="G193" s="207">
        <v>165.4</v>
      </c>
      <c r="H193" s="196">
        <f t="shared" si="7"/>
        <v>165.4</v>
      </c>
      <c r="I193" s="197" t="b">
        <f t="shared" si="8"/>
        <v>1</v>
      </c>
      <c r="J193" s="194" t="b">
        <v>1</v>
      </c>
    </row>
    <row r="194" spans="1:10" ht="15.6" thickBot="1">
      <c r="A194" s="222" t="str">
        <f t="shared" si="6"/>
        <v>KHHCSX</v>
      </c>
      <c r="B194" s="199" t="s">
        <v>917</v>
      </c>
      <c r="C194" s="199" t="s">
        <v>919</v>
      </c>
      <c r="D194" s="207">
        <v>950</v>
      </c>
      <c r="E194" s="207" t="s">
        <v>920</v>
      </c>
      <c r="F194" s="207">
        <v>10748</v>
      </c>
      <c r="G194" s="207">
        <v>83.5</v>
      </c>
      <c r="H194" s="196">
        <f t="shared" si="7"/>
        <v>83.5</v>
      </c>
      <c r="I194" s="197" t="b">
        <f t="shared" si="8"/>
        <v>1</v>
      </c>
      <c r="J194" s="194" t="b">
        <v>1</v>
      </c>
    </row>
    <row r="195" spans="1:10" ht="15.6" thickBot="1">
      <c r="A195" s="222" t="str">
        <f t="shared" ref="A195:A258" si="9">B195&amp;C195</f>
        <v>CSXHKG</v>
      </c>
      <c r="B195" s="199" t="s">
        <v>919</v>
      </c>
      <c r="C195" s="199" t="s">
        <v>760</v>
      </c>
      <c r="D195" s="207">
        <v>657</v>
      </c>
      <c r="E195" s="207" t="s">
        <v>921</v>
      </c>
      <c r="F195" s="207">
        <v>4036.5</v>
      </c>
      <c r="G195" s="207">
        <v>72.8</v>
      </c>
      <c r="H195" s="196">
        <f t="shared" ref="H195:H258" si="10">SUMIFS(G:G,B:B,B195,C:C,C195)</f>
        <v>72.8</v>
      </c>
      <c r="I195" s="197" t="b">
        <f t="shared" ref="I195:I258" si="11">H195=G195</f>
        <v>1</v>
      </c>
      <c r="J195" s="194" t="b">
        <v>1</v>
      </c>
    </row>
    <row r="196" spans="1:10" ht="15.6" thickBot="1">
      <c r="A196" s="222" t="str">
        <f t="shared" si="9"/>
        <v>HKGCSX</v>
      </c>
      <c r="B196" s="199" t="s">
        <v>760</v>
      </c>
      <c r="C196" s="199" t="s">
        <v>919</v>
      </c>
      <c r="D196" s="207">
        <v>657</v>
      </c>
      <c r="E196" s="207" t="s">
        <v>921</v>
      </c>
      <c r="F196" s="207">
        <v>4036.5</v>
      </c>
      <c r="G196" s="207">
        <v>72.8</v>
      </c>
      <c r="H196" s="196">
        <f t="shared" si="10"/>
        <v>72.8</v>
      </c>
      <c r="I196" s="197" t="b">
        <f t="shared" si="11"/>
        <v>1</v>
      </c>
      <c r="J196" s="194" t="b">
        <v>1</v>
      </c>
    </row>
    <row r="197" spans="1:10" ht="15.6" thickBot="1">
      <c r="A197" s="222" t="str">
        <f t="shared" si="9"/>
        <v>CSXKHH</v>
      </c>
      <c r="B197" s="199" t="s">
        <v>919</v>
      </c>
      <c r="C197" s="199" t="s">
        <v>917</v>
      </c>
      <c r="D197" s="207">
        <v>950</v>
      </c>
      <c r="E197" s="207" t="s">
        <v>920</v>
      </c>
      <c r="F197" s="207">
        <v>10748</v>
      </c>
      <c r="G197" s="207">
        <v>83.5</v>
      </c>
      <c r="H197" s="196">
        <f t="shared" si="10"/>
        <v>83.5</v>
      </c>
      <c r="I197" s="197" t="b">
        <f t="shared" si="11"/>
        <v>1</v>
      </c>
      <c r="J197" s="194" t="b">
        <v>1</v>
      </c>
    </row>
    <row r="198" spans="1:10" ht="15.6" thickBot="1">
      <c r="A198" s="222" t="str">
        <f t="shared" si="9"/>
        <v>KHHBKK</v>
      </c>
      <c r="B198" s="199" t="s">
        <v>917</v>
      </c>
      <c r="C198" s="199" t="s">
        <v>768</v>
      </c>
      <c r="D198" s="208">
        <v>2292</v>
      </c>
      <c r="E198" s="208" t="s">
        <v>918</v>
      </c>
      <c r="F198" s="208">
        <v>9500.7999999999993</v>
      </c>
      <c r="G198" s="208">
        <v>165.4</v>
      </c>
      <c r="H198" s="196">
        <f t="shared" si="10"/>
        <v>165.4</v>
      </c>
      <c r="I198" s="197" t="b">
        <f t="shared" si="11"/>
        <v>1</v>
      </c>
      <c r="J198" s="194" t="b">
        <v>1</v>
      </c>
    </row>
    <row r="199" spans="1:10" ht="15.6" thickBot="1">
      <c r="A199" s="222" t="str">
        <f t="shared" si="9"/>
        <v>BKKKUL</v>
      </c>
      <c r="B199" s="199" t="s">
        <v>768</v>
      </c>
      <c r="C199" s="199" t="s">
        <v>922</v>
      </c>
      <c r="D199" s="207">
        <v>1221</v>
      </c>
      <c r="E199" s="207" t="s">
        <v>923</v>
      </c>
      <c r="F199" s="207">
        <v>8672.7999999999993</v>
      </c>
      <c r="G199" s="207">
        <v>101.6</v>
      </c>
      <c r="H199" s="196">
        <f t="shared" si="10"/>
        <v>101.6</v>
      </c>
      <c r="I199" s="197" t="b">
        <f t="shared" si="11"/>
        <v>1</v>
      </c>
      <c r="J199" s="194" t="b">
        <v>1</v>
      </c>
    </row>
    <row r="200" spans="1:10" ht="15.6" thickBot="1">
      <c r="A200" s="222" t="str">
        <f t="shared" si="9"/>
        <v>KULBOM</v>
      </c>
      <c r="B200" s="199" t="s">
        <v>922</v>
      </c>
      <c r="C200" s="199" t="s">
        <v>802</v>
      </c>
      <c r="D200" s="208">
        <v>3621</v>
      </c>
      <c r="E200" s="208" t="s">
        <v>924</v>
      </c>
      <c r="F200" s="208">
        <v>21946.1</v>
      </c>
      <c r="G200" s="208">
        <v>235.9</v>
      </c>
      <c r="H200" s="196">
        <f t="shared" si="10"/>
        <v>235.9</v>
      </c>
      <c r="I200" s="197" t="b">
        <f t="shared" si="11"/>
        <v>1</v>
      </c>
      <c r="J200" s="194" t="b">
        <v>1</v>
      </c>
    </row>
    <row r="201" spans="1:10" ht="15.6" thickBot="1">
      <c r="A201" s="222" t="str">
        <f t="shared" si="9"/>
        <v>BOMFRA</v>
      </c>
      <c r="B201" s="199" t="s">
        <v>802</v>
      </c>
      <c r="C201" s="199" t="s">
        <v>766</v>
      </c>
      <c r="D201" s="207">
        <v>6564</v>
      </c>
      <c r="E201" s="207" t="s">
        <v>925</v>
      </c>
      <c r="F201" s="207">
        <v>84610.1</v>
      </c>
      <c r="G201" s="207">
        <v>357.4</v>
      </c>
      <c r="H201" s="196">
        <f t="shared" si="10"/>
        <v>357.4</v>
      </c>
      <c r="I201" s="197" t="b">
        <f t="shared" si="11"/>
        <v>1</v>
      </c>
      <c r="J201" s="194" t="b">
        <v>1</v>
      </c>
    </row>
    <row r="202" spans="1:10" ht="15.6" thickBot="1">
      <c r="A202" s="222" t="str">
        <f t="shared" si="9"/>
        <v>FRABOM</v>
      </c>
      <c r="B202" s="199" t="s">
        <v>766</v>
      </c>
      <c r="C202" s="199" t="s">
        <v>802</v>
      </c>
      <c r="D202" s="208">
        <v>6564</v>
      </c>
      <c r="E202" s="208" t="s">
        <v>925</v>
      </c>
      <c r="F202" s="208">
        <v>84620.4</v>
      </c>
      <c r="G202" s="208">
        <v>357.5</v>
      </c>
      <c r="H202" s="196">
        <f t="shared" si="10"/>
        <v>357.5</v>
      </c>
      <c r="I202" s="197" t="b">
        <f t="shared" si="11"/>
        <v>1</v>
      </c>
      <c r="J202" s="194" t="b">
        <v>1</v>
      </c>
    </row>
    <row r="203" spans="1:10" ht="15.6" thickBot="1">
      <c r="A203" s="222" t="str">
        <f t="shared" si="9"/>
        <v>BOMKUL</v>
      </c>
      <c r="B203" s="199" t="s">
        <v>802</v>
      </c>
      <c r="C203" s="199" t="s">
        <v>922</v>
      </c>
      <c r="D203" s="207">
        <v>3621</v>
      </c>
      <c r="E203" s="207" t="s">
        <v>924</v>
      </c>
      <c r="F203" s="207">
        <v>21894.3</v>
      </c>
      <c r="G203" s="207">
        <v>236</v>
      </c>
      <c r="H203" s="196">
        <f t="shared" si="10"/>
        <v>236</v>
      </c>
      <c r="I203" s="197" t="b">
        <f t="shared" si="11"/>
        <v>1</v>
      </c>
      <c r="J203" s="194" t="b">
        <v>1</v>
      </c>
    </row>
    <row r="204" spans="1:10" ht="15.6" thickBot="1">
      <c r="A204" s="222" t="str">
        <f t="shared" si="9"/>
        <v>KULBKK</v>
      </c>
      <c r="B204" s="199" t="s">
        <v>922</v>
      </c>
      <c r="C204" s="199" t="s">
        <v>768</v>
      </c>
      <c r="D204" s="208">
        <v>1221</v>
      </c>
      <c r="E204" s="208" t="s">
        <v>923</v>
      </c>
      <c r="F204" s="208">
        <v>8672.7999999999993</v>
      </c>
      <c r="G204" s="208">
        <v>101.6</v>
      </c>
      <c r="H204" s="196">
        <f t="shared" si="10"/>
        <v>101.6</v>
      </c>
      <c r="I204" s="197" t="b">
        <f t="shared" si="11"/>
        <v>1</v>
      </c>
      <c r="J204" s="194" t="b">
        <v>1</v>
      </c>
    </row>
    <row r="205" spans="1:10" ht="15.6" thickBot="1">
      <c r="A205" s="222" t="str">
        <f t="shared" si="9"/>
        <v>BKKMEL</v>
      </c>
      <c r="B205" s="199" t="s">
        <v>768</v>
      </c>
      <c r="C205" s="199" t="s">
        <v>926</v>
      </c>
      <c r="D205" s="207">
        <v>7327</v>
      </c>
      <c r="E205" s="207" t="s">
        <v>927</v>
      </c>
      <c r="F205" s="207">
        <v>46590.400000000001</v>
      </c>
      <c r="G205" s="207">
        <v>353.5</v>
      </c>
      <c r="H205" s="196">
        <f t="shared" si="10"/>
        <v>353.5</v>
      </c>
      <c r="I205" s="197" t="b">
        <f t="shared" si="11"/>
        <v>1</v>
      </c>
      <c r="J205" s="194" t="b">
        <v>1</v>
      </c>
    </row>
    <row r="206" spans="1:10" ht="15.6" thickBot="1">
      <c r="A206" s="222" t="str">
        <f t="shared" si="9"/>
        <v>MELSIN</v>
      </c>
      <c r="B206" s="199" t="s">
        <v>926</v>
      </c>
      <c r="C206" s="199" t="s">
        <v>803</v>
      </c>
      <c r="D206" s="207">
        <v>6029</v>
      </c>
      <c r="E206" s="207" t="s">
        <v>928</v>
      </c>
      <c r="F206" s="207">
        <v>62400.2</v>
      </c>
      <c r="G206" s="207">
        <v>354.8</v>
      </c>
      <c r="H206" s="196">
        <f t="shared" si="10"/>
        <v>354.8</v>
      </c>
      <c r="I206" s="197" t="b">
        <f t="shared" si="11"/>
        <v>1</v>
      </c>
      <c r="J206" s="194" t="b">
        <v>1</v>
      </c>
    </row>
    <row r="207" spans="1:10" ht="15.6" thickBot="1">
      <c r="A207" s="222" t="str">
        <f t="shared" si="9"/>
        <v>SINMEL</v>
      </c>
      <c r="B207" s="199" t="s">
        <v>803</v>
      </c>
      <c r="C207" s="199" t="s">
        <v>926</v>
      </c>
      <c r="D207" s="207">
        <v>6029</v>
      </c>
      <c r="E207" s="207" t="s">
        <v>928</v>
      </c>
      <c r="F207" s="207">
        <v>62414.5</v>
      </c>
      <c r="G207" s="207">
        <v>354.8</v>
      </c>
      <c r="H207" s="196">
        <f t="shared" si="10"/>
        <v>354.8</v>
      </c>
      <c r="I207" s="197" t="b">
        <f t="shared" si="11"/>
        <v>1</v>
      </c>
      <c r="J207" s="194" t="b">
        <v>1</v>
      </c>
    </row>
    <row r="208" spans="1:10" ht="15.6" thickBot="1">
      <c r="A208" s="222" t="str">
        <f t="shared" si="9"/>
        <v>MELBKK</v>
      </c>
      <c r="B208" s="199" t="s">
        <v>926</v>
      </c>
      <c r="C208" s="199" t="s">
        <v>768</v>
      </c>
      <c r="D208" s="208">
        <v>7327</v>
      </c>
      <c r="E208" s="208" t="s">
        <v>927</v>
      </c>
      <c r="F208" s="208">
        <v>46609.599999999999</v>
      </c>
      <c r="G208" s="208">
        <v>353.7</v>
      </c>
      <c r="H208" s="196">
        <f t="shared" si="10"/>
        <v>353.7</v>
      </c>
      <c r="I208" s="197" t="b">
        <f t="shared" si="11"/>
        <v>1</v>
      </c>
      <c r="J208" s="194" t="b">
        <v>1</v>
      </c>
    </row>
    <row r="209" spans="1:10" ht="15.6" thickBot="1">
      <c r="A209" s="222" t="str">
        <f t="shared" si="9"/>
        <v>BKKOSL</v>
      </c>
      <c r="B209" s="199" t="s">
        <v>768</v>
      </c>
      <c r="C209" s="199" t="s">
        <v>846</v>
      </c>
      <c r="D209" s="207">
        <v>8665</v>
      </c>
      <c r="E209" s="207" t="s">
        <v>929</v>
      </c>
      <c r="F209" s="207">
        <v>76695.199999999997</v>
      </c>
      <c r="G209" s="207">
        <v>371.3</v>
      </c>
      <c r="H209" s="196">
        <f t="shared" si="10"/>
        <v>371.3</v>
      </c>
      <c r="I209" s="197" t="b">
        <f t="shared" si="11"/>
        <v>1</v>
      </c>
      <c r="J209" s="194" t="b">
        <v>1</v>
      </c>
    </row>
    <row r="210" spans="1:10" ht="19.8" thickBot="1">
      <c r="A210" s="222" t="str">
        <f t="shared" si="9"/>
        <v>OSLFRA</v>
      </c>
      <c r="B210" s="199" t="s">
        <v>846</v>
      </c>
      <c r="C210" s="199" t="s">
        <v>766</v>
      </c>
      <c r="D210" s="207">
        <v>1141</v>
      </c>
      <c r="E210" s="207" t="s">
        <v>930</v>
      </c>
      <c r="F210" s="207">
        <v>5713.9</v>
      </c>
      <c r="G210" s="207">
        <v>118.7</v>
      </c>
      <c r="H210" s="196">
        <f t="shared" si="10"/>
        <v>118.7</v>
      </c>
      <c r="I210" s="197" t="b">
        <f t="shared" si="11"/>
        <v>1</v>
      </c>
      <c r="J210" s="194" t="b">
        <v>1</v>
      </c>
    </row>
    <row r="211" spans="1:10" ht="15.6" thickBot="1">
      <c r="A211" s="222" t="str">
        <f t="shared" si="9"/>
        <v>FRACDG</v>
      </c>
      <c r="B211" s="199" t="s">
        <v>766</v>
      </c>
      <c r="C211" s="199" t="s">
        <v>796</v>
      </c>
      <c r="D211" s="207">
        <v>449</v>
      </c>
      <c r="E211" s="207" t="s">
        <v>931</v>
      </c>
      <c r="F211" s="207">
        <v>2796.1</v>
      </c>
      <c r="G211" s="207">
        <v>74.2</v>
      </c>
      <c r="H211" s="196">
        <f t="shared" si="10"/>
        <v>74.2</v>
      </c>
      <c r="I211" s="197" t="b">
        <f t="shared" si="11"/>
        <v>1</v>
      </c>
      <c r="J211" s="194" t="b">
        <v>1</v>
      </c>
    </row>
    <row r="212" spans="1:10" ht="15.6" thickBot="1">
      <c r="A212" s="222" t="str">
        <f t="shared" si="9"/>
        <v>CDGFRA</v>
      </c>
      <c r="B212" s="199" t="s">
        <v>796</v>
      </c>
      <c r="C212" s="199" t="s">
        <v>766</v>
      </c>
      <c r="D212" s="207">
        <v>449</v>
      </c>
      <c r="E212" s="207" t="s">
        <v>931</v>
      </c>
      <c r="F212" s="207">
        <v>2797.7</v>
      </c>
      <c r="G212" s="207">
        <v>74.2</v>
      </c>
      <c r="H212" s="196">
        <f t="shared" si="10"/>
        <v>74.2</v>
      </c>
      <c r="I212" s="197" t="b">
        <f t="shared" si="11"/>
        <v>1</v>
      </c>
      <c r="J212" s="194" t="b">
        <v>1</v>
      </c>
    </row>
    <row r="213" spans="1:10" ht="19.8" thickBot="1">
      <c r="A213" s="222" t="str">
        <f t="shared" si="9"/>
        <v>FRAOSL</v>
      </c>
      <c r="B213" s="199" t="s">
        <v>766</v>
      </c>
      <c r="C213" s="199" t="s">
        <v>846</v>
      </c>
      <c r="D213" s="207">
        <v>1141</v>
      </c>
      <c r="E213" s="207" t="s">
        <v>930</v>
      </c>
      <c r="F213" s="207">
        <v>5713.9</v>
      </c>
      <c r="G213" s="207">
        <v>118.7</v>
      </c>
      <c r="H213" s="196">
        <f t="shared" si="10"/>
        <v>118.7</v>
      </c>
      <c r="I213" s="197" t="b">
        <f t="shared" si="11"/>
        <v>1</v>
      </c>
      <c r="J213" s="194" t="b">
        <v>1</v>
      </c>
    </row>
    <row r="214" spans="1:10" ht="15.6" thickBot="1">
      <c r="A214" s="222" t="str">
        <f t="shared" si="9"/>
        <v>OSLBKK</v>
      </c>
      <c r="B214" s="199" t="s">
        <v>846</v>
      </c>
      <c r="C214" s="199" t="s">
        <v>768</v>
      </c>
      <c r="D214" s="208">
        <v>8665</v>
      </c>
      <c r="E214" s="208" t="s">
        <v>929</v>
      </c>
      <c r="F214" s="208">
        <v>76639.7</v>
      </c>
      <c r="G214" s="208">
        <v>371.3</v>
      </c>
      <c r="H214" s="196">
        <f t="shared" si="10"/>
        <v>371.3</v>
      </c>
      <c r="I214" s="197" t="b">
        <f t="shared" si="11"/>
        <v>1</v>
      </c>
      <c r="J214" s="194" t="b">
        <v>1</v>
      </c>
    </row>
    <row r="215" spans="1:10" ht="19.8" thickBot="1">
      <c r="A215" s="222" t="str">
        <f t="shared" si="9"/>
        <v>BKKPVG</v>
      </c>
      <c r="B215" s="199" t="s">
        <v>768</v>
      </c>
      <c r="C215" s="199" t="s">
        <v>758</v>
      </c>
      <c r="D215" s="207">
        <v>2895</v>
      </c>
      <c r="E215" s="207" t="s">
        <v>932</v>
      </c>
      <c r="F215" s="207">
        <v>15014</v>
      </c>
      <c r="G215" s="207">
        <v>200.3</v>
      </c>
      <c r="H215" s="196">
        <f t="shared" si="10"/>
        <v>200.3</v>
      </c>
      <c r="I215" s="197" t="b">
        <f t="shared" si="11"/>
        <v>1</v>
      </c>
      <c r="J215" s="194" t="b">
        <v>1</v>
      </c>
    </row>
    <row r="216" spans="1:10" ht="19.8" thickBot="1">
      <c r="A216" s="222" t="str">
        <f t="shared" si="9"/>
        <v>PVGCAN</v>
      </c>
      <c r="B216" s="199" t="s">
        <v>758</v>
      </c>
      <c r="C216" s="199" t="s">
        <v>770</v>
      </c>
      <c r="D216" s="207">
        <v>1202</v>
      </c>
      <c r="E216" s="207" t="s">
        <v>933</v>
      </c>
      <c r="F216" s="207">
        <v>6884.3</v>
      </c>
      <c r="G216" s="207">
        <v>103.8</v>
      </c>
      <c r="H216" s="196">
        <f t="shared" si="10"/>
        <v>103.8</v>
      </c>
      <c r="I216" s="197" t="b">
        <f t="shared" si="11"/>
        <v>1</v>
      </c>
      <c r="J216" s="194" t="b">
        <v>1</v>
      </c>
    </row>
    <row r="217" spans="1:10" ht="19.8" thickBot="1">
      <c r="A217" s="222" t="str">
        <f t="shared" si="9"/>
        <v>CANCKG</v>
      </c>
      <c r="B217" s="199" t="s">
        <v>770</v>
      </c>
      <c r="C217" s="199" t="s">
        <v>934</v>
      </c>
      <c r="D217" s="207">
        <v>964</v>
      </c>
      <c r="E217" s="207" t="s">
        <v>935</v>
      </c>
      <c r="F217" s="207">
        <v>5229.8</v>
      </c>
      <c r="G217" s="207">
        <v>93.9</v>
      </c>
      <c r="H217" s="196">
        <f t="shared" si="10"/>
        <v>93.9</v>
      </c>
      <c r="I217" s="197" t="b">
        <f t="shared" si="11"/>
        <v>1</v>
      </c>
      <c r="J217" s="194" t="b">
        <v>1</v>
      </c>
    </row>
    <row r="218" spans="1:10" ht="19.8" thickBot="1">
      <c r="A218" s="222" t="str">
        <f t="shared" si="9"/>
        <v>CKGCAN</v>
      </c>
      <c r="B218" s="199" t="s">
        <v>934</v>
      </c>
      <c r="C218" s="199" t="s">
        <v>770</v>
      </c>
      <c r="D218" s="207">
        <v>964</v>
      </c>
      <c r="E218" s="207" t="s">
        <v>935</v>
      </c>
      <c r="F218" s="207">
        <v>5228.1000000000004</v>
      </c>
      <c r="G218" s="207">
        <v>93.9</v>
      </c>
      <c r="H218" s="196">
        <f t="shared" si="10"/>
        <v>93.9</v>
      </c>
      <c r="I218" s="197" t="b">
        <f t="shared" si="11"/>
        <v>1</v>
      </c>
      <c r="J218" s="194" t="b">
        <v>1</v>
      </c>
    </row>
    <row r="219" spans="1:10" ht="19.8" thickBot="1">
      <c r="A219" s="222" t="str">
        <f t="shared" si="9"/>
        <v>CANPVG</v>
      </c>
      <c r="B219" s="199" t="s">
        <v>770</v>
      </c>
      <c r="C219" s="199" t="s">
        <v>758</v>
      </c>
      <c r="D219" s="207">
        <v>1202</v>
      </c>
      <c r="E219" s="207" t="s">
        <v>933</v>
      </c>
      <c r="F219" s="207">
        <v>6959.8</v>
      </c>
      <c r="G219" s="207">
        <v>103.4</v>
      </c>
      <c r="H219" s="196">
        <f t="shared" si="10"/>
        <v>103.4</v>
      </c>
      <c r="I219" s="197" t="b">
        <f t="shared" si="11"/>
        <v>1</v>
      </c>
      <c r="J219" s="194" t="b">
        <v>1</v>
      </c>
    </row>
    <row r="220" spans="1:10" ht="19.8" thickBot="1">
      <c r="A220" s="222" t="str">
        <f t="shared" si="9"/>
        <v>PVGBKK</v>
      </c>
      <c r="B220" s="199" t="s">
        <v>758</v>
      </c>
      <c r="C220" s="199" t="s">
        <v>768</v>
      </c>
      <c r="D220" s="208">
        <v>2895</v>
      </c>
      <c r="E220" s="208" t="s">
        <v>936</v>
      </c>
      <c r="F220" s="208">
        <v>14826.4</v>
      </c>
      <c r="G220" s="208">
        <v>200.4</v>
      </c>
      <c r="H220" s="196">
        <f t="shared" si="10"/>
        <v>200.4</v>
      </c>
      <c r="I220" s="197" t="b">
        <f t="shared" si="11"/>
        <v>1</v>
      </c>
      <c r="J220" s="194" t="b">
        <v>1</v>
      </c>
    </row>
    <row r="221" spans="1:10" ht="15.6" thickBot="1">
      <c r="A221" s="222" t="str">
        <f t="shared" si="9"/>
        <v>BKKSGN</v>
      </c>
      <c r="B221" s="199" t="s">
        <v>768</v>
      </c>
      <c r="C221" s="199" t="s">
        <v>795</v>
      </c>
      <c r="D221" s="207">
        <v>716</v>
      </c>
      <c r="E221" s="207" t="s">
        <v>937</v>
      </c>
      <c r="F221" s="207">
        <v>5637.2</v>
      </c>
      <c r="G221" s="207">
        <v>73.900000000000006</v>
      </c>
      <c r="H221" s="196">
        <f t="shared" si="10"/>
        <v>73.900000000000006</v>
      </c>
      <c r="I221" s="197" t="b">
        <f t="shared" si="11"/>
        <v>1</v>
      </c>
      <c r="J221" s="194" t="b">
        <v>1</v>
      </c>
    </row>
    <row r="222" spans="1:10" ht="15.6" thickBot="1">
      <c r="A222" s="222" t="str">
        <f t="shared" si="9"/>
        <v>SGNCXR</v>
      </c>
      <c r="B222" s="199" t="s">
        <v>795</v>
      </c>
      <c r="C222" s="199" t="s">
        <v>938</v>
      </c>
      <c r="D222" s="207">
        <v>307</v>
      </c>
      <c r="E222" s="207" t="s">
        <v>921</v>
      </c>
      <c r="F222" s="207">
        <v>2738.4</v>
      </c>
      <c r="G222" s="207">
        <v>42.5</v>
      </c>
      <c r="H222" s="196">
        <f t="shared" si="10"/>
        <v>42.5</v>
      </c>
      <c r="I222" s="197" t="b">
        <f t="shared" si="11"/>
        <v>1</v>
      </c>
      <c r="J222" s="194" t="b">
        <v>1</v>
      </c>
    </row>
    <row r="223" spans="1:10" ht="15.6" thickBot="1">
      <c r="A223" s="222" t="str">
        <f t="shared" si="9"/>
        <v>CXRSGN</v>
      </c>
      <c r="B223" s="199" t="s">
        <v>938</v>
      </c>
      <c r="C223" s="199" t="s">
        <v>795</v>
      </c>
      <c r="D223" s="207">
        <v>307</v>
      </c>
      <c r="E223" s="207" t="s">
        <v>921</v>
      </c>
      <c r="F223" s="207">
        <v>2736.3</v>
      </c>
      <c r="G223" s="207">
        <v>42.5</v>
      </c>
      <c r="H223" s="196">
        <f t="shared" si="10"/>
        <v>42.5</v>
      </c>
      <c r="I223" s="197" t="b">
        <f t="shared" si="11"/>
        <v>1</v>
      </c>
      <c r="J223" s="194" t="b">
        <v>1</v>
      </c>
    </row>
    <row r="224" spans="1:10" ht="15.6" thickBot="1">
      <c r="A224" s="222" t="str">
        <f t="shared" si="9"/>
        <v>SGNBKK</v>
      </c>
      <c r="B224" s="199" t="s">
        <v>795</v>
      </c>
      <c r="C224" s="199" t="s">
        <v>768</v>
      </c>
      <c r="D224" s="208">
        <v>716</v>
      </c>
      <c r="E224" s="208" t="s">
        <v>937</v>
      </c>
      <c r="F224" s="208">
        <v>5637.2</v>
      </c>
      <c r="G224" s="208">
        <v>73.900000000000006</v>
      </c>
      <c r="H224" s="196">
        <f t="shared" si="10"/>
        <v>73.900000000000006</v>
      </c>
      <c r="I224" s="197" t="b">
        <f t="shared" si="11"/>
        <v>1</v>
      </c>
      <c r="J224" s="194" t="b">
        <v>1</v>
      </c>
    </row>
    <row r="225" spans="1:10" ht="15.6" thickBot="1">
      <c r="A225" s="222" t="str">
        <f t="shared" si="9"/>
        <v>CDGVCE</v>
      </c>
      <c r="B225" s="199" t="s">
        <v>796</v>
      </c>
      <c r="C225" s="199" t="s">
        <v>765</v>
      </c>
      <c r="D225" s="207">
        <v>835</v>
      </c>
      <c r="E225" s="207" t="s">
        <v>939</v>
      </c>
      <c r="F225" s="207">
        <v>4242</v>
      </c>
      <c r="G225" s="207">
        <v>113.1</v>
      </c>
      <c r="H225" s="196">
        <f t="shared" si="10"/>
        <v>113.1</v>
      </c>
      <c r="I225" s="197" t="b">
        <f t="shared" si="11"/>
        <v>1</v>
      </c>
      <c r="J225" s="194" t="b">
        <v>1</v>
      </c>
    </row>
    <row r="226" spans="1:10" ht="15.6" thickBot="1">
      <c r="A226" s="222" t="str">
        <f t="shared" si="9"/>
        <v>FRADUS</v>
      </c>
      <c r="B226" s="199" t="s">
        <v>766</v>
      </c>
      <c r="C226" s="199" t="s">
        <v>834</v>
      </c>
      <c r="D226" s="207">
        <v>188</v>
      </c>
      <c r="E226" s="207" t="s">
        <v>940</v>
      </c>
      <c r="F226" s="207">
        <v>1641.2</v>
      </c>
      <c r="G226" s="207">
        <v>39.6</v>
      </c>
      <c r="H226" s="196">
        <f t="shared" si="10"/>
        <v>39.6</v>
      </c>
      <c r="I226" s="197" t="b">
        <f t="shared" si="11"/>
        <v>1</v>
      </c>
      <c r="J226" s="194" t="b">
        <v>1</v>
      </c>
    </row>
    <row r="227" spans="1:10" ht="15.6" thickBot="1">
      <c r="A227" s="222" t="str">
        <f t="shared" si="9"/>
        <v>DUSFRA</v>
      </c>
      <c r="B227" s="199" t="s">
        <v>834</v>
      </c>
      <c r="C227" s="199" t="s">
        <v>766</v>
      </c>
      <c r="D227" s="207">
        <v>188</v>
      </c>
      <c r="E227" s="207" t="s">
        <v>941</v>
      </c>
      <c r="F227" s="207">
        <v>1641.2</v>
      </c>
      <c r="G227" s="207">
        <v>39.6</v>
      </c>
      <c r="H227" s="196">
        <f t="shared" si="10"/>
        <v>39.6</v>
      </c>
      <c r="I227" s="197" t="b">
        <f t="shared" si="11"/>
        <v>1</v>
      </c>
      <c r="J227" s="194" t="b">
        <v>1</v>
      </c>
    </row>
    <row r="228" spans="1:10" ht="15.6" thickBot="1">
      <c r="A228" s="222" t="str">
        <f t="shared" si="9"/>
        <v>VCECDG</v>
      </c>
      <c r="B228" s="199" t="s">
        <v>765</v>
      </c>
      <c r="C228" s="199" t="s">
        <v>796</v>
      </c>
      <c r="D228" s="208">
        <v>835</v>
      </c>
      <c r="E228" s="208" t="s">
        <v>939</v>
      </c>
      <c r="F228" s="208">
        <v>4242</v>
      </c>
      <c r="G228" s="208">
        <v>113.1</v>
      </c>
      <c r="H228" s="196">
        <f t="shared" si="10"/>
        <v>113.1</v>
      </c>
      <c r="I228" s="197" t="b">
        <f t="shared" si="11"/>
        <v>1</v>
      </c>
      <c r="J228" s="194" t="b">
        <v>1</v>
      </c>
    </row>
    <row r="229" spans="1:10" ht="15.6" thickBot="1">
      <c r="A229" s="222" t="str">
        <f t="shared" si="9"/>
        <v>CDGLHR</v>
      </c>
      <c r="B229" s="199" t="s">
        <v>796</v>
      </c>
      <c r="C229" s="199" t="s">
        <v>844</v>
      </c>
      <c r="D229" s="207">
        <v>346</v>
      </c>
      <c r="E229" s="207" t="s">
        <v>939</v>
      </c>
      <c r="F229" s="207">
        <v>2530.6999999999998</v>
      </c>
      <c r="G229" s="207">
        <v>60.9</v>
      </c>
      <c r="H229" s="196">
        <f t="shared" si="10"/>
        <v>60.9</v>
      </c>
      <c r="I229" s="197" t="b">
        <f t="shared" si="11"/>
        <v>1</v>
      </c>
      <c r="J229" s="194" t="b">
        <v>1</v>
      </c>
    </row>
    <row r="230" spans="1:10" ht="15.6" thickBot="1">
      <c r="A230" s="222" t="str">
        <f t="shared" si="9"/>
        <v>LHRGRU</v>
      </c>
      <c r="B230" s="199" t="s">
        <v>844</v>
      </c>
      <c r="C230" s="199" t="s">
        <v>885</v>
      </c>
      <c r="D230" s="207">
        <v>9453</v>
      </c>
      <c r="E230" s="207" t="s">
        <v>942</v>
      </c>
      <c r="F230" s="207">
        <v>83562.8</v>
      </c>
      <c r="G230" s="207">
        <v>503.8</v>
      </c>
      <c r="H230" s="196">
        <f t="shared" si="10"/>
        <v>503.8</v>
      </c>
      <c r="I230" s="197" t="b">
        <f t="shared" si="11"/>
        <v>1</v>
      </c>
      <c r="J230" s="194" t="b">
        <v>1</v>
      </c>
    </row>
    <row r="231" spans="1:10" ht="15.6" thickBot="1">
      <c r="A231" s="222" t="str">
        <f t="shared" si="9"/>
        <v>GRUDXB</v>
      </c>
      <c r="B231" s="199" t="s">
        <v>885</v>
      </c>
      <c r="C231" s="199" t="s">
        <v>778</v>
      </c>
      <c r="D231" s="207">
        <v>12207</v>
      </c>
      <c r="E231" s="207" t="s">
        <v>943</v>
      </c>
      <c r="F231" s="207">
        <v>195385.3</v>
      </c>
      <c r="G231" s="207">
        <v>1017.3</v>
      </c>
      <c r="H231" s="196">
        <f t="shared" si="10"/>
        <v>1017.3</v>
      </c>
      <c r="I231" s="197" t="b">
        <f t="shared" si="11"/>
        <v>1</v>
      </c>
      <c r="J231" s="194" t="b">
        <v>1</v>
      </c>
    </row>
    <row r="232" spans="1:10" ht="15.6" thickBot="1">
      <c r="A232" s="222" t="str">
        <f t="shared" si="9"/>
        <v>DXBGRU</v>
      </c>
      <c r="B232" s="199" t="s">
        <v>778</v>
      </c>
      <c r="C232" s="199" t="s">
        <v>885</v>
      </c>
      <c r="D232" s="207">
        <v>12207</v>
      </c>
      <c r="E232" s="207" t="s">
        <v>943</v>
      </c>
      <c r="F232" s="207">
        <v>195385.3</v>
      </c>
      <c r="G232" s="207">
        <v>1017.3</v>
      </c>
      <c r="H232" s="196">
        <f t="shared" si="10"/>
        <v>1017.3</v>
      </c>
      <c r="I232" s="197" t="b">
        <f t="shared" si="11"/>
        <v>1</v>
      </c>
      <c r="J232" s="194" t="b">
        <v>1</v>
      </c>
    </row>
    <row r="233" spans="1:10" ht="15.6" thickBot="1">
      <c r="A233" s="222" t="str">
        <f t="shared" si="9"/>
        <v>GRULHR</v>
      </c>
      <c r="B233" s="199" t="s">
        <v>885</v>
      </c>
      <c r="C233" s="199" t="s">
        <v>844</v>
      </c>
      <c r="D233" s="207">
        <v>9453</v>
      </c>
      <c r="E233" s="207" t="s">
        <v>942</v>
      </c>
      <c r="F233" s="207">
        <v>83562.8</v>
      </c>
      <c r="G233" s="207">
        <v>503.8</v>
      </c>
      <c r="H233" s="196">
        <f t="shared" si="10"/>
        <v>503.8</v>
      </c>
      <c r="I233" s="197" t="b">
        <f t="shared" si="11"/>
        <v>1</v>
      </c>
      <c r="J233" s="194" t="b">
        <v>1</v>
      </c>
    </row>
    <row r="234" spans="1:10" ht="15.6" thickBot="1">
      <c r="A234" s="222" t="str">
        <f t="shared" si="9"/>
        <v>LHRCDG</v>
      </c>
      <c r="B234" s="199" t="s">
        <v>844</v>
      </c>
      <c r="C234" s="199" t="s">
        <v>796</v>
      </c>
      <c r="D234" s="208">
        <v>346</v>
      </c>
      <c r="E234" s="208" t="s">
        <v>939</v>
      </c>
      <c r="F234" s="208">
        <v>2530.6999999999998</v>
      </c>
      <c r="G234" s="208">
        <v>60.9</v>
      </c>
      <c r="H234" s="196">
        <f t="shared" si="10"/>
        <v>60.9</v>
      </c>
      <c r="I234" s="197" t="b">
        <f t="shared" si="11"/>
        <v>1</v>
      </c>
      <c r="J234" s="194" t="b">
        <v>1</v>
      </c>
    </row>
    <row r="235" spans="1:10" ht="19.8" thickBot="1">
      <c r="A235" s="222" t="str">
        <f t="shared" si="9"/>
        <v>BOSATL</v>
      </c>
      <c r="B235" s="199" t="s">
        <v>792</v>
      </c>
      <c r="C235" s="199" t="s">
        <v>808</v>
      </c>
      <c r="D235" s="207">
        <v>1519</v>
      </c>
      <c r="E235" s="207" t="s">
        <v>944</v>
      </c>
      <c r="F235" s="207">
        <v>7553.4</v>
      </c>
      <c r="G235" s="207">
        <v>136.19999999999999</v>
      </c>
      <c r="H235" s="196">
        <f t="shared" si="10"/>
        <v>136.19999999999999</v>
      </c>
      <c r="I235" s="197" t="b">
        <f t="shared" si="11"/>
        <v>1</v>
      </c>
      <c r="J235" s="194" t="b">
        <v>1</v>
      </c>
    </row>
    <row r="236" spans="1:10" ht="15.6" thickBot="1">
      <c r="A236" s="222" t="str">
        <f t="shared" si="9"/>
        <v>ATLBOS</v>
      </c>
      <c r="B236" s="199" t="s">
        <v>808</v>
      </c>
      <c r="C236" s="199" t="s">
        <v>792</v>
      </c>
      <c r="D236" s="208">
        <v>1519</v>
      </c>
      <c r="E236" s="208" t="s">
        <v>945</v>
      </c>
      <c r="F236" s="208">
        <v>7551.6</v>
      </c>
      <c r="G236" s="208">
        <v>136.30000000000001</v>
      </c>
      <c r="H236" s="196">
        <f t="shared" si="10"/>
        <v>136.30000000000001</v>
      </c>
      <c r="I236" s="197" t="b">
        <f t="shared" si="11"/>
        <v>1</v>
      </c>
      <c r="J236" s="194" t="b">
        <v>1</v>
      </c>
    </row>
    <row r="237" spans="1:10" ht="19.8" thickBot="1">
      <c r="A237" s="222" t="str">
        <f t="shared" si="9"/>
        <v>BKKSIN</v>
      </c>
      <c r="B237" s="199" t="s">
        <v>768</v>
      </c>
      <c r="C237" s="199" t="s">
        <v>803</v>
      </c>
      <c r="D237" s="207">
        <v>1416</v>
      </c>
      <c r="E237" s="207" t="s">
        <v>946</v>
      </c>
      <c r="F237" s="207">
        <v>11752.7</v>
      </c>
      <c r="G237" s="207">
        <v>116.8</v>
      </c>
      <c r="H237" s="196">
        <f t="shared" si="10"/>
        <v>116.8</v>
      </c>
      <c r="I237" s="197" t="b">
        <f t="shared" si="11"/>
        <v>1</v>
      </c>
      <c r="J237" s="194" t="b">
        <v>1</v>
      </c>
    </row>
    <row r="238" spans="1:10" ht="19.8" thickBot="1">
      <c r="A238" s="222" t="str">
        <f t="shared" si="9"/>
        <v>SINBKK</v>
      </c>
      <c r="B238" s="199" t="s">
        <v>803</v>
      </c>
      <c r="C238" s="199" t="s">
        <v>768</v>
      </c>
      <c r="D238" s="208">
        <v>1416</v>
      </c>
      <c r="E238" s="208" t="s">
        <v>946</v>
      </c>
      <c r="F238" s="208">
        <v>11864.5</v>
      </c>
      <c r="G238" s="208">
        <v>116.5</v>
      </c>
      <c r="H238" s="196">
        <f t="shared" si="10"/>
        <v>116.5</v>
      </c>
      <c r="I238" s="197" t="b">
        <f t="shared" si="11"/>
        <v>1</v>
      </c>
      <c r="J238" s="194" t="b">
        <v>1</v>
      </c>
    </row>
    <row r="239" spans="1:10" ht="15.6" thickBot="1">
      <c r="A239" s="222" t="str">
        <f t="shared" si="9"/>
        <v>BKKURT</v>
      </c>
      <c r="B239" s="199" t="s">
        <v>768</v>
      </c>
      <c r="C239" s="199" t="s">
        <v>947</v>
      </c>
      <c r="D239" s="207">
        <v>534</v>
      </c>
      <c r="E239" s="207" t="s">
        <v>948</v>
      </c>
      <c r="F239" s="207">
        <v>3319.8</v>
      </c>
      <c r="G239" s="207">
        <v>52</v>
      </c>
      <c r="H239" s="196">
        <f t="shared" si="10"/>
        <v>52</v>
      </c>
      <c r="I239" s="197" t="b">
        <f t="shared" si="11"/>
        <v>1</v>
      </c>
      <c r="J239" s="194" t="b">
        <v>1</v>
      </c>
    </row>
    <row r="240" spans="1:10" ht="15.6" thickBot="1">
      <c r="A240" s="222" t="str">
        <f t="shared" si="9"/>
        <v>URTBKK</v>
      </c>
      <c r="B240" s="199" t="s">
        <v>947</v>
      </c>
      <c r="C240" s="199" t="s">
        <v>768</v>
      </c>
      <c r="D240" s="208">
        <v>534</v>
      </c>
      <c r="E240" s="208" t="s">
        <v>948</v>
      </c>
      <c r="F240" s="208">
        <v>3319.8</v>
      </c>
      <c r="G240" s="208">
        <v>52</v>
      </c>
      <c r="H240" s="196">
        <f t="shared" si="10"/>
        <v>52</v>
      </c>
      <c r="I240" s="197" t="b">
        <f t="shared" si="11"/>
        <v>1</v>
      </c>
      <c r="J240" s="194" t="b">
        <v>1</v>
      </c>
    </row>
    <row r="241" spans="1:10" ht="15.6" thickBot="1">
      <c r="A241" s="222" t="str">
        <f t="shared" si="9"/>
        <v>BLQAMS</v>
      </c>
      <c r="B241" s="199" t="s">
        <v>860</v>
      </c>
      <c r="C241" s="199" t="s">
        <v>790</v>
      </c>
      <c r="D241" s="207">
        <v>988</v>
      </c>
      <c r="E241" s="207" t="s">
        <v>949</v>
      </c>
      <c r="F241" s="207">
        <v>3983.6</v>
      </c>
      <c r="G241" s="207">
        <v>138.1</v>
      </c>
      <c r="H241" s="196">
        <f t="shared" si="10"/>
        <v>138.1</v>
      </c>
      <c r="I241" s="197" t="b">
        <f t="shared" si="11"/>
        <v>1</v>
      </c>
      <c r="J241" s="194" t="b">
        <v>1</v>
      </c>
    </row>
    <row r="242" spans="1:10" ht="15.6" thickBot="1">
      <c r="A242" s="222" t="str">
        <f t="shared" si="9"/>
        <v>AMSBLQ</v>
      </c>
      <c r="B242" s="199" t="s">
        <v>790</v>
      </c>
      <c r="C242" s="199" t="s">
        <v>860</v>
      </c>
      <c r="D242" s="208">
        <v>988</v>
      </c>
      <c r="E242" s="208" t="s">
        <v>949</v>
      </c>
      <c r="F242" s="208">
        <v>3983.6</v>
      </c>
      <c r="G242" s="208">
        <v>138.1</v>
      </c>
      <c r="H242" s="196">
        <f t="shared" si="10"/>
        <v>138.1</v>
      </c>
      <c r="I242" s="197" t="b">
        <f t="shared" si="11"/>
        <v>1</v>
      </c>
      <c r="J242" s="194" t="b">
        <v>1</v>
      </c>
    </row>
    <row r="243" spans="1:10" ht="15.6" thickBot="1">
      <c r="A243" s="222" t="str">
        <f t="shared" si="9"/>
        <v>BLQFRA</v>
      </c>
      <c r="B243" s="199" t="s">
        <v>860</v>
      </c>
      <c r="C243" s="199" t="s">
        <v>766</v>
      </c>
      <c r="D243" s="207">
        <v>644</v>
      </c>
      <c r="E243" s="207" t="s">
        <v>941</v>
      </c>
      <c r="F243" s="207">
        <v>3694.2</v>
      </c>
      <c r="G243" s="207">
        <v>94.6</v>
      </c>
      <c r="H243" s="196">
        <f t="shared" si="10"/>
        <v>94.6</v>
      </c>
      <c r="I243" s="197" t="b">
        <f t="shared" si="11"/>
        <v>1</v>
      </c>
      <c r="J243" s="194" t="b">
        <v>1</v>
      </c>
    </row>
    <row r="244" spans="1:10" ht="15.6" thickBot="1">
      <c r="A244" s="222" t="str">
        <f t="shared" si="9"/>
        <v>FRABKK</v>
      </c>
      <c r="B244" s="199" t="s">
        <v>766</v>
      </c>
      <c r="C244" s="199" t="s">
        <v>768</v>
      </c>
      <c r="D244" s="207">
        <v>8993</v>
      </c>
      <c r="E244" s="207" t="s">
        <v>950</v>
      </c>
      <c r="F244" s="207">
        <v>101739</v>
      </c>
      <c r="G244" s="207">
        <v>408.7</v>
      </c>
      <c r="H244" s="196">
        <f t="shared" si="10"/>
        <v>408.7</v>
      </c>
      <c r="I244" s="197" t="b">
        <f t="shared" si="11"/>
        <v>1</v>
      </c>
      <c r="J244" s="194" t="b">
        <v>1</v>
      </c>
    </row>
    <row r="245" spans="1:10" ht="15.6" thickBot="1">
      <c r="A245" s="222" t="str">
        <f t="shared" si="9"/>
        <v>BKKFRA</v>
      </c>
      <c r="B245" s="199" t="s">
        <v>768</v>
      </c>
      <c r="C245" s="199" t="s">
        <v>766</v>
      </c>
      <c r="D245" s="208">
        <v>8993</v>
      </c>
      <c r="E245" s="208" t="s">
        <v>950</v>
      </c>
      <c r="F245" s="208">
        <v>101813.6</v>
      </c>
      <c r="G245" s="208">
        <v>408.7</v>
      </c>
      <c r="H245" s="196">
        <f t="shared" si="10"/>
        <v>408.7</v>
      </c>
      <c r="I245" s="197" t="b">
        <f t="shared" si="11"/>
        <v>1</v>
      </c>
      <c r="J245" s="194" t="b">
        <v>1</v>
      </c>
    </row>
    <row r="246" spans="1:10" ht="15.6" thickBot="1">
      <c r="A246" s="222" t="str">
        <f t="shared" si="9"/>
        <v>FRABLQ</v>
      </c>
      <c r="B246" s="199" t="s">
        <v>766</v>
      </c>
      <c r="C246" s="199" t="s">
        <v>860</v>
      </c>
      <c r="D246" s="207">
        <v>644</v>
      </c>
      <c r="E246" s="207" t="s">
        <v>941</v>
      </c>
      <c r="F246" s="207">
        <v>3694.1</v>
      </c>
      <c r="G246" s="207">
        <v>94.6</v>
      </c>
      <c r="H246" s="196">
        <f t="shared" si="10"/>
        <v>94.6</v>
      </c>
      <c r="I246" s="197" t="b">
        <f t="shared" si="11"/>
        <v>1</v>
      </c>
      <c r="J246" s="194" t="b">
        <v>1</v>
      </c>
    </row>
    <row r="247" spans="1:10" ht="19.8" thickBot="1">
      <c r="A247" s="222" t="str">
        <f t="shared" si="9"/>
        <v>LAXDEN</v>
      </c>
      <c r="B247" s="199" t="s">
        <v>783</v>
      </c>
      <c r="C247" s="199" t="s">
        <v>878</v>
      </c>
      <c r="D247" s="207">
        <v>1384</v>
      </c>
      <c r="E247" s="207" t="s">
        <v>951</v>
      </c>
      <c r="F247" s="207">
        <v>6806.4</v>
      </c>
      <c r="G247" s="207">
        <v>142.19999999999999</v>
      </c>
      <c r="H247" s="196">
        <f t="shared" si="10"/>
        <v>142.19999999999999</v>
      </c>
      <c r="I247" s="197" t="b">
        <f t="shared" si="11"/>
        <v>1</v>
      </c>
      <c r="J247" s="194" t="b">
        <v>1</v>
      </c>
    </row>
    <row r="248" spans="1:10" ht="15.6" thickBot="1">
      <c r="A248" s="222" t="str">
        <f t="shared" si="9"/>
        <v>DENDSM</v>
      </c>
      <c r="B248" s="199" t="s">
        <v>878</v>
      </c>
      <c r="C248" s="199" t="s">
        <v>952</v>
      </c>
      <c r="D248" s="207">
        <v>946</v>
      </c>
      <c r="E248" s="207" t="s">
        <v>953</v>
      </c>
      <c r="F248" s="207">
        <v>3620.1</v>
      </c>
      <c r="G248" s="207">
        <v>127</v>
      </c>
      <c r="H248" s="196">
        <f t="shared" si="10"/>
        <v>127</v>
      </c>
      <c r="I248" s="197" t="b">
        <f t="shared" si="11"/>
        <v>1</v>
      </c>
      <c r="J248" s="194" t="b">
        <v>1</v>
      </c>
    </row>
    <row r="249" spans="1:10" ht="15.6" thickBot="1">
      <c r="A249" s="222" t="str">
        <f t="shared" si="9"/>
        <v>DSMDEN</v>
      </c>
      <c r="B249" s="199" t="s">
        <v>952</v>
      </c>
      <c r="C249" s="199" t="s">
        <v>878</v>
      </c>
      <c r="D249" s="207">
        <v>946</v>
      </c>
      <c r="E249" s="207" t="s">
        <v>953</v>
      </c>
      <c r="F249" s="207">
        <v>3540.5</v>
      </c>
      <c r="G249" s="207">
        <v>121</v>
      </c>
      <c r="H249" s="196">
        <f t="shared" si="10"/>
        <v>121</v>
      </c>
      <c r="I249" s="197" t="b">
        <f t="shared" si="11"/>
        <v>1</v>
      </c>
      <c r="J249" s="194" t="b">
        <v>1</v>
      </c>
    </row>
    <row r="250" spans="1:10" ht="19.8" thickBot="1">
      <c r="A250" s="222" t="str">
        <f t="shared" si="9"/>
        <v>DENLAX</v>
      </c>
      <c r="B250" s="199" t="s">
        <v>878</v>
      </c>
      <c r="C250" s="199" t="s">
        <v>783</v>
      </c>
      <c r="D250" s="208">
        <v>1384</v>
      </c>
      <c r="E250" s="208" t="s">
        <v>954</v>
      </c>
      <c r="F250" s="208">
        <v>6909.7</v>
      </c>
      <c r="G250" s="208">
        <v>141.30000000000001</v>
      </c>
      <c r="H250" s="196">
        <f t="shared" si="10"/>
        <v>141.30000000000001</v>
      </c>
      <c r="I250" s="197" t="b">
        <f t="shared" si="11"/>
        <v>1</v>
      </c>
      <c r="J250" s="194" t="b">
        <v>1</v>
      </c>
    </row>
    <row r="251" spans="1:10" ht="15.6" thickBot="1">
      <c r="A251" s="222" t="str">
        <f t="shared" si="9"/>
        <v>BNALAX</v>
      </c>
      <c r="B251" s="199" t="s">
        <v>855</v>
      </c>
      <c r="C251" s="199" t="s">
        <v>783</v>
      </c>
      <c r="D251" s="207">
        <v>2886</v>
      </c>
      <c r="E251" s="207" t="s">
        <v>955</v>
      </c>
      <c r="F251" s="207">
        <v>10639</v>
      </c>
      <c r="G251" s="207">
        <v>235.6</v>
      </c>
      <c r="H251" s="196">
        <f t="shared" si="10"/>
        <v>235.6</v>
      </c>
      <c r="I251" s="197" t="b">
        <f t="shared" si="11"/>
        <v>1</v>
      </c>
      <c r="J251" s="194" t="b">
        <v>1</v>
      </c>
    </row>
    <row r="252" spans="1:10" ht="15.6" thickBot="1">
      <c r="A252" s="222" t="str">
        <f t="shared" si="9"/>
        <v>LAXBNA</v>
      </c>
      <c r="B252" s="199" t="s">
        <v>783</v>
      </c>
      <c r="C252" s="199" t="s">
        <v>855</v>
      </c>
      <c r="D252" s="208">
        <v>2886</v>
      </c>
      <c r="E252" s="208" t="s">
        <v>955</v>
      </c>
      <c r="F252" s="208">
        <v>10611.4</v>
      </c>
      <c r="G252" s="208">
        <v>235.9</v>
      </c>
      <c r="H252" s="196">
        <f t="shared" si="10"/>
        <v>235.9</v>
      </c>
      <c r="I252" s="197" t="b">
        <f t="shared" si="11"/>
        <v>1</v>
      </c>
      <c r="J252" s="194" t="b">
        <v>1</v>
      </c>
    </row>
    <row r="253" spans="1:10" ht="15.6" thickBot="1">
      <c r="A253" s="222" t="str">
        <f t="shared" si="9"/>
        <v>BNAPHL</v>
      </c>
      <c r="B253" s="199" t="s">
        <v>855</v>
      </c>
      <c r="C253" s="199" t="s">
        <v>822</v>
      </c>
      <c r="D253" s="207">
        <v>1083</v>
      </c>
      <c r="E253" s="207" t="s">
        <v>956</v>
      </c>
      <c r="F253" s="207">
        <v>3928</v>
      </c>
      <c r="G253" s="207">
        <v>141.19999999999999</v>
      </c>
      <c r="H253" s="196">
        <f t="shared" si="10"/>
        <v>141.19999999999999</v>
      </c>
      <c r="I253" s="197" t="b">
        <f t="shared" si="11"/>
        <v>1</v>
      </c>
      <c r="J253" s="194" t="b">
        <v>1</v>
      </c>
    </row>
    <row r="254" spans="1:10" ht="15.6" thickBot="1">
      <c r="A254" s="222" t="str">
        <f t="shared" si="9"/>
        <v>PHLBOS</v>
      </c>
      <c r="B254" s="199" t="s">
        <v>822</v>
      </c>
      <c r="C254" s="199" t="s">
        <v>792</v>
      </c>
      <c r="D254" s="207">
        <v>449</v>
      </c>
      <c r="E254" s="207" t="s">
        <v>957</v>
      </c>
      <c r="F254" s="207">
        <v>2967.9</v>
      </c>
      <c r="G254" s="207">
        <v>68</v>
      </c>
      <c r="H254" s="196">
        <f t="shared" si="10"/>
        <v>68</v>
      </c>
      <c r="I254" s="197" t="b">
        <f t="shared" si="11"/>
        <v>1</v>
      </c>
      <c r="J254" s="194" t="b">
        <v>1</v>
      </c>
    </row>
    <row r="255" spans="1:10" ht="15.6" thickBot="1">
      <c r="A255" s="222" t="str">
        <f t="shared" si="9"/>
        <v>BOSIAD</v>
      </c>
      <c r="B255" s="199" t="s">
        <v>792</v>
      </c>
      <c r="C255" s="199" t="s">
        <v>793</v>
      </c>
      <c r="D255" s="207">
        <v>663</v>
      </c>
      <c r="E255" s="207" t="s">
        <v>958</v>
      </c>
      <c r="F255" s="207">
        <v>3693.4</v>
      </c>
      <c r="G255" s="207">
        <v>91</v>
      </c>
      <c r="H255" s="196">
        <f t="shared" si="10"/>
        <v>91</v>
      </c>
      <c r="I255" s="197" t="b">
        <f t="shared" si="11"/>
        <v>1</v>
      </c>
      <c r="J255" s="194" t="b">
        <v>1</v>
      </c>
    </row>
    <row r="256" spans="1:10" ht="15.6" thickBot="1">
      <c r="A256" s="222" t="str">
        <f t="shared" si="9"/>
        <v>IADBOS</v>
      </c>
      <c r="B256" s="199" t="s">
        <v>793</v>
      </c>
      <c r="C256" s="199" t="s">
        <v>792</v>
      </c>
      <c r="D256" s="207">
        <v>663</v>
      </c>
      <c r="E256" s="207" t="s">
        <v>958</v>
      </c>
      <c r="F256" s="207">
        <v>3722.1</v>
      </c>
      <c r="G256" s="207">
        <v>89.6</v>
      </c>
      <c r="H256" s="196">
        <f t="shared" si="10"/>
        <v>89.6</v>
      </c>
      <c r="I256" s="197" t="b">
        <f t="shared" si="11"/>
        <v>1</v>
      </c>
      <c r="J256" s="194" t="b">
        <v>1</v>
      </c>
    </row>
    <row r="257" spans="1:10" ht="15.6" thickBot="1">
      <c r="A257" s="222" t="str">
        <f t="shared" si="9"/>
        <v>BOSPHL</v>
      </c>
      <c r="B257" s="199" t="s">
        <v>792</v>
      </c>
      <c r="C257" s="199" t="s">
        <v>822</v>
      </c>
      <c r="D257" s="207">
        <v>449</v>
      </c>
      <c r="E257" s="207" t="s">
        <v>957</v>
      </c>
      <c r="F257" s="207">
        <v>3008.4</v>
      </c>
      <c r="G257" s="207">
        <v>67.099999999999994</v>
      </c>
      <c r="H257" s="196">
        <f t="shared" si="10"/>
        <v>67.099999999999994</v>
      </c>
      <c r="I257" s="197" t="b">
        <f t="shared" si="11"/>
        <v>1</v>
      </c>
      <c r="J257" s="194" t="b">
        <v>1</v>
      </c>
    </row>
    <row r="258" spans="1:10" ht="15.6" thickBot="1">
      <c r="A258" s="222" t="str">
        <f t="shared" si="9"/>
        <v>PHLBNA</v>
      </c>
      <c r="B258" s="199" t="s">
        <v>822</v>
      </c>
      <c r="C258" s="199" t="s">
        <v>855</v>
      </c>
      <c r="D258" s="208">
        <v>1083</v>
      </c>
      <c r="E258" s="208" t="s">
        <v>956</v>
      </c>
      <c r="F258" s="208">
        <v>3915.9</v>
      </c>
      <c r="G258" s="208">
        <v>140.9</v>
      </c>
      <c r="H258" s="196">
        <f t="shared" si="10"/>
        <v>140.9</v>
      </c>
      <c r="I258" s="197" t="b">
        <f t="shared" si="11"/>
        <v>1</v>
      </c>
      <c r="J258" s="194" t="b">
        <v>1</v>
      </c>
    </row>
    <row r="259" spans="1:10" ht="15.6" thickBot="1">
      <c r="A259" s="222" t="str">
        <f t="shared" ref="A259:A322" si="12">B259&amp;C259</f>
        <v>BNESYD</v>
      </c>
      <c r="B259" s="199" t="s">
        <v>959</v>
      </c>
      <c r="C259" s="199" t="s">
        <v>960</v>
      </c>
      <c r="D259" s="208">
        <v>750</v>
      </c>
      <c r="E259" s="208" t="s">
        <v>961</v>
      </c>
      <c r="F259" s="208">
        <v>4271.2</v>
      </c>
      <c r="G259" s="208">
        <v>75.900000000000006</v>
      </c>
      <c r="H259" s="196">
        <f t="shared" ref="H259:H322" si="13">SUMIFS(G:G,B:B,B259,C:C,C259)</f>
        <v>75.900000000000006</v>
      </c>
      <c r="I259" s="197" t="b">
        <f t="shared" ref="I259:I322" si="14">H259=G259</f>
        <v>1</v>
      </c>
      <c r="J259" s="194" t="b">
        <v>1</v>
      </c>
    </row>
    <row r="260" spans="1:10" ht="15.6" thickBot="1">
      <c r="A260" s="222" t="str">
        <f t="shared" si="12"/>
        <v>SYDHKG</v>
      </c>
      <c r="B260" s="199" t="s">
        <v>960</v>
      </c>
      <c r="C260" s="199" t="s">
        <v>760</v>
      </c>
      <c r="D260" s="207">
        <v>7388</v>
      </c>
      <c r="E260" s="207" t="s">
        <v>962</v>
      </c>
      <c r="F260" s="207">
        <v>72274.100000000006</v>
      </c>
      <c r="G260" s="207">
        <v>450.4</v>
      </c>
      <c r="H260" s="196">
        <f t="shared" si="13"/>
        <v>450.4</v>
      </c>
      <c r="I260" s="197" t="b">
        <f t="shared" si="14"/>
        <v>1</v>
      </c>
      <c r="J260" s="194" t="b">
        <v>1</v>
      </c>
    </row>
    <row r="261" spans="1:10" ht="15.6" thickBot="1">
      <c r="A261" s="222" t="str">
        <f t="shared" si="12"/>
        <v>HKGBOS</v>
      </c>
      <c r="B261" s="199" t="s">
        <v>760</v>
      </c>
      <c r="C261" s="199" t="s">
        <v>792</v>
      </c>
      <c r="D261" s="207">
        <v>12802</v>
      </c>
      <c r="E261" s="207" t="s">
        <v>963</v>
      </c>
      <c r="F261" s="207">
        <v>115719.8</v>
      </c>
      <c r="G261" s="207">
        <v>499.8</v>
      </c>
      <c r="H261" s="196">
        <f t="shared" si="13"/>
        <v>499.8</v>
      </c>
      <c r="I261" s="197" t="b">
        <f t="shared" si="14"/>
        <v>1</v>
      </c>
      <c r="J261" s="194" t="b">
        <v>1</v>
      </c>
    </row>
    <row r="262" spans="1:10" ht="15.6" thickBot="1">
      <c r="A262" s="222" t="str">
        <f t="shared" si="12"/>
        <v>BOSHKG</v>
      </c>
      <c r="B262" s="199" t="s">
        <v>792</v>
      </c>
      <c r="C262" s="199" t="s">
        <v>760</v>
      </c>
      <c r="D262" s="207">
        <v>12802</v>
      </c>
      <c r="E262" s="207" t="s">
        <v>963</v>
      </c>
      <c r="F262" s="207">
        <v>115719.8</v>
      </c>
      <c r="G262" s="207">
        <v>499.8</v>
      </c>
      <c r="H262" s="196">
        <f t="shared" si="13"/>
        <v>499.8</v>
      </c>
      <c r="I262" s="197" t="b">
        <f t="shared" si="14"/>
        <v>1</v>
      </c>
      <c r="J262" s="194" t="b">
        <v>1</v>
      </c>
    </row>
    <row r="263" spans="1:10" ht="15.6" thickBot="1">
      <c r="A263" s="222" t="str">
        <f t="shared" si="12"/>
        <v>HKGSYD</v>
      </c>
      <c r="B263" s="199" t="s">
        <v>760</v>
      </c>
      <c r="C263" s="199" t="s">
        <v>960</v>
      </c>
      <c r="D263" s="207">
        <v>7388</v>
      </c>
      <c r="E263" s="207" t="s">
        <v>962</v>
      </c>
      <c r="F263" s="207">
        <v>72256.399999999994</v>
      </c>
      <c r="G263" s="207">
        <v>450.3</v>
      </c>
      <c r="H263" s="196">
        <f t="shared" si="13"/>
        <v>450.3</v>
      </c>
      <c r="I263" s="197" t="b">
        <f t="shared" si="14"/>
        <v>1</v>
      </c>
      <c r="J263" s="194" t="b">
        <v>1</v>
      </c>
    </row>
    <row r="264" spans="1:10" ht="15.6" thickBot="1">
      <c r="A264" s="222" t="str">
        <f t="shared" si="12"/>
        <v>SYDBNE</v>
      </c>
      <c r="B264" s="199" t="s">
        <v>960</v>
      </c>
      <c r="C264" s="199" t="s">
        <v>959</v>
      </c>
      <c r="D264" s="207">
        <v>750</v>
      </c>
      <c r="E264" s="207" t="s">
        <v>964</v>
      </c>
      <c r="F264" s="207">
        <v>4262.6000000000004</v>
      </c>
      <c r="G264" s="207">
        <v>75.8</v>
      </c>
      <c r="H264" s="196">
        <f t="shared" si="13"/>
        <v>75.8</v>
      </c>
      <c r="I264" s="197" t="b">
        <f t="shared" si="14"/>
        <v>1</v>
      </c>
      <c r="J264" s="194" t="b">
        <v>1</v>
      </c>
    </row>
    <row r="265" spans="1:10" ht="15.6" thickBot="1">
      <c r="A265" s="222" t="str">
        <f t="shared" si="12"/>
        <v>BNETPE</v>
      </c>
      <c r="B265" s="199" t="s">
        <v>959</v>
      </c>
      <c r="C265" s="199" t="s">
        <v>755</v>
      </c>
      <c r="D265" s="207">
        <v>6756</v>
      </c>
      <c r="E265" s="207" t="s">
        <v>965</v>
      </c>
      <c r="F265" s="207">
        <v>46598.2</v>
      </c>
      <c r="G265" s="207">
        <v>364.1</v>
      </c>
      <c r="H265" s="196">
        <f t="shared" si="13"/>
        <v>364.1</v>
      </c>
      <c r="I265" s="197" t="b">
        <f t="shared" si="14"/>
        <v>1</v>
      </c>
      <c r="J265" s="194" t="b">
        <v>1</v>
      </c>
    </row>
    <row r="266" spans="1:10" ht="15.6" thickBot="1">
      <c r="A266" s="222" t="str">
        <f t="shared" si="12"/>
        <v>TPEAKJ</v>
      </c>
      <c r="B266" s="199" t="s">
        <v>755</v>
      </c>
      <c r="C266" s="199" t="s">
        <v>866</v>
      </c>
      <c r="D266" s="207">
        <v>2821</v>
      </c>
      <c r="E266" s="207">
        <v>321</v>
      </c>
      <c r="F266" s="207">
        <v>12982.2</v>
      </c>
      <c r="G266" s="207">
        <v>202.9</v>
      </c>
      <c r="H266" s="196">
        <f t="shared" si="13"/>
        <v>202.9</v>
      </c>
      <c r="I266" s="197" t="b">
        <f t="shared" si="14"/>
        <v>1</v>
      </c>
      <c r="J266" s="194" t="b">
        <v>1</v>
      </c>
    </row>
    <row r="267" spans="1:10" ht="15.6" thickBot="1">
      <c r="A267" s="222" t="str">
        <f t="shared" si="12"/>
        <v>AKJTPE</v>
      </c>
      <c r="B267" s="199" t="s">
        <v>866</v>
      </c>
      <c r="C267" s="199" t="s">
        <v>755</v>
      </c>
      <c r="D267" s="207">
        <v>2821</v>
      </c>
      <c r="E267" s="207">
        <v>321</v>
      </c>
      <c r="F267" s="207">
        <v>12982.2</v>
      </c>
      <c r="G267" s="207">
        <v>202.9</v>
      </c>
      <c r="H267" s="196">
        <f t="shared" si="13"/>
        <v>202.9</v>
      </c>
      <c r="I267" s="197" t="b">
        <f t="shared" si="14"/>
        <v>1</v>
      </c>
      <c r="J267" s="194" t="b">
        <v>1</v>
      </c>
    </row>
    <row r="268" spans="1:10" ht="15.6" thickBot="1">
      <c r="A268" s="222" t="str">
        <f t="shared" si="12"/>
        <v>TPEBNE</v>
      </c>
      <c r="B268" s="199" t="s">
        <v>755</v>
      </c>
      <c r="C268" s="199" t="s">
        <v>959</v>
      </c>
      <c r="D268" s="208">
        <v>6756</v>
      </c>
      <c r="E268" s="208" t="s">
        <v>965</v>
      </c>
      <c r="F268" s="208">
        <v>46583.1</v>
      </c>
      <c r="G268" s="208">
        <v>364</v>
      </c>
      <c r="H268" s="196">
        <f t="shared" si="13"/>
        <v>364</v>
      </c>
      <c r="I268" s="197" t="b">
        <f t="shared" si="14"/>
        <v>1</v>
      </c>
      <c r="J268" s="194" t="b">
        <v>1</v>
      </c>
    </row>
    <row r="269" spans="1:10" ht="15.6" thickBot="1">
      <c r="A269" s="222" t="str">
        <f t="shared" si="12"/>
        <v>BOMHKG</v>
      </c>
      <c r="B269" s="199" t="s">
        <v>802</v>
      </c>
      <c r="C269" s="199" t="s">
        <v>760</v>
      </c>
      <c r="D269" s="207">
        <v>4268</v>
      </c>
      <c r="E269" s="207" t="s">
        <v>966</v>
      </c>
      <c r="F269" s="207">
        <v>39337.4</v>
      </c>
      <c r="G269" s="207">
        <v>267.5</v>
      </c>
      <c r="H269" s="196">
        <f t="shared" si="13"/>
        <v>267.5</v>
      </c>
      <c r="I269" s="197" t="b">
        <f t="shared" si="14"/>
        <v>1</v>
      </c>
      <c r="J269" s="194" t="b">
        <v>1</v>
      </c>
    </row>
    <row r="270" spans="1:10" ht="15.6" thickBot="1">
      <c r="A270" s="222" t="str">
        <f t="shared" si="12"/>
        <v>HKGCAN</v>
      </c>
      <c r="B270" s="199" t="s">
        <v>760</v>
      </c>
      <c r="C270" s="199" t="s">
        <v>770</v>
      </c>
      <c r="D270" s="207">
        <v>135</v>
      </c>
      <c r="E270" s="207" t="s">
        <v>967</v>
      </c>
      <c r="F270" s="207">
        <v>2082.1</v>
      </c>
      <c r="G270" s="207">
        <v>22.8</v>
      </c>
      <c r="H270" s="196">
        <f t="shared" si="13"/>
        <v>22.8</v>
      </c>
      <c r="I270" s="197" t="b">
        <f t="shared" si="14"/>
        <v>1</v>
      </c>
      <c r="J270" s="194" t="b">
        <v>1</v>
      </c>
    </row>
    <row r="271" spans="1:10" ht="15.6" thickBot="1">
      <c r="A271" s="222" t="str">
        <f t="shared" si="12"/>
        <v>CANHKG</v>
      </c>
      <c r="B271" s="199" t="s">
        <v>770</v>
      </c>
      <c r="C271" s="199" t="s">
        <v>760</v>
      </c>
      <c r="D271" s="207">
        <v>135</v>
      </c>
      <c r="E271" s="207" t="s">
        <v>967</v>
      </c>
      <c r="F271" s="207">
        <v>2082.1</v>
      </c>
      <c r="G271" s="207">
        <v>22.8</v>
      </c>
      <c r="H271" s="196">
        <f t="shared" si="13"/>
        <v>22.8</v>
      </c>
      <c r="I271" s="197" t="b">
        <f t="shared" si="14"/>
        <v>1</v>
      </c>
      <c r="J271" s="194" t="b">
        <v>1</v>
      </c>
    </row>
    <row r="272" spans="1:10" ht="15.6" thickBot="1">
      <c r="A272" s="222" t="str">
        <f t="shared" si="12"/>
        <v>HKGBOM</v>
      </c>
      <c r="B272" s="199" t="s">
        <v>760</v>
      </c>
      <c r="C272" s="199" t="s">
        <v>802</v>
      </c>
      <c r="D272" s="207">
        <v>4268</v>
      </c>
      <c r="E272" s="207" t="s">
        <v>966</v>
      </c>
      <c r="F272" s="207">
        <v>39337.4</v>
      </c>
      <c r="G272" s="207">
        <v>267.5</v>
      </c>
      <c r="H272" s="196">
        <f t="shared" si="13"/>
        <v>267.5</v>
      </c>
      <c r="I272" s="197" t="b">
        <f t="shared" si="14"/>
        <v>1</v>
      </c>
      <c r="J272" s="194" t="b">
        <v>1</v>
      </c>
    </row>
    <row r="273" spans="1:10" ht="15.6" thickBot="1">
      <c r="A273" s="222" t="str">
        <f t="shared" si="12"/>
        <v>BOMSIN</v>
      </c>
      <c r="B273" s="199" t="s">
        <v>802</v>
      </c>
      <c r="C273" s="199" t="s">
        <v>803</v>
      </c>
      <c r="D273" s="207">
        <v>3919</v>
      </c>
      <c r="E273" s="207" t="s">
        <v>968</v>
      </c>
      <c r="F273" s="207">
        <v>37412.5</v>
      </c>
      <c r="G273" s="207">
        <v>237.5</v>
      </c>
      <c r="H273" s="196">
        <f t="shared" si="13"/>
        <v>237.5</v>
      </c>
      <c r="I273" s="197" t="b">
        <f t="shared" si="14"/>
        <v>1</v>
      </c>
      <c r="J273" s="194" t="b">
        <v>1</v>
      </c>
    </row>
    <row r="274" spans="1:10" ht="19.8" thickBot="1">
      <c r="A274" s="222" t="str">
        <f t="shared" si="12"/>
        <v>SINCGK</v>
      </c>
      <c r="B274" s="199" t="s">
        <v>803</v>
      </c>
      <c r="C274" s="199" t="s">
        <v>969</v>
      </c>
      <c r="D274" s="207">
        <v>880</v>
      </c>
      <c r="E274" s="207" t="s">
        <v>970</v>
      </c>
      <c r="F274" s="207">
        <v>6644</v>
      </c>
      <c r="G274" s="207">
        <v>83.9</v>
      </c>
      <c r="H274" s="196">
        <f t="shared" si="13"/>
        <v>83.9</v>
      </c>
      <c r="I274" s="197" t="b">
        <f t="shared" si="14"/>
        <v>1</v>
      </c>
      <c r="J274" s="194" t="b">
        <v>1</v>
      </c>
    </row>
    <row r="275" spans="1:10" ht="19.8" thickBot="1">
      <c r="A275" s="222" t="str">
        <f t="shared" si="12"/>
        <v>CGKSIN</v>
      </c>
      <c r="B275" s="199" t="s">
        <v>969</v>
      </c>
      <c r="C275" s="199" t="s">
        <v>803</v>
      </c>
      <c r="D275" s="208">
        <v>880</v>
      </c>
      <c r="E275" s="208" t="s">
        <v>970</v>
      </c>
      <c r="F275" s="208">
        <v>6711.9</v>
      </c>
      <c r="G275" s="208">
        <v>83.9</v>
      </c>
      <c r="H275" s="196">
        <f t="shared" si="13"/>
        <v>83.9</v>
      </c>
      <c r="I275" s="197" t="b">
        <f t="shared" si="14"/>
        <v>1</v>
      </c>
      <c r="J275" s="194" t="b">
        <v>1</v>
      </c>
    </row>
    <row r="276" spans="1:10" ht="15.6" thickBot="1">
      <c r="A276" s="222" t="str">
        <f t="shared" si="12"/>
        <v>SINBOM</v>
      </c>
      <c r="B276" s="199" t="s">
        <v>803</v>
      </c>
      <c r="C276" s="199" t="s">
        <v>802</v>
      </c>
      <c r="D276" s="207">
        <v>3919</v>
      </c>
      <c r="E276" s="207" t="s">
        <v>968</v>
      </c>
      <c r="F276" s="207">
        <v>37412.5</v>
      </c>
      <c r="G276" s="207">
        <v>237.5</v>
      </c>
      <c r="H276" s="196">
        <f t="shared" si="13"/>
        <v>237.5</v>
      </c>
      <c r="I276" s="197" t="b">
        <f t="shared" si="14"/>
        <v>1</v>
      </c>
      <c r="J276" s="194" t="b">
        <v>1</v>
      </c>
    </row>
    <row r="277" spans="1:10" ht="19.8" thickBot="1">
      <c r="A277" s="222" t="str">
        <f t="shared" si="12"/>
        <v>LAXDTW</v>
      </c>
      <c r="B277" s="199" t="s">
        <v>783</v>
      </c>
      <c r="C277" s="199" t="s">
        <v>828</v>
      </c>
      <c r="D277" s="207">
        <v>3175</v>
      </c>
      <c r="E277" s="207" t="s">
        <v>971</v>
      </c>
      <c r="F277" s="207">
        <v>14376</v>
      </c>
      <c r="G277" s="207">
        <v>232.2</v>
      </c>
      <c r="H277" s="196">
        <f t="shared" si="13"/>
        <v>232.2</v>
      </c>
      <c r="I277" s="197" t="b">
        <f t="shared" si="14"/>
        <v>1</v>
      </c>
      <c r="J277" s="194" t="b">
        <v>1</v>
      </c>
    </row>
    <row r="278" spans="1:10" ht="19.8" thickBot="1">
      <c r="A278" s="222" t="str">
        <f t="shared" si="12"/>
        <v>DTWLAX</v>
      </c>
      <c r="B278" s="199" t="s">
        <v>828</v>
      </c>
      <c r="C278" s="199" t="s">
        <v>783</v>
      </c>
      <c r="D278" s="207">
        <v>3175</v>
      </c>
      <c r="E278" s="207" t="s">
        <v>972</v>
      </c>
      <c r="F278" s="207">
        <v>14399.7</v>
      </c>
      <c r="G278" s="207">
        <v>231.9</v>
      </c>
      <c r="H278" s="196">
        <f t="shared" si="13"/>
        <v>231.9</v>
      </c>
      <c r="I278" s="197" t="b">
        <f t="shared" si="14"/>
        <v>1</v>
      </c>
      <c r="J278" s="194" t="b">
        <v>1</v>
      </c>
    </row>
    <row r="279" spans="1:10" ht="19.8" thickBot="1">
      <c r="A279" s="222" t="str">
        <f t="shared" si="12"/>
        <v>LAXBOS</v>
      </c>
      <c r="B279" s="199" t="s">
        <v>783</v>
      </c>
      <c r="C279" s="199" t="s">
        <v>792</v>
      </c>
      <c r="D279" s="208">
        <v>4191</v>
      </c>
      <c r="E279" s="208" t="s">
        <v>973</v>
      </c>
      <c r="F279" s="208">
        <v>15706.4</v>
      </c>
      <c r="G279" s="208">
        <v>288</v>
      </c>
      <c r="H279" s="196">
        <f t="shared" si="13"/>
        <v>288</v>
      </c>
      <c r="I279" s="197" t="b">
        <f t="shared" si="14"/>
        <v>1</v>
      </c>
      <c r="J279" s="194" t="b">
        <v>1</v>
      </c>
    </row>
    <row r="280" spans="1:10" ht="19.8" thickBot="1">
      <c r="A280" s="222" t="str">
        <f t="shared" si="12"/>
        <v>ORDCLT</v>
      </c>
      <c r="B280" s="199" t="s">
        <v>776</v>
      </c>
      <c r="C280" s="199" t="s">
        <v>831</v>
      </c>
      <c r="D280" s="207">
        <v>964</v>
      </c>
      <c r="E280" s="207" t="s">
        <v>974</v>
      </c>
      <c r="F280" s="207">
        <v>4808.8999999999996</v>
      </c>
      <c r="G280" s="207">
        <v>111.8</v>
      </c>
      <c r="H280" s="196">
        <f t="shared" si="13"/>
        <v>111.8</v>
      </c>
      <c r="I280" s="197" t="b">
        <f t="shared" si="14"/>
        <v>1</v>
      </c>
      <c r="J280" s="194" t="b">
        <v>1</v>
      </c>
    </row>
    <row r="281" spans="1:10" ht="15.6" thickBot="1">
      <c r="A281" s="222" t="str">
        <f t="shared" si="12"/>
        <v>CLTIAH</v>
      </c>
      <c r="B281" s="199" t="s">
        <v>831</v>
      </c>
      <c r="C281" s="199" t="s">
        <v>774</v>
      </c>
      <c r="D281" s="207">
        <v>1464</v>
      </c>
      <c r="E281" s="207" t="s">
        <v>975</v>
      </c>
      <c r="F281" s="207">
        <v>5800.8</v>
      </c>
      <c r="G281" s="207">
        <v>157.4</v>
      </c>
      <c r="H281" s="196">
        <f t="shared" si="13"/>
        <v>157.4</v>
      </c>
      <c r="I281" s="197" t="b">
        <f t="shared" si="14"/>
        <v>1</v>
      </c>
      <c r="J281" s="194" t="b">
        <v>1</v>
      </c>
    </row>
    <row r="282" spans="1:10" ht="15.6" thickBot="1">
      <c r="A282" s="222" t="str">
        <f t="shared" si="12"/>
        <v>IAHCLT</v>
      </c>
      <c r="B282" s="199" t="s">
        <v>774</v>
      </c>
      <c r="C282" s="199" t="s">
        <v>831</v>
      </c>
      <c r="D282" s="207">
        <v>1464</v>
      </c>
      <c r="E282" s="207" t="s">
        <v>976</v>
      </c>
      <c r="F282" s="207">
        <v>5835</v>
      </c>
      <c r="G282" s="207">
        <v>156.4</v>
      </c>
      <c r="H282" s="196">
        <f t="shared" si="13"/>
        <v>156.4</v>
      </c>
      <c r="I282" s="197" t="b">
        <f t="shared" si="14"/>
        <v>1</v>
      </c>
      <c r="J282" s="194" t="b">
        <v>1</v>
      </c>
    </row>
    <row r="283" spans="1:10" ht="19.8" thickBot="1">
      <c r="A283" s="222" t="str">
        <f t="shared" si="12"/>
        <v>CLTORD</v>
      </c>
      <c r="B283" s="199" t="s">
        <v>831</v>
      </c>
      <c r="C283" s="199" t="s">
        <v>776</v>
      </c>
      <c r="D283" s="207">
        <v>964</v>
      </c>
      <c r="E283" s="207" t="s">
        <v>977</v>
      </c>
      <c r="F283" s="207">
        <v>4969.6000000000004</v>
      </c>
      <c r="G283" s="207">
        <v>108.8</v>
      </c>
      <c r="H283" s="196">
        <f t="shared" si="13"/>
        <v>108.8</v>
      </c>
      <c r="I283" s="197" t="b">
        <f t="shared" si="14"/>
        <v>1</v>
      </c>
      <c r="J283" s="194" t="b">
        <v>1</v>
      </c>
    </row>
    <row r="284" spans="1:10" ht="15.6" thickBot="1">
      <c r="A284" s="222" t="str">
        <f t="shared" si="12"/>
        <v>BOSPHX</v>
      </c>
      <c r="B284" s="199" t="s">
        <v>792</v>
      </c>
      <c r="C284" s="199" t="s">
        <v>978</v>
      </c>
      <c r="D284" s="207">
        <v>3690</v>
      </c>
      <c r="E284" s="207" t="s">
        <v>979</v>
      </c>
      <c r="F284" s="207">
        <v>14352.3</v>
      </c>
      <c r="G284" s="207">
        <v>264.7</v>
      </c>
      <c r="H284" s="196">
        <f t="shared" si="13"/>
        <v>264.7</v>
      </c>
      <c r="I284" s="197" t="b">
        <f t="shared" si="14"/>
        <v>1</v>
      </c>
      <c r="J284" s="194" t="b">
        <v>1</v>
      </c>
    </row>
    <row r="285" spans="1:10" ht="19.8" thickBot="1">
      <c r="A285" s="222" t="str">
        <f t="shared" si="12"/>
        <v>PHXLAX</v>
      </c>
      <c r="B285" s="199" t="s">
        <v>978</v>
      </c>
      <c r="C285" s="199" t="s">
        <v>783</v>
      </c>
      <c r="D285" s="207">
        <v>594</v>
      </c>
      <c r="E285" s="207" t="s">
        <v>980</v>
      </c>
      <c r="F285" s="207">
        <v>3204.6</v>
      </c>
      <c r="G285" s="207">
        <v>88.8</v>
      </c>
      <c r="H285" s="196">
        <f t="shared" si="13"/>
        <v>88.8</v>
      </c>
      <c r="I285" s="197" t="b">
        <f t="shared" si="14"/>
        <v>1</v>
      </c>
      <c r="J285" s="194" t="b">
        <v>1</v>
      </c>
    </row>
    <row r="286" spans="1:10" ht="15.6" thickBot="1">
      <c r="A286" s="222" t="str">
        <f t="shared" si="12"/>
        <v>LAXEWR</v>
      </c>
      <c r="B286" s="199" t="s">
        <v>783</v>
      </c>
      <c r="C286" s="199" t="s">
        <v>837</v>
      </c>
      <c r="D286" s="207">
        <v>3938</v>
      </c>
      <c r="E286" s="207" t="s">
        <v>981</v>
      </c>
      <c r="F286" s="207">
        <v>19611.5</v>
      </c>
      <c r="G286" s="207">
        <v>284.8</v>
      </c>
      <c r="H286" s="196">
        <f t="shared" si="13"/>
        <v>284.8</v>
      </c>
      <c r="I286" s="197" t="b">
        <f t="shared" si="14"/>
        <v>1</v>
      </c>
      <c r="J286" s="194" t="b">
        <v>1</v>
      </c>
    </row>
    <row r="287" spans="1:10" ht="15.6" thickBot="1">
      <c r="A287" s="222" t="str">
        <f t="shared" si="12"/>
        <v>EWRLAX</v>
      </c>
      <c r="B287" s="199" t="s">
        <v>837</v>
      </c>
      <c r="C287" s="199" t="s">
        <v>783</v>
      </c>
      <c r="D287" s="207">
        <v>3938</v>
      </c>
      <c r="E287" s="207" t="s">
        <v>982</v>
      </c>
      <c r="F287" s="207">
        <v>19604</v>
      </c>
      <c r="G287" s="207">
        <v>282.89999999999998</v>
      </c>
      <c r="H287" s="196">
        <f t="shared" si="13"/>
        <v>282.89999999999998</v>
      </c>
      <c r="I287" s="197" t="b">
        <f t="shared" si="14"/>
        <v>1</v>
      </c>
      <c r="J287" s="194" t="b">
        <v>1</v>
      </c>
    </row>
    <row r="288" spans="1:10" ht="19.8" thickBot="1">
      <c r="A288" s="222" t="str">
        <f t="shared" si="12"/>
        <v>LAXPHX</v>
      </c>
      <c r="B288" s="199" t="s">
        <v>783</v>
      </c>
      <c r="C288" s="199" t="s">
        <v>978</v>
      </c>
      <c r="D288" s="208">
        <v>594</v>
      </c>
      <c r="E288" s="208" t="s">
        <v>983</v>
      </c>
      <c r="F288" s="208">
        <v>3207.1</v>
      </c>
      <c r="G288" s="208">
        <v>88.8</v>
      </c>
      <c r="H288" s="196">
        <f t="shared" si="13"/>
        <v>88.8</v>
      </c>
      <c r="I288" s="197" t="b">
        <f t="shared" si="14"/>
        <v>1</v>
      </c>
      <c r="J288" s="194" t="b">
        <v>1</v>
      </c>
    </row>
    <row r="289" spans="1:10" ht="15.6" thickBot="1">
      <c r="A289" s="222" t="str">
        <f t="shared" si="12"/>
        <v>PHXBOS</v>
      </c>
      <c r="B289" s="199" t="s">
        <v>978</v>
      </c>
      <c r="C289" s="199" t="s">
        <v>792</v>
      </c>
      <c r="D289" s="207">
        <v>3690</v>
      </c>
      <c r="E289" s="207" t="s">
        <v>984</v>
      </c>
      <c r="F289" s="207">
        <v>14350.6</v>
      </c>
      <c r="G289" s="207">
        <v>264.7</v>
      </c>
      <c r="H289" s="196">
        <f t="shared" si="13"/>
        <v>264.7</v>
      </c>
      <c r="I289" s="197" t="b">
        <f t="shared" si="14"/>
        <v>1</v>
      </c>
      <c r="J289" s="194" t="b">
        <v>1</v>
      </c>
    </row>
    <row r="290" spans="1:10" ht="15.6" thickBot="1">
      <c r="A290" s="222" t="str">
        <f t="shared" si="12"/>
        <v>BOSRDU</v>
      </c>
      <c r="B290" s="199" t="s">
        <v>792</v>
      </c>
      <c r="C290" s="199" t="s">
        <v>809</v>
      </c>
      <c r="D290" s="207">
        <v>983</v>
      </c>
      <c r="E290" s="207" t="s">
        <v>985</v>
      </c>
      <c r="F290" s="207">
        <v>3829.8</v>
      </c>
      <c r="G290" s="207">
        <v>136</v>
      </c>
      <c r="H290" s="196">
        <f t="shared" si="13"/>
        <v>136</v>
      </c>
      <c r="I290" s="197" t="b">
        <f t="shared" si="14"/>
        <v>1</v>
      </c>
      <c r="J290" s="194" t="b">
        <v>1</v>
      </c>
    </row>
    <row r="291" spans="1:10" ht="15.6" thickBot="1">
      <c r="A291" s="222" t="str">
        <f t="shared" si="12"/>
        <v>RDUDFW</v>
      </c>
      <c r="B291" s="199" t="s">
        <v>809</v>
      </c>
      <c r="C291" s="199" t="s">
        <v>881</v>
      </c>
      <c r="D291" s="207">
        <v>1703</v>
      </c>
      <c r="E291" s="207" t="s">
        <v>986</v>
      </c>
      <c r="F291" s="207">
        <v>8449</v>
      </c>
      <c r="G291" s="207">
        <v>175.2</v>
      </c>
      <c r="H291" s="196">
        <f t="shared" si="13"/>
        <v>175.2</v>
      </c>
      <c r="I291" s="197" t="b">
        <f t="shared" si="14"/>
        <v>1</v>
      </c>
      <c r="J291" s="194" t="b">
        <v>1</v>
      </c>
    </row>
    <row r="292" spans="1:10" ht="19.8" thickBot="1">
      <c r="A292" s="222" t="str">
        <f t="shared" si="12"/>
        <v>DFWIAH</v>
      </c>
      <c r="B292" s="199" t="s">
        <v>881</v>
      </c>
      <c r="C292" s="199" t="s">
        <v>774</v>
      </c>
      <c r="D292" s="207">
        <v>359</v>
      </c>
      <c r="E292" s="207" t="s">
        <v>987</v>
      </c>
      <c r="F292" s="207">
        <v>2517.6999999999998</v>
      </c>
      <c r="G292" s="207">
        <v>64.099999999999994</v>
      </c>
      <c r="H292" s="196">
        <f t="shared" si="13"/>
        <v>64.099999999999994</v>
      </c>
      <c r="I292" s="197" t="b">
        <f t="shared" si="14"/>
        <v>1</v>
      </c>
      <c r="J292" s="194" t="b">
        <v>1</v>
      </c>
    </row>
    <row r="293" spans="1:10" ht="19.8" thickBot="1">
      <c r="A293" s="222" t="str">
        <f t="shared" si="12"/>
        <v>IAHDFW</v>
      </c>
      <c r="B293" s="199" t="s">
        <v>774</v>
      </c>
      <c r="C293" s="199" t="s">
        <v>881</v>
      </c>
      <c r="D293" s="207">
        <v>359</v>
      </c>
      <c r="E293" s="207" t="s">
        <v>988</v>
      </c>
      <c r="F293" s="207">
        <v>2748.1</v>
      </c>
      <c r="G293" s="207">
        <v>60</v>
      </c>
      <c r="H293" s="196">
        <f t="shared" si="13"/>
        <v>60</v>
      </c>
      <c r="I293" s="197" t="b">
        <f t="shared" si="14"/>
        <v>1</v>
      </c>
      <c r="J293" s="194" t="b">
        <v>1</v>
      </c>
    </row>
    <row r="294" spans="1:10" ht="15.6" thickBot="1">
      <c r="A294" s="222" t="str">
        <f t="shared" si="12"/>
        <v>DFWRDU</v>
      </c>
      <c r="B294" s="199" t="s">
        <v>881</v>
      </c>
      <c r="C294" s="199" t="s">
        <v>809</v>
      </c>
      <c r="D294" s="207">
        <v>1703</v>
      </c>
      <c r="E294" s="207" t="s">
        <v>986</v>
      </c>
      <c r="F294" s="207">
        <v>8483.7999999999993</v>
      </c>
      <c r="G294" s="207">
        <v>175.8</v>
      </c>
      <c r="H294" s="196">
        <f t="shared" si="13"/>
        <v>175.8</v>
      </c>
      <c r="I294" s="197" t="b">
        <f t="shared" si="14"/>
        <v>1</v>
      </c>
      <c r="J294" s="194" t="b">
        <v>1</v>
      </c>
    </row>
    <row r="295" spans="1:10" ht="15.6" thickBot="1">
      <c r="A295" s="222" t="str">
        <f t="shared" si="12"/>
        <v>RDUBOS</v>
      </c>
      <c r="B295" s="199" t="s">
        <v>809</v>
      </c>
      <c r="C295" s="199" t="s">
        <v>792</v>
      </c>
      <c r="D295" s="207">
        <v>983</v>
      </c>
      <c r="E295" s="207" t="s">
        <v>989</v>
      </c>
      <c r="F295" s="207">
        <v>3842.7</v>
      </c>
      <c r="G295" s="207">
        <v>136.1</v>
      </c>
      <c r="H295" s="196">
        <f t="shared" si="13"/>
        <v>136.1</v>
      </c>
      <c r="I295" s="197" t="b">
        <f t="shared" si="14"/>
        <v>1</v>
      </c>
      <c r="J295" s="194" t="b">
        <v>1</v>
      </c>
    </row>
    <row r="296" spans="1:10" ht="15.6" thickBot="1">
      <c r="A296" s="222" t="str">
        <f t="shared" si="12"/>
        <v>BOSSEA</v>
      </c>
      <c r="B296" s="199" t="s">
        <v>792</v>
      </c>
      <c r="C296" s="199" t="s">
        <v>567</v>
      </c>
      <c r="D296" s="207">
        <v>4004</v>
      </c>
      <c r="E296" s="207" t="s">
        <v>990</v>
      </c>
      <c r="F296" s="207">
        <v>14964.2</v>
      </c>
      <c r="G296" s="207">
        <v>277.5</v>
      </c>
      <c r="H296" s="196">
        <f t="shared" si="13"/>
        <v>277.5</v>
      </c>
      <c r="I296" s="197" t="b">
        <f t="shared" si="14"/>
        <v>1</v>
      </c>
      <c r="J296" s="194" t="b">
        <v>1</v>
      </c>
    </row>
    <row r="297" spans="1:10" ht="15.6" thickBot="1">
      <c r="A297" s="222" t="str">
        <f t="shared" si="12"/>
        <v>SEADFW</v>
      </c>
      <c r="B297" s="199" t="s">
        <v>567</v>
      </c>
      <c r="C297" s="199" t="s">
        <v>881</v>
      </c>
      <c r="D297" s="207">
        <v>2667</v>
      </c>
      <c r="E297" s="207" t="s">
        <v>991</v>
      </c>
      <c r="F297" s="207">
        <v>11701.8</v>
      </c>
      <c r="G297" s="207">
        <v>206.1</v>
      </c>
      <c r="H297" s="196">
        <f t="shared" si="13"/>
        <v>206.1</v>
      </c>
      <c r="I297" s="197" t="b">
        <f t="shared" si="14"/>
        <v>1</v>
      </c>
      <c r="J297" s="194" t="b">
        <v>1</v>
      </c>
    </row>
    <row r="298" spans="1:10" ht="15.6" thickBot="1">
      <c r="A298" s="222" t="str">
        <f t="shared" si="12"/>
        <v>DFWSEA</v>
      </c>
      <c r="B298" s="199" t="s">
        <v>881</v>
      </c>
      <c r="C298" s="199" t="s">
        <v>567</v>
      </c>
      <c r="D298" s="208">
        <v>2667</v>
      </c>
      <c r="E298" s="208" t="s">
        <v>991</v>
      </c>
      <c r="F298" s="208">
        <v>11701.9</v>
      </c>
      <c r="G298" s="208">
        <v>206</v>
      </c>
      <c r="H298" s="196">
        <f t="shared" si="13"/>
        <v>206</v>
      </c>
      <c r="I298" s="197" t="b">
        <f t="shared" si="14"/>
        <v>1</v>
      </c>
      <c r="J298" s="194" t="b">
        <v>1</v>
      </c>
    </row>
    <row r="299" spans="1:10" ht="15.6" thickBot="1">
      <c r="A299" s="222" t="str">
        <f t="shared" si="12"/>
        <v>SEABOS</v>
      </c>
      <c r="B299" s="199" t="s">
        <v>567</v>
      </c>
      <c r="C299" s="199" t="s">
        <v>792</v>
      </c>
      <c r="D299" s="207">
        <v>4004</v>
      </c>
      <c r="E299" s="207" t="s">
        <v>990</v>
      </c>
      <c r="F299" s="207">
        <v>14978.7</v>
      </c>
      <c r="G299" s="207">
        <v>277.7</v>
      </c>
      <c r="H299" s="196">
        <f t="shared" si="13"/>
        <v>277.7</v>
      </c>
      <c r="I299" s="197" t="b">
        <f t="shared" si="14"/>
        <v>1</v>
      </c>
      <c r="J299" s="194" t="b">
        <v>1</v>
      </c>
    </row>
    <row r="300" spans="1:10" ht="19.8" thickBot="1">
      <c r="A300" s="222" t="str">
        <f t="shared" si="12"/>
        <v>DENDTW</v>
      </c>
      <c r="B300" s="199" t="s">
        <v>878</v>
      </c>
      <c r="C300" s="199" t="s">
        <v>828</v>
      </c>
      <c r="D300" s="207">
        <v>1801</v>
      </c>
      <c r="E300" s="207" t="s">
        <v>992</v>
      </c>
      <c r="F300" s="207">
        <v>7936.1</v>
      </c>
      <c r="G300" s="207">
        <v>159</v>
      </c>
      <c r="H300" s="196">
        <f t="shared" si="13"/>
        <v>159</v>
      </c>
      <c r="I300" s="197" t="b">
        <f t="shared" si="14"/>
        <v>1</v>
      </c>
      <c r="J300" s="194" t="b">
        <v>1</v>
      </c>
    </row>
    <row r="301" spans="1:10" ht="19.8" thickBot="1">
      <c r="A301" s="222" t="str">
        <f t="shared" si="12"/>
        <v>DTWDEN</v>
      </c>
      <c r="B301" s="199" t="s">
        <v>828</v>
      </c>
      <c r="C301" s="199" t="s">
        <v>878</v>
      </c>
      <c r="D301" s="207">
        <v>1801</v>
      </c>
      <c r="E301" s="207" t="s">
        <v>993</v>
      </c>
      <c r="F301" s="207">
        <v>7972.5</v>
      </c>
      <c r="G301" s="207">
        <v>158.80000000000001</v>
      </c>
      <c r="H301" s="196">
        <f t="shared" si="13"/>
        <v>158.80000000000001</v>
      </c>
      <c r="I301" s="197" t="b">
        <f t="shared" si="14"/>
        <v>1</v>
      </c>
      <c r="J301" s="194" t="b">
        <v>1</v>
      </c>
    </row>
    <row r="302" spans="1:10" ht="15.6" thickBot="1">
      <c r="A302" s="222" t="str">
        <f t="shared" si="12"/>
        <v>BREFRA</v>
      </c>
      <c r="B302" s="199" t="s">
        <v>994</v>
      </c>
      <c r="C302" s="199" t="s">
        <v>766</v>
      </c>
      <c r="D302" s="207">
        <v>335</v>
      </c>
      <c r="E302" s="207" t="s">
        <v>941</v>
      </c>
      <c r="F302" s="207">
        <v>2378.5</v>
      </c>
      <c r="G302" s="207">
        <v>62.9</v>
      </c>
      <c r="H302" s="196">
        <f t="shared" si="13"/>
        <v>62.9</v>
      </c>
      <c r="I302" s="197" t="b">
        <f t="shared" si="14"/>
        <v>1</v>
      </c>
      <c r="J302" s="194" t="b">
        <v>1</v>
      </c>
    </row>
    <row r="303" spans="1:10" ht="15.6" thickBot="1">
      <c r="A303" s="222" t="str">
        <f t="shared" si="12"/>
        <v>FRADXB</v>
      </c>
      <c r="B303" s="199" t="s">
        <v>766</v>
      </c>
      <c r="C303" s="199" t="s">
        <v>778</v>
      </c>
      <c r="D303" s="207">
        <v>4839</v>
      </c>
      <c r="E303" s="207" t="s">
        <v>995</v>
      </c>
      <c r="F303" s="207">
        <v>67424.899999999994</v>
      </c>
      <c r="G303" s="207">
        <v>312.2</v>
      </c>
      <c r="H303" s="196">
        <f t="shared" si="13"/>
        <v>312.2</v>
      </c>
      <c r="I303" s="197" t="b">
        <f t="shared" si="14"/>
        <v>1</v>
      </c>
      <c r="J303" s="194" t="b">
        <v>1</v>
      </c>
    </row>
    <row r="304" spans="1:10" ht="15.6" thickBot="1">
      <c r="A304" s="222" t="str">
        <f t="shared" si="12"/>
        <v>DXBDEL</v>
      </c>
      <c r="B304" s="199" t="s">
        <v>778</v>
      </c>
      <c r="C304" s="199" t="s">
        <v>762</v>
      </c>
      <c r="D304" s="207">
        <v>2182</v>
      </c>
      <c r="E304" s="207" t="s">
        <v>996</v>
      </c>
      <c r="F304" s="207">
        <v>14329</v>
      </c>
      <c r="G304" s="207">
        <v>154.19999999999999</v>
      </c>
      <c r="H304" s="196">
        <f t="shared" si="13"/>
        <v>154.19999999999999</v>
      </c>
      <c r="I304" s="197" t="b">
        <f t="shared" si="14"/>
        <v>1</v>
      </c>
      <c r="J304" s="194" t="b">
        <v>1</v>
      </c>
    </row>
    <row r="305" spans="1:10" ht="15.6" thickBot="1">
      <c r="A305" s="222" t="str">
        <f t="shared" si="12"/>
        <v>DELDXB</v>
      </c>
      <c r="B305" s="199" t="s">
        <v>762</v>
      </c>
      <c r="C305" s="199" t="s">
        <v>778</v>
      </c>
      <c r="D305" s="207">
        <v>2182</v>
      </c>
      <c r="E305" s="207" t="s">
        <v>996</v>
      </c>
      <c r="F305" s="207">
        <v>14319.3</v>
      </c>
      <c r="G305" s="207">
        <v>154.19999999999999</v>
      </c>
      <c r="H305" s="196">
        <f t="shared" si="13"/>
        <v>154.19999999999999</v>
      </c>
      <c r="I305" s="197" t="b">
        <f t="shared" si="14"/>
        <v>1</v>
      </c>
      <c r="J305" s="194" t="b">
        <v>1</v>
      </c>
    </row>
    <row r="306" spans="1:10" ht="15.6" thickBot="1">
      <c r="A306" s="222" t="str">
        <f t="shared" si="12"/>
        <v>DXBFRA</v>
      </c>
      <c r="B306" s="199" t="s">
        <v>778</v>
      </c>
      <c r="C306" s="199" t="s">
        <v>766</v>
      </c>
      <c r="D306" s="207">
        <v>4839</v>
      </c>
      <c r="E306" s="207" t="s">
        <v>995</v>
      </c>
      <c r="F306" s="207">
        <v>67424.899999999994</v>
      </c>
      <c r="G306" s="207">
        <v>312.2</v>
      </c>
      <c r="H306" s="196">
        <f t="shared" si="13"/>
        <v>312.2</v>
      </c>
      <c r="I306" s="197" t="b">
        <f t="shared" si="14"/>
        <v>1</v>
      </c>
      <c r="J306" s="194" t="b">
        <v>1</v>
      </c>
    </row>
    <row r="307" spans="1:10" ht="15.6" thickBot="1">
      <c r="A307" s="222" t="str">
        <f t="shared" si="12"/>
        <v>FRABRE</v>
      </c>
      <c r="B307" s="199" t="s">
        <v>766</v>
      </c>
      <c r="C307" s="199" t="s">
        <v>994</v>
      </c>
      <c r="D307" s="208">
        <v>335</v>
      </c>
      <c r="E307" s="208" t="s">
        <v>941</v>
      </c>
      <c r="F307" s="208">
        <v>2378.5</v>
      </c>
      <c r="G307" s="208">
        <v>62.9</v>
      </c>
      <c r="H307" s="196">
        <f t="shared" si="13"/>
        <v>62.9</v>
      </c>
      <c r="I307" s="197" t="b">
        <f t="shared" si="14"/>
        <v>1</v>
      </c>
      <c r="J307" s="194" t="b">
        <v>1</v>
      </c>
    </row>
    <row r="308" spans="1:10" ht="15.6" thickBot="1">
      <c r="A308" s="222" t="str">
        <f t="shared" si="12"/>
        <v>BRUMUC</v>
      </c>
      <c r="B308" s="199" t="s">
        <v>997</v>
      </c>
      <c r="C308" s="199" t="s">
        <v>797</v>
      </c>
      <c r="D308" s="207">
        <v>595</v>
      </c>
      <c r="E308" s="207" t="s">
        <v>998</v>
      </c>
      <c r="F308" s="207">
        <v>3153.1</v>
      </c>
      <c r="G308" s="207">
        <v>93.1</v>
      </c>
      <c r="H308" s="196">
        <f t="shared" si="13"/>
        <v>93.1</v>
      </c>
      <c r="I308" s="197" t="b">
        <f t="shared" si="14"/>
        <v>1</v>
      </c>
      <c r="J308" s="194" t="b">
        <v>1</v>
      </c>
    </row>
    <row r="309" spans="1:10" ht="15.6" thickBot="1">
      <c r="A309" s="222" t="str">
        <f t="shared" si="12"/>
        <v>MUCCTA</v>
      </c>
      <c r="B309" s="199" t="s">
        <v>797</v>
      </c>
      <c r="C309" s="199" t="s">
        <v>999</v>
      </c>
      <c r="D309" s="207">
        <v>1238</v>
      </c>
      <c r="E309" s="207" t="s">
        <v>1000</v>
      </c>
      <c r="F309" s="207">
        <v>5666.6</v>
      </c>
      <c r="G309" s="207">
        <v>133.5</v>
      </c>
      <c r="H309" s="196">
        <f t="shared" si="13"/>
        <v>133.5</v>
      </c>
      <c r="I309" s="197" t="b">
        <f t="shared" si="14"/>
        <v>1</v>
      </c>
      <c r="J309" s="194" t="b">
        <v>1</v>
      </c>
    </row>
    <row r="310" spans="1:10" ht="15.6" thickBot="1">
      <c r="A310" s="222" t="str">
        <f t="shared" si="12"/>
        <v>CTAAMS</v>
      </c>
      <c r="B310" s="199" t="s">
        <v>999</v>
      </c>
      <c r="C310" s="199" t="s">
        <v>790</v>
      </c>
      <c r="D310" s="207">
        <v>1833</v>
      </c>
      <c r="E310" s="207" t="s">
        <v>1001</v>
      </c>
      <c r="F310" s="207">
        <v>7611.9</v>
      </c>
      <c r="G310" s="207">
        <v>162.6</v>
      </c>
      <c r="H310" s="196">
        <f t="shared" si="13"/>
        <v>162.6</v>
      </c>
      <c r="I310" s="197" t="b">
        <f t="shared" si="14"/>
        <v>1</v>
      </c>
      <c r="J310" s="194" t="b">
        <v>1</v>
      </c>
    </row>
    <row r="311" spans="1:10" ht="15.6" thickBot="1">
      <c r="A311" s="222" t="str">
        <f t="shared" si="12"/>
        <v>AMSCTA</v>
      </c>
      <c r="B311" s="199" t="s">
        <v>790</v>
      </c>
      <c r="C311" s="199" t="s">
        <v>999</v>
      </c>
      <c r="D311" s="207">
        <v>1833</v>
      </c>
      <c r="E311" s="207" t="s">
        <v>1001</v>
      </c>
      <c r="F311" s="207">
        <v>7611.9</v>
      </c>
      <c r="G311" s="207">
        <v>162.6</v>
      </c>
      <c r="H311" s="196">
        <f t="shared" si="13"/>
        <v>162.6</v>
      </c>
      <c r="I311" s="197" t="b">
        <f t="shared" si="14"/>
        <v>1</v>
      </c>
      <c r="J311" s="194" t="b">
        <v>1</v>
      </c>
    </row>
    <row r="312" spans="1:10" ht="15.6" thickBot="1">
      <c r="A312" s="222" t="str">
        <f t="shared" si="12"/>
        <v>CTAMUC</v>
      </c>
      <c r="B312" s="199" t="s">
        <v>999</v>
      </c>
      <c r="C312" s="199" t="s">
        <v>797</v>
      </c>
      <c r="D312" s="207">
        <v>1238</v>
      </c>
      <c r="E312" s="207" t="s">
        <v>1000</v>
      </c>
      <c r="F312" s="207">
        <v>5666.6</v>
      </c>
      <c r="G312" s="207">
        <v>133.5</v>
      </c>
      <c r="H312" s="196">
        <f t="shared" si="13"/>
        <v>133.5</v>
      </c>
      <c r="I312" s="197" t="b">
        <f t="shared" si="14"/>
        <v>1</v>
      </c>
      <c r="J312" s="194" t="b">
        <v>1</v>
      </c>
    </row>
    <row r="313" spans="1:10" ht="15.6" thickBot="1">
      <c r="A313" s="222" t="str">
        <f t="shared" si="12"/>
        <v>MUCBRU</v>
      </c>
      <c r="B313" s="199" t="s">
        <v>797</v>
      </c>
      <c r="C313" s="199" t="s">
        <v>997</v>
      </c>
      <c r="D313" s="208">
        <v>595</v>
      </c>
      <c r="E313" s="208" t="s">
        <v>998</v>
      </c>
      <c r="F313" s="208">
        <v>3156.1</v>
      </c>
      <c r="G313" s="208">
        <v>93.1</v>
      </c>
      <c r="H313" s="196">
        <f t="shared" si="13"/>
        <v>93.1</v>
      </c>
      <c r="I313" s="197" t="b">
        <f t="shared" si="14"/>
        <v>1</v>
      </c>
      <c r="J313" s="194" t="b">
        <v>1</v>
      </c>
    </row>
    <row r="314" spans="1:10" ht="15.6" thickBot="1">
      <c r="A314" s="222" t="str">
        <f t="shared" si="12"/>
        <v>BSLIST</v>
      </c>
      <c r="B314" s="199" t="s">
        <v>1002</v>
      </c>
      <c r="C314" s="199" t="s">
        <v>812</v>
      </c>
      <c r="D314" s="207">
        <v>1838</v>
      </c>
      <c r="E314" s="207" t="s">
        <v>1003</v>
      </c>
      <c r="F314" s="207">
        <v>7892.9</v>
      </c>
      <c r="G314" s="207">
        <v>155.6</v>
      </c>
      <c r="H314" s="196">
        <f t="shared" si="13"/>
        <v>155.6</v>
      </c>
      <c r="I314" s="197" t="b">
        <f t="shared" si="14"/>
        <v>1</v>
      </c>
      <c r="J314" s="194" t="b">
        <v>1</v>
      </c>
    </row>
    <row r="315" spans="1:10" ht="15.6" thickBot="1">
      <c r="A315" s="222" t="str">
        <f t="shared" si="12"/>
        <v>ISTAMS</v>
      </c>
      <c r="B315" s="199" t="s">
        <v>812</v>
      </c>
      <c r="C315" s="199" t="s">
        <v>790</v>
      </c>
      <c r="D315" s="207">
        <v>2208</v>
      </c>
      <c r="E315" s="207" t="s">
        <v>1004</v>
      </c>
      <c r="F315" s="207">
        <v>14713.8</v>
      </c>
      <c r="G315" s="207">
        <v>181.9</v>
      </c>
      <c r="H315" s="196">
        <f t="shared" si="13"/>
        <v>181.9</v>
      </c>
      <c r="I315" s="197" t="b">
        <f t="shared" si="14"/>
        <v>1</v>
      </c>
      <c r="J315" s="194" t="b">
        <v>1</v>
      </c>
    </row>
    <row r="316" spans="1:10" ht="15.6" thickBot="1">
      <c r="A316" s="222" t="str">
        <f t="shared" si="12"/>
        <v>AMSIST</v>
      </c>
      <c r="B316" s="199" t="s">
        <v>790</v>
      </c>
      <c r="C316" s="199" t="s">
        <v>812</v>
      </c>
      <c r="D316" s="207">
        <v>2208</v>
      </c>
      <c r="E316" s="207" t="s">
        <v>1004</v>
      </c>
      <c r="F316" s="207">
        <v>14713.8</v>
      </c>
      <c r="G316" s="207">
        <v>181.9</v>
      </c>
      <c r="H316" s="196">
        <f t="shared" si="13"/>
        <v>181.9</v>
      </c>
      <c r="I316" s="197" t="b">
        <f t="shared" si="14"/>
        <v>1</v>
      </c>
      <c r="J316" s="194" t="b">
        <v>1</v>
      </c>
    </row>
    <row r="317" spans="1:10" ht="15.6" thickBot="1">
      <c r="A317" s="222" t="str">
        <f t="shared" si="12"/>
        <v>ISTBSL</v>
      </c>
      <c r="B317" s="199" t="s">
        <v>812</v>
      </c>
      <c r="C317" s="199" t="s">
        <v>1002</v>
      </c>
      <c r="D317" s="208">
        <v>1838</v>
      </c>
      <c r="E317" s="208" t="s">
        <v>1003</v>
      </c>
      <c r="F317" s="208">
        <v>7892.9</v>
      </c>
      <c r="G317" s="208">
        <v>155.6</v>
      </c>
      <c r="H317" s="196">
        <f t="shared" si="13"/>
        <v>155.6</v>
      </c>
      <c r="I317" s="197" t="b">
        <f t="shared" si="14"/>
        <v>1</v>
      </c>
      <c r="J317" s="194" t="b">
        <v>1</v>
      </c>
    </row>
    <row r="318" spans="1:10" ht="15.6" thickBot="1">
      <c r="A318" s="222" t="str">
        <f t="shared" si="12"/>
        <v>ALBTPA</v>
      </c>
      <c r="B318" s="199" t="s">
        <v>870</v>
      </c>
      <c r="C318" s="199" t="s">
        <v>1005</v>
      </c>
      <c r="D318" s="207">
        <v>1819</v>
      </c>
      <c r="E318" s="207" t="s">
        <v>1006</v>
      </c>
      <c r="F318" s="207">
        <v>7084.8</v>
      </c>
      <c r="G318" s="207">
        <v>161.30000000000001</v>
      </c>
      <c r="H318" s="196">
        <f t="shared" si="13"/>
        <v>161.30000000000001</v>
      </c>
      <c r="I318" s="197" t="b">
        <f t="shared" si="14"/>
        <v>1</v>
      </c>
      <c r="J318" s="194" t="b">
        <v>1</v>
      </c>
    </row>
    <row r="319" spans="1:10" ht="15.6" thickBot="1">
      <c r="A319" s="222" t="str">
        <f t="shared" si="12"/>
        <v>TPAALB</v>
      </c>
      <c r="B319" s="199" t="s">
        <v>1005</v>
      </c>
      <c r="C319" s="199" t="s">
        <v>870</v>
      </c>
      <c r="D319" s="208">
        <v>1819</v>
      </c>
      <c r="E319" s="208" t="s">
        <v>1006</v>
      </c>
      <c r="F319" s="208">
        <v>6929.9</v>
      </c>
      <c r="G319" s="208">
        <v>164.7</v>
      </c>
      <c r="H319" s="196">
        <f t="shared" si="13"/>
        <v>164.7</v>
      </c>
      <c r="I319" s="197" t="b">
        <f t="shared" si="14"/>
        <v>1</v>
      </c>
      <c r="J319" s="194" t="b">
        <v>1</v>
      </c>
    </row>
    <row r="320" spans="1:10" ht="15.6" thickBot="1">
      <c r="A320" s="222" t="str">
        <f t="shared" si="12"/>
        <v>HRBTPE</v>
      </c>
      <c r="B320" s="199" t="s">
        <v>1007</v>
      </c>
      <c r="C320" s="199" t="s">
        <v>755</v>
      </c>
      <c r="D320" s="207">
        <v>2327</v>
      </c>
      <c r="E320" s="207" t="s">
        <v>1008</v>
      </c>
      <c r="F320" s="207">
        <v>10496.7</v>
      </c>
      <c r="G320" s="207">
        <v>175.3</v>
      </c>
      <c r="H320" s="196">
        <f t="shared" si="13"/>
        <v>175.3</v>
      </c>
      <c r="I320" s="197" t="b">
        <f t="shared" si="14"/>
        <v>1</v>
      </c>
      <c r="J320" s="194" t="b">
        <v>1</v>
      </c>
    </row>
    <row r="321" spans="1:10" ht="15.6" thickBot="1">
      <c r="A321" s="222" t="str">
        <f t="shared" si="12"/>
        <v>TPEMFM</v>
      </c>
      <c r="B321" s="199" t="s">
        <v>755</v>
      </c>
      <c r="C321" s="199" t="s">
        <v>1009</v>
      </c>
      <c r="D321" s="207">
        <v>842</v>
      </c>
      <c r="E321" s="207" t="s">
        <v>1010</v>
      </c>
      <c r="F321" s="207">
        <v>5774.5</v>
      </c>
      <c r="G321" s="207">
        <v>83.2</v>
      </c>
      <c r="H321" s="196">
        <f t="shared" si="13"/>
        <v>83.2</v>
      </c>
      <c r="I321" s="197" t="b">
        <f t="shared" si="14"/>
        <v>1</v>
      </c>
      <c r="J321" s="194" t="b">
        <v>1</v>
      </c>
    </row>
    <row r="322" spans="1:10" ht="15.6" thickBot="1">
      <c r="A322" s="222" t="str">
        <f t="shared" si="12"/>
        <v>MFMRMQ</v>
      </c>
      <c r="B322" s="199" t="s">
        <v>1009</v>
      </c>
      <c r="C322" s="199" t="s">
        <v>801</v>
      </c>
      <c r="D322" s="207">
        <v>755</v>
      </c>
      <c r="E322" s="207" t="s">
        <v>921</v>
      </c>
      <c r="F322" s="207">
        <v>4825.8999999999996</v>
      </c>
      <c r="G322" s="207">
        <v>76.5</v>
      </c>
      <c r="H322" s="196">
        <f t="shared" si="13"/>
        <v>76.5</v>
      </c>
      <c r="I322" s="197" t="b">
        <f t="shared" si="14"/>
        <v>1</v>
      </c>
      <c r="J322" s="194" t="b">
        <v>1</v>
      </c>
    </row>
    <row r="323" spans="1:10" ht="15.6" thickBot="1">
      <c r="A323" s="222" t="str">
        <f t="shared" ref="A323:A386" si="15">B323&amp;C323</f>
        <v>RMQMFM</v>
      </c>
      <c r="B323" s="199" t="s">
        <v>801</v>
      </c>
      <c r="C323" s="199" t="s">
        <v>1009</v>
      </c>
      <c r="D323" s="207">
        <v>755</v>
      </c>
      <c r="E323" s="207" t="s">
        <v>921</v>
      </c>
      <c r="F323" s="207">
        <v>4825.8999999999996</v>
      </c>
      <c r="G323" s="207">
        <v>76.5</v>
      </c>
      <c r="H323" s="196">
        <f t="shared" ref="H323:H386" si="16">SUMIFS(G:G,B:B,B323,C:C,C323)</f>
        <v>76.5</v>
      </c>
      <c r="I323" s="197" t="b">
        <f t="shared" ref="I323:I386" si="17">H323=G323</f>
        <v>1</v>
      </c>
      <c r="J323" s="194" t="b">
        <v>1</v>
      </c>
    </row>
    <row r="324" spans="1:10" ht="15.6" thickBot="1">
      <c r="A324" s="222" t="str">
        <f t="shared" si="15"/>
        <v>MFMTPE</v>
      </c>
      <c r="B324" s="199" t="s">
        <v>1009</v>
      </c>
      <c r="C324" s="199" t="s">
        <v>755</v>
      </c>
      <c r="D324" s="207">
        <v>842</v>
      </c>
      <c r="E324" s="207" t="s">
        <v>1010</v>
      </c>
      <c r="F324" s="207">
        <v>5774.5</v>
      </c>
      <c r="G324" s="207">
        <v>83.2</v>
      </c>
      <c r="H324" s="196">
        <f t="shared" si="16"/>
        <v>83.2</v>
      </c>
      <c r="I324" s="197" t="b">
        <f t="shared" si="17"/>
        <v>1</v>
      </c>
      <c r="J324" s="194" t="b">
        <v>1</v>
      </c>
    </row>
    <row r="325" spans="1:10" ht="15.6" thickBot="1">
      <c r="A325" s="222" t="str">
        <f t="shared" si="15"/>
        <v>TPEHRB</v>
      </c>
      <c r="B325" s="199" t="s">
        <v>755</v>
      </c>
      <c r="C325" s="199" t="s">
        <v>1007</v>
      </c>
      <c r="D325" s="208">
        <v>2327</v>
      </c>
      <c r="E325" s="208" t="s">
        <v>1008</v>
      </c>
      <c r="F325" s="208">
        <v>10496.7</v>
      </c>
      <c r="G325" s="208">
        <v>175.3</v>
      </c>
      <c r="H325" s="196">
        <f t="shared" si="16"/>
        <v>175.3</v>
      </c>
      <c r="I325" s="197" t="b">
        <f t="shared" si="17"/>
        <v>1</v>
      </c>
      <c r="J325" s="194" t="b">
        <v>1</v>
      </c>
    </row>
    <row r="326" spans="1:10" ht="15.6" thickBot="1">
      <c r="A326" s="222" t="str">
        <f t="shared" si="15"/>
        <v>TPESZX</v>
      </c>
      <c r="B326" s="199" t="s">
        <v>755</v>
      </c>
      <c r="C326" s="199" t="s">
        <v>759</v>
      </c>
      <c r="D326" s="207">
        <v>800</v>
      </c>
      <c r="E326" s="207" t="s">
        <v>1011</v>
      </c>
      <c r="F326" s="207">
        <v>8995.9</v>
      </c>
      <c r="G326" s="207">
        <v>77.599999999999994</v>
      </c>
      <c r="H326" s="196">
        <f t="shared" si="16"/>
        <v>77.599999999999994</v>
      </c>
      <c r="I326" s="197" t="b">
        <f t="shared" si="17"/>
        <v>1</v>
      </c>
      <c r="J326" s="194" t="b">
        <v>1</v>
      </c>
    </row>
    <row r="327" spans="1:10" ht="15.6" thickBot="1">
      <c r="A327" s="222" t="str">
        <f t="shared" si="15"/>
        <v>SZXPVG</v>
      </c>
      <c r="B327" s="199" t="s">
        <v>759</v>
      </c>
      <c r="C327" s="199" t="s">
        <v>758</v>
      </c>
      <c r="D327" s="207">
        <v>1231</v>
      </c>
      <c r="E327" s="207" t="s">
        <v>1012</v>
      </c>
      <c r="F327" s="207">
        <v>6490.8</v>
      </c>
      <c r="G327" s="207">
        <v>108.6</v>
      </c>
      <c r="H327" s="196">
        <f t="shared" si="16"/>
        <v>108.6</v>
      </c>
      <c r="I327" s="197" t="b">
        <f t="shared" si="17"/>
        <v>1</v>
      </c>
      <c r="J327" s="194" t="b">
        <v>1</v>
      </c>
    </row>
    <row r="328" spans="1:10" ht="15.6" thickBot="1">
      <c r="A328" s="222" t="str">
        <f t="shared" si="15"/>
        <v>PVGSZX</v>
      </c>
      <c r="B328" s="199" t="s">
        <v>758</v>
      </c>
      <c r="C328" s="199" t="s">
        <v>759</v>
      </c>
      <c r="D328" s="207">
        <v>1231</v>
      </c>
      <c r="E328" s="207" t="s">
        <v>1012</v>
      </c>
      <c r="F328" s="207">
        <v>6538.7</v>
      </c>
      <c r="G328" s="207">
        <v>108.3</v>
      </c>
      <c r="H328" s="196">
        <f t="shared" si="16"/>
        <v>108.3</v>
      </c>
      <c r="I328" s="197" t="b">
        <f t="shared" si="17"/>
        <v>1</v>
      </c>
      <c r="J328" s="194" t="b">
        <v>1</v>
      </c>
    </row>
    <row r="329" spans="1:10" ht="15.6" thickBot="1">
      <c r="A329" s="222" t="str">
        <f t="shared" si="15"/>
        <v>SZXTPE</v>
      </c>
      <c r="B329" s="199" t="s">
        <v>759</v>
      </c>
      <c r="C329" s="199" t="s">
        <v>755</v>
      </c>
      <c r="D329" s="208">
        <v>800</v>
      </c>
      <c r="E329" s="208" t="s">
        <v>1011</v>
      </c>
      <c r="F329" s="208">
        <v>8995.9</v>
      </c>
      <c r="G329" s="208">
        <v>77.599999999999994</v>
      </c>
      <c r="H329" s="196">
        <f t="shared" si="16"/>
        <v>77.599999999999994</v>
      </c>
      <c r="I329" s="197" t="b">
        <f t="shared" si="17"/>
        <v>1</v>
      </c>
      <c r="J329" s="194" t="b">
        <v>1</v>
      </c>
    </row>
    <row r="330" spans="1:10" ht="15.6" thickBot="1">
      <c r="A330" s="222" t="str">
        <f t="shared" si="15"/>
        <v>PEKLJG</v>
      </c>
      <c r="B330" s="199" t="s">
        <v>769</v>
      </c>
      <c r="C330" s="199" t="s">
        <v>1013</v>
      </c>
      <c r="D330" s="207">
        <v>2118</v>
      </c>
      <c r="E330" s="207" t="s">
        <v>1014</v>
      </c>
      <c r="F330" s="207">
        <v>8410.6</v>
      </c>
      <c r="G330" s="207">
        <v>191.6</v>
      </c>
      <c r="H330" s="196">
        <f t="shared" si="16"/>
        <v>191.6</v>
      </c>
      <c r="I330" s="197" t="b">
        <f t="shared" si="17"/>
        <v>1</v>
      </c>
      <c r="J330" s="194" t="b">
        <v>1</v>
      </c>
    </row>
    <row r="331" spans="1:10" ht="15.6" thickBot="1">
      <c r="A331" s="222" t="str">
        <f t="shared" si="15"/>
        <v>LJGCTU</v>
      </c>
      <c r="B331" s="199" t="s">
        <v>1013</v>
      </c>
      <c r="C331" s="199" t="s">
        <v>1015</v>
      </c>
      <c r="D331" s="207">
        <v>563</v>
      </c>
      <c r="E331" s="207" t="s">
        <v>1016</v>
      </c>
      <c r="F331" s="207">
        <v>3512.1</v>
      </c>
      <c r="G331" s="207">
        <v>73</v>
      </c>
      <c r="H331" s="196">
        <f t="shared" si="16"/>
        <v>73</v>
      </c>
      <c r="I331" s="197" t="b">
        <f t="shared" si="17"/>
        <v>1</v>
      </c>
      <c r="J331" s="194" t="b">
        <v>1</v>
      </c>
    </row>
    <row r="332" spans="1:10" ht="15.6" thickBot="1">
      <c r="A332" s="222" t="str">
        <f t="shared" si="15"/>
        <v>CTULJG</v>
      </c>
      <c r="B332" s="199" t="s">
        <v>1015</v>
      </c>
      <c r="C332" s="199" t="s">
        <v>1013</v>
      </c>
      <c r="D332" s="207">
        <v>563</v>
      </c>
      <c r="E332" s="207" t="s">
        <v>1016</v>
      </c>
      <c r="F332" s="207">
        <v>3512.1</v>
      </c>
      <c r="G332" s="207">
        <v>73</v>
      </c>
      <c r="H332" s="196">
        <f t="shared" si="16"/>
        <v>73</v>
      </c>
      <c r="I332" s="197" t="b">
        <f t="shared" si="17"/>
        <v>1</v>
      </c>
      <c r="J332" s="194" t="b">
        <v>1</v>
      </c>
    </row>
    <row r="333" spans="1:10" ht="15.6" thickBot="1">
      <c r="A333" s="222" t="str">
        <f t="shared" si="15"/>
        <v>LJGPEK</v>
      </c>
      <c r="B333" s="199" t="s">
        <v>1013</v>
      </c>
      <c r="C333" s="199" t="s">
        <v>769</v>
      </c>
      <c r="D333" s="207">
        <v>2118</v>
      </c>
      <c r="E333" s="207" t="s">
        <v>1014</v>
      </c>
      <c r="F333" s="207">
        <v>8410.6</v>
      </c>
      <c r="G333" s="207">
        <v>191.6</v>
      </c>
      <c r="H333" s="196">
        <f t="shared" si="16"/>
        <v>191.6</v>
      </c>
      <c r="I333" s="197" t="b">
        <f t="shared" si="17"/>
        <v>1</v>
      </c>
      <c r="J333" s="194" t="b">
        <v>1</v>
      </c>
    </row>
    <row r="334" spans="1:10" ht="19.8" thickBot="1">
      <c r="A334" s="222" t="str">
        <f t="shared" si="15"/>
        <v>JFKMIA</v>
      </c>
      <c r="B334" s="199" t="s">
        <v>789</v>
      </c>
      <c r="C334" s="199" t="s">
        <v>1017</v>
      </c>
      <c r="D334" s="207">
        <v>1756</v>
      </c>
      <c r="E334" s="207" t="s">
        <v>1018</v>
      </c>
      <c r="F334" s="207">
        <v>10087.799999999999</v>
      </c>
      <c r="G334" s="207">
        <v>145.9</v>
      </c>
      <c r="H334" s="196">
        <f t="shared" si="16"/>
        <v>145.9</v>
      </c>
      <c r="I334" s="197" t="b">
        <f t="shared" si="17"/>
        <v>1</v>
      </c>
      <c r="J334" s="194" t="b">
        <v>1</v>
      </c>
    </row>
    <row r="335" spans="1:10" ht="19.8" thickBot="1">
      <c r="A335" s="222" t="str">
        <f t="shared" si="15"/>
        <v>MIAJFK</v>
      </c>
      <c r="B335" s="199" t="s">
        <v>1017</v>
      </c>
      <c r="C335" s="199" t="s">
        <v>789</v>
      </c>
      <c r="D335" s="207">
        <v>1756</v>
      </c>
      <c r="E335" s="207" t="s">
        <v>1019</v>
      </c>
      <c r="F335" s="207">
        <v>10084.4</v>
      </c>
      <c r="G335" s="207">
        <v>145.80000000000001</v>
      </c>
      <c r="H335" s="196">
        <f t="shared" si="16"/>
        <v>145.80000000000001</v>
      </c>
      <c r="I335" s="197" t="b">
        <f t="shared" si="17"/>
        <v>1</v>
      </c>
      <c r="J335" s="194" t="b">
        <v>1</v>
      </c>
    </row>
    <row r="336" spans="1:10" ht="19.8" thickBot="1">
      <c r="A336" s="222" t="str">
        <f t="shared" si="15"/>
        <v>LAXDFW</v>
      </c>
      <c r="B336" s="199" t="s">
        <v>783</v>
      </c>
      <c r="C336" s="199" t="s">
        <v>881</v>
      </c>
      <c r="D336" s="207">
        <v>1981</v>
      </c>
      <c r="E336" s="207" t="s">
        <v>1020</v>
      </c>
      <c r="F336" s="207">
        <v>8769.6</v>
      </c>
      <c r="G336" s="207">
        <v>177.2</v>
      </c>
      <c r="H336" s="196">
        <f t="shared" si="16"/>
        <v>177.2</v>
      </c>
      <c r="I336" s="197" t="b">
        <f t="shared" si="17"/>
        <v>1</v>
      </c>
      <c r="J336" s="194" t="b">
        <v>1</v>
      </c>
    </row>
    <row r="337" spans="1:10" ht="15.6" thickBot="1">
      <c r="A337" s="222" t="str">
        <f t="shared" si="15"/>
        <v>DFWSFO</v>
      </c>
      <c r="B337" s="199" t="s">
        <v>881</v>
      </c>
      <c r="C337" s="199" t="s">
        <v>773</v>
      </c>
      <c r="D337" s="207">
        <v>2351</v>
      </c>
      <c r="E337" s="207" t="s">
        <v>1021</v>
      </c>
      <c r="F337" s="207">
        <v>10015.799999999999</v>
      </c>
      <c r="G337" s="207">
        <v>193.2</v>
      </c>
      <c r="H337" s="196">
        <f t="shared" si="16"/>
        <v>193.2</v>
      </c>
      <c r="I337" s="197" t="b">
        <f t="shared" si="17"/>
        <v>1</v>
      </c>
      <c r="J337" s="194" t="b">
        <v>1</v>
      </c>
    </row>
    <row r="338" spans="1:10" ht="15.6" thickBot="1">
      <c r="A338" s="222" t="str">
        <f t="shared" si="15"/>
        <v>SFODFW</v>
      </c>
      <c r="B338" s="199" t="s">
        <v>773</v>
      </c>
      <c r="C338" s="199" t="s">
        <v>881</v>
      </c>
      <c r="D338" s="207">
        <v>2351</v>
      </c>
      <c r="E338" s="207" t="s">
        <v>1021</v>
      </c>
      <c r="F338" s="207">
        <v>10042</v>
      </c>
      <c r="G338" s="207">
        <v>194</v>
      </c>
      <c r="H338" s="196">
        <f t="shared" si="16"/>
        <v>194</v>
      </c>
      <c r="I338" s="197" t="b">
        <f t="shared" si="17"/>
        <v>1</v>
      </c>
      <c r="J338" s="194" t="b">
        <v>1</v>
      </c>
    </row>
    <row r="339" spans="1:10" ht="19.8" thickBot="1">
      <c r="A339" s="222" t="str">
        <f t="shared" si="15"/>
        <v>DFWLAX</v>
      </c>
      <c r="B339" s="199" t="s">
        <v>881</v>
      </c>
      <c r="C339" s="199" t="s">
        <v>783</v>
      </c>
      <c r="D339" s="207">
        <v>1981</v>
      </c>
      <c r="E339" s="207" t="s">
        <v>1022</v>
      </c>
      <c r="F339" s="207">
        <v>8736</v>
      </c>
      <c r="G339" s="207">
        <v>177.2</v>
      </c>
      <c r="H339" s="196">
        <f t="shared" si="16"/>
        <v>177.2</v>
      </c>
      <c r="I339" s="197" t="b">
        <f t="shared" si="17"/>
        <v>1</v>
      </c>
      <c r="J339" s="194" t="b">
        <v>1</v>
      </c>
    </row>
    <row r="340" spans="1:10" ht="19.8" thickBot="1">
      <c r="A340" s="222" t="str">
        <f t="shared" si="15"/>
        <v>LAXLAS</v>
      </c>
      <c r="B340" s="199" t="s">
        <v>783</v>
      </c>
      <c r="C340" s="199" t="s">
        <v>794</v>
      </c>
      <c r="D340" s="207">
        <v>378</v>
      </c>
      <c r="E340" s="207" t="s">
        <v>1023</v>
      </c>
      <c r="F340" s="207">
        <v>2564.8000000000002</v>
      </c>
      <c r="G340" s="207">
        <v>61.7</v>
      </c>
      <c r="H340" s="196">
        <f t="shared" si="16"/>
        <v>61.7</v>
      </c>
      <c r="I340" s="197" t="b">
        <f t="shared" si="17"/>
        <v>1</v>
      </c>
      <c r="J340" s="194" t="b">
        <v>1</v>
      </c>
    </row>
    <row r="341" spans="1:10" ht="19.8" thickBot="1">
      <c r="A341" s="222" t="str">
        <f t="shared" si="15"/>
        <v>LASSFO</v>
      </c>
      <c r="B341" s="199" t="s">
        <v>794</v>
      </c>
      <c r="C341" s="199" t="s">
        <v>773</v>
      </c>
      <c r="D341" s="207">
        <v>665</v>
      </c>
      <c r="E341" s="207" t="s">
        <v>1024</v>
      </c>
      <c r="F341" s="207">
        <v>3901.1</v>
      </c>
      <c r="G341" s="207">
        <v>81.400000000000006</v>
      </c>
      <c r="H341" s="196">
        <f t="shared" si="16"/>
        <v>81.400000000000006</v>
      </c>
      <c r="I341" s="197" t="b">
        <f t="shared" si="17"/>
        <v>1</v>
      </c>
      <c r="J341" s="194" t="b">
        <v>1</v>
      </c>
    </row>
    <row r="342" spans="1:10" ht="19.8" thickBot="1">
      <c r="A342" s="222" t="str">
        <f t="shared" si="15"/>
        <v>SFOLAS</v>
      </c>
      <c r="B342" s="199" t="s">
        <v>773</v>
      </c>
      <c r="C342" s="199" t="s">
        <v>794</v>
      </c>
      <c r="D342" s="207">
        <v>665</v>
      </c>
      <c r="E342" s="207" t="s">
        <v>1025</v>
      </c>
      <c r="F342" s="207">
        <v>3838.8</v>
      </c>
      <c r="G342" s="207">
        <v>83.2</v>
      </c>
      <c r="H342" s="196">
        <f t="shared" si="16"/>
        <v>83.2</v>
      </c>
      <c r="I342" s="197" t="b">
        <f t="shared" si="17"/>
        <v>1</v>
      </c>
      <c r="J342" s="194" t="b">
        <v>1</v>
      </c>
    </row>
    <row r="343" spans="1:10" ht="19.8" thickBot="1">
      <c r="A343" s="222" t="str">
        <f t="shared" si="15"/>
        <v>LASLAX</v>
      </c>
      <c r="B343" s="199" t="s">
        <v>794</v>
      </c>
      <c r="C343" s="199" t="s">
        <v>783</v>
      </c>
      <c r="D343" s="208">
        <v>378</v>
      </c>
      <c r="E343" s="208" t="s">
        <v>1023</v>
      </c>
      <c r="F343" s="208">
        <v>2564.3000000000002</v>
      </c>
      <c r="G343" s="208">
        <v>61.8</v>
      </c>
      <c r="H343" s="196">
        <f t="shared" si="16"/>
        <v>61.8</v>
      </c>
      <c r="I343" s="197" t="b">
        <f t="shared" si="17"/>
        <v>1</v>
      </c>
      <c r="J343" s="194" t="b">
        <v>1</v>
      </c>
    </row>
    <row r="344" spans="1:10" ht="19.8" thickBot="1">
      <c r="A344" s="222" t="str">
        <f t="shared" si="15"/>
        <v>PVGHKG</v>
      </c>
      <c r="B344" s="199" t="s">
        <v>758</v>
      </c>
      <c r="C344" s="199" t="s">
        <v>760</v>
      </c>
      <c r="D344" s="207">
        <v>1255</v>
      </c>
      <c r="E344" s="207" t="s">
        <v>1026</v>
      </c>
      <c r="F344" s="207">
        <v>9674</v>
      </c>
      <c r="G344" s="207">
        <v>106.1</v>
      </c>
      <c r="H344" s="196">
        <f t="shared" si="16"/>
        <v>106.1</v>
      </c>
      <c r="I344" s="197" t="b">
        <f t="shared" si="17"/>
        <v>1</v>
      </c>
      <c r="J344" s="194" t="b">
        <v>1</v>
      </c>
    </row>
    <row r="345" spans="1:10" ht="15.6" thickBot="1">
      <c r="A345" s="222" t="str">
        <f t="shared" si="15"/>
        <v>HKGTAO</v>
      </c>
      <c r="B345" s="199" t="s">
        <v>760</v>
      </c>
      <c r="C345" s="199" t="s">
        <v>757</v>
      </c>
      <c r="D345" s="207">
        <v>1670</v>
      </c>
      <c r="E345" s="207" t="s">
        <v>1027</v>
      </c>
      <c r="F345" s="207">
        <v>12641.6</v>
      </c>
      <c r="G345" s="207">
        <v>130.69999999999999</v>
      </c>
      <c r="H345" s="196">
        <f t="shared" si="16"/>
        <v>130.69999999999999</v>
      </c>
      <c r="I345" s="197" t="b">
        <f t="shared" si="17"/>
        <v>1</v>
      </c>
      <c r="J345" s="194" t="b">
        <v>1</v>
      </c>
    </row>
    <row r="346" spans="1:10" ht="15.6" thickBot="1">
      <c r="A346" s="222" t="str">
        <f t="shared" si="15"/>
        <v>TAOHKG</v>
      </c>
      <c r="B346" s="199" t="s">
        <v>757</v>
      </c>
      <c r="C346" s="199" t="s">
        <v>760</v>
      </c>
      <c r="D346" s="207">
        <v>1670</v>
      </c>
      <c r="E346" s="207" t="s">
        <v>1027</v>
      </c>
      <c r="F346" s="207">
        <v>12634.2</v>
      </c>
      <c r="G346" s="207">
        <v>130.80000000000001</v>
      </c>
      <c r="H346" s="196">
        <f t="shared" si="16"/>
        <v>130.80000000000001</v>
      </c>
      <c r="I346" s="197" t="b">
        <f t="shared" si="17"/>
        <v>1</v>
      </c>
      <c r="J346" s="194" t="b">
        <v>1</v>
      </c>
    </row>
    <row r="347" spans="1:10" ht="19.8" thickBot="1">
      <c r="A347" s="222" t="str">
        <f t="shared" si="15"/>
        <v>HKGPVG</v>
      </c>
      <c r="B347" s="199" t="s">
        <v>760</v>
      </c>
      <c r="C347" s="199" t="s">
        <v>758</v>
      </c>
      <c r="D347" s="207">
        <v>1255</v>
      </c>
      <c r="E347" s="207" t="s">
        <v>1026</v>
      </c>
      <c r="F347" s="207">
        <v>9649.2000000000007</v>
      </c>
      <c r="G347" s="207">
        <v>106.6</v>
      </c>
      <c r="H347" s="196">
        <f t="shared" si="16"/>
        <v>106.6</v>
      </c>
      <c r="I347" s="197" t="b">
        <f t="shared" si="17"/>
        <v>1</v>
      </c>
      <c r="J347" s="194" t="b">
        <v>1</v>
      </c>
    </row>
    <row r="348" spans="1:10" ht="15.6" thickBot="1">
      <c r="A348" s="222" t="str">
        <f t="shared" si="15"/>
        <v>TPENKG</v>
      </c>
      <c r="B348" s="199" t="s">
        <v>755</v>
      </c>
      <c r="C348" s="199" t="s">
        <v>767</v>
      </c>
      <c r="D348" s="207">
        <v>776</v>
      </c>
      <c r="E348" s="207" t="s">
        <v>1028</v>
      </c>
      <c r="F348" s="207">
        <v>6815.9</v>
      </c>
      <c r="G348" s="207">
        <v>77.599999999999994</v>
      </c>
      <c r="H348" s="196">
        <f t="shared" si="16"/>
        <v>77.599999999999994</v>
      </c>
      <c r="I348" s="197" t="b">
        <f t="shared" si="17"/>
        <v>1</v>
      </c>
      <c r="J348" s="194" t="b">
        <v>1</v>
      </c>
    </row>
    <row r="349" spans="1:10" ht="15.6" thickBot="1">
      <c r="A349" s="222" t="str">
        <f t="shared" si="15"/>
        <v>NKGTPE</v>
      </c>
      <c r="B349" s="199" t="s">
        <v>767</v>
      </c>
      <c r="C349" s="199" t="s">
        <v>755</v>
      </c>
      <c r="D349" s="208">
        <v>776</v>
      </c>
      <c r="E349" s="208" t="s">
        <v>1028</v>
      </c>
      <c r="F349" s="208">
        <v>6815.9</v>
      </c>
      <c r="G349" s="208">
        <v>77.599999999999994</v>
      </c>
      <c r="H349" s="196">
        <f t="shared" si="16"/>
        <v>77.599999999999994</v>
      </c>
      <c r="I349" s="197" t="b">
        <f t="shared" si="17"/>
        <v>1</v>
      </c>
      <c r="J349" s="194" t="b">
        <v>1</v>
      </c>
    </row>
    <row r="350" spans="1:10" ht="15.6" thickBot="1">
      <c r="A350" s="222" t="str">
        <f t="shared" si="15"/>
        <v>KHHPEK</v>
      </c>
      <c r="B350" s="199" t="s">
        <v>917</v>
      </c>
      <c r="C350" s="199" t="s">
        <v>769</v>
      </c>
      <c r="D350" s="208">
        <v>1976</v>
      </c>
      <c r="E350" s="208">
        <v>738</v>
      </c>
      <c r="F350" s="208">
        <v>8468.9</v>
      </c>
      <c r="G350" s="208">
        <v>149.80000000000001</v>
      </c>
      <c r="H350" s="196">
        <f t="shared" si="16"/>
        <v>149.80000000000001</v>
      </c>
      <c r="I350" s="197" t="b">
        <f t="shared" si="17"/>
        <v>1</v>
      </c>
      <c r="J350" s="194" t="b">
        <v>1</v>
      </c>
    </row>
    <row r="351" spans="1:10" ht="15.6" thickBot="1">
      <c r="A351" s="222" t="str">
        <f t="shared" si="15"/>
        <v>PEKKHH</v>
      </c>
      <c r="B351" s="199" t="s">
        <v>769</v>
      </c>
      <c r="C351" s="199" t="s">
        <v>917</v>
      </c>
      <c r="D351" s="207">
        <v>1976</v>
      </c>
      <c r="E351" s="207">
        <v>738</v>
      </c>
      <c r="F351" s="207">
        <v>8468.9</v>
      </c>
      <c r="G351" s="207">
        <v>149.80000000000001</v>
      </c>
      <c r="H351" s="196">
        <f t="shared" si="16"/>
        <v>149.80000000000001</v>
      </c>
      <c r="I351" s="197" t="b">
        <f t="shared" si="17"/>
        <v>1</v>
      </c>
      <c r="J351" s="194" t="b">
        <v>1</v>
      </c>
    </row>
    <row r="352" spans="1:10" ht="15.6" thickBot="1">
      <c r="A352" s="222" t="str">
        <f t="shared" si="15"/>
        <v>TPECAN</v>
      </c>
      <c r="B352" s="199" t="s">
        <v>755</v>
      </c>
      <c r="C352" s="199" t="s">
        <v>770</v>
      </c>
      <c r="D352" s="207">
        <v>824</v>
      </c>
      <c r="E352" s="207" t="s">
        <v>1029</v>
      </c>
      <c r="F352" s="207">
        <v>10368</v>
      </c>
      <c r="G352" s="207">
        <v>78.8</v>
      </c>
      <c r="H352" s="196">
        <f t="shared" si="16"/>
        <v>78.8</v>
      </c>
      <c r="I352" s="197" t="b">
        <f t="shared" si="17"/>
        <v>1</v>
      </c>
      <c r="J352" s="194" t="b">
        <v>1</v>
      </c>
    </row>
    <row r="353" spans="1:10" ht="15.6" thickBot="1">
      <c r="A353" s="222" t="str">
        <f t="shared" si="15"/>
        <v>CANTPE</v>
      </c>
      <c r="B353" s="199" t="s">
        <v>770</v>
      </c>
      <c r="C353" s="199" t="s">
        <v>755</v>
      </c>
      <c r="D353" s="208">
        <v>824</v>
      </c>
      <c r="E353" s="208" t="s">
        <v>1029</v>
      </c>
      <c r="F353" s="208">
        <v>10368</v>
      </c>
      <c r="G353" s="208">
        <v>78.8</v>
      </c>
      <c r="H353" s="196">
        <f t="shared" si="16"/>
        <v>78.8</v>
      </c>
      <c r="I353" s="197" t="b">
        <f t="shared" si="17"/>
        <v>1</v>
      </c>
      <c r="J353" s="194" t="b">
        <v>1</v>
      </c>
    </row>
    <row r="354" spans="1:10" ht="15.6" thickBot="1">
      <c r="A354" s="222" t="str">
        <f t="shared" si="15"/>
        <v>TPEHGH</v>
      </c>
      <c r="B354" s="199" t="s">
        <v>755</v>
      </c>
      <c r="C354" s="199" t="s">
        <v>756</v>
      </c>
      <c r="D354" s="207">
        <v>576</v>
      </c>
      <c r="E354" s="207" t="s">
        <v>1030</v>
      </c>
      <c r="F354" s="207">
        <v>5668.9</v>
      </c>
      <c r="G354" s="207">
        <v>62.7</v>
      </c>
      <c r="H354" s="196">
        <f t="shared" si="16"/>
        <v>62.7</v>
      </c>
      <c r="I354" s="197" t="b">
        <f t="shared" si="17"/>
        <v>1</v>
      </c>
      <c r="J354" s="194" t="b">
        <v>1</v>
      </c>
    </row>
    <row r="355" spans="1:10" ht="15.6" thickBot="1">
      <c r="A355" s="222" t="str">
        <f t="shared" si="15"/>
        <v>HGHTPE</v>
      </c>
      <c r="B355" s="199" t="s">
        <v>756</v>
      </c>
      <c r="C355" s="199" t="s">
        <v>755</v>
      </c>
      <c r="D355" s="208">
        <v>576</v>
      </c>
      <c r="E355" s="208" t="s">
        <v>1030</v>
      </c>
      <c r="F355" s="208">
        <v>5668.9</v>
      </c>
      <c r="G355" s="208">
        <v>62.7</v>
      </c>
      <c r="H355" s="196">
        <f t="shared" si="16"/>
        <v>62.7</v>
      </c>
      <c r="I355" s="197" t="b">
        <f t="shared" si="17"/>
        <v>1</v>
      </c>
      <c r="J355" s="194" t="b">
        <v>1</v>
      </c>
    </row>
    <row r="356" spans="1:10" ht="15.6" thickBot="1">
      <c r="A356" s="222" t="str">
        <f t="shared" si="15"/>
        <v>TSAPVG</v>
      </c>
      <c r="B356" s="199" t="s">
        <v>752</v>
      </c>
      <c r="C356" s="199" t="s">
        <v>758</v>
      </c>
      <c r="D356" s="207">
        <v>674</v>
      </c>
      <c r="E356" s="207" t="s">
        <v>1031</v>
      </c>
      <c r="F356" s="207">
        <v>4409.7</v>
      </c>
      <c r="G356" s="207">
        <v>70.599999999999994</v>
      </c>
      <c r="H356" s="196">
        <f t="shared" si="16"/>
        <v>70.599999999999994</v>
      </c>
      <c r="I356" s="197" t="b">
        <f t="shared" si="17"/>
        <v>1</v>
      </c>
      <c r="J356" s="194" t="b">
        <v>1</v>
      </c>
    </row>
    <row r="357" spans="1:10" ht="15.6" thickBot="1">
      <c r="A357" s="222" t="str">
        <f t="shared" si="15"/>
        <v>PVGTSA</v>
      </c>
      <c r="B357" s="199" t="s">
        <v>758</v>
      </c>
      <c r="C357" s="199" t="s">
        <v>752</v>
      </c>
      <c r="D357" s="208">
        <v>674</v>
      </c>
      <c r="E357" s="208" t="s">
        <v>1031</v>
      </c>
      <c r="F357" s="208">
        <v>4409.7</v>
      </c>
      <c r="G357" s="208">
        <v>70.599999999999994</v>
      </c>
      <c r="H357" s="196">
        <f t="shared" si="16"/>
        <v>70.599999999999994</v>
      </c>
      <c r="I357" s="197" t="b">
        <f t="shared" si="17"/>
        <v>1</v>
      </c>
      <c r="J357" s="194" t="b">
        <v>1</v>
      </c>
    </row>
    <row r="358" spans="1:10" ht="15.6" thickBot="1">
      <c r="A358" s="222" t="str">
        <f t="shared" si="15"/>
        <v>SHATSA</v>
      </c>
      <c r="B358" s="199" t="s">
        <v>771</v>
      </c>
      <c r="C358" s="199" t="s">
        <v>752</v>
      </c>
      <c r="D358" s="207">
        <v>679</v>
      </c>
      <c r="E358" s="207">
        <v>333</v>
      </c>
      <c r="F358" s="207">
        <v>8802</v>
      </c>
      <c r="G358" s="207">
        <v>66.900000000000006</v>
      </c>
      <c r="H358" s="196">
        <f t="shared" si="16"/>
        <v>66.900000000000006</v>
      </c>
      <c r="I358" s="197" t="b">
        <f t="shared" si="17"/>
        <v>1</v>
      </c>
      <c r="J358" s="194" t="b">
        <v>1</v>
      </c>
    </row>
    <row r="359" spans="1:10" ht="15.6" thickBot="1">
      <c r="A359" s="222" t="str">
        <f t="shared" si="15"/>
        <v>TSASHA</v>
      </c>
      <c r="B359" s="199" t="s">
        <v>752</v>
      </c>
      <c r="C359" s="199" t="s">
        <v>771</v>
      </c>
      <c r="D359" s="208">
        <v>679</v>
      </c>
      <c r="E359" s="208">
        <v>333</v>
      </c>
      <c r="F359" s="208">
        <v>8802</v>
      </c>
      <c r="G359" s="208">
        <v>66.900000000000006</v>
      </c>
      <c r="H359" s="196">
        <f t="shared" si="16"/>
        <v>66.900000000000006</v>
      </c>
      <c r="I359" s="197" t="b">
        <f t="shared" si="17"/>
        <v>1</v>
      </c>
      <c r="J359" s="194" t="b">
        <v>1</v>
      </c>
    </row>
    <row r="360" spans="1:10" ht="15.6" thickBot="1">
      <c r="A360" s="222" t="str">
        <f t="shared" si="15"/>
        <v>BUDMUC</v>
      </c>
      <c r="B360" s="199" t="s">
        <v>871</v>
      </c>
      <c r="C360" s="199" t="s">
        <v>797</v>
      </c>
      <c r="D360" s="207">
        <v>565</v>
      </c>
      <c r="E360" s="207" t="s">
        <v>998</v>
      </c>
      <c r="F360" s="207">
        <v>3490.5</v>
      </c>
      <c r="G360" s="207">
        <v>80.3</v>
      </c>
      <c r="H360" s="196">
        <f t="shared" si="16"/>
        <v>80.3</v>
      </c>
      <c r="I360" s="197" t="b">
        <f t="shared" si="17"/>
        <v>1</v>
      </c>
      <c r="J360" s="194" t="b">
        <v>1</v>
      </c>
    </row>
    <row r="361" spans="1:10" ht="15.6" thickBot="1">
      <c r="A361" s="222" t="str">
        <f t="shared" si="15"/>
        <v>MUCVCE</v>
      </c>
      <c r="B361" s="199" t="s">
        <v>797</v>
      </c>
      <c r="C361" s="199" t="s">
        <v>765</v>
      </c>
      <c r="D361" s="207">
        <v>319</v>
      </c>
      <c r="E361" s="207" t="s">
        <v>1032</v>
      </c>
      <c r="F361" s="207">
        <v>2169.1</v>
      </c>
      <c r="G361" s="207">
        <v>66.8</v>
      </c>
      <c r="H361" s="196">
        <f t="shared" si="16"/>
        <v>66.8</v>
      </c>
      <c r="I361" s="197" t="b">
        <f t="shared" si="17"/>
        <v>1</v>
      </c>
      <c r="J361" s="194" t="b">
        <v>1</v>
      </c>
    </row>
    <row r="362" spans="1:10" ht="15.6" thickBot="1">
      <c r="A362" s="222" t="str">
        <f t="shared" si="15"/>
        <v>VCEMUC</v>
      </c>
      <c r="B362" s="199" t="s">
        <v>765</v>
      </c>
      <c r="C362" s="199" t="s">
        <v>797</v>
      </c>
      <c r="D362" s="207">
        <v>319</v>
      </c>
      <c r="E362" s="207" t="s">
        <v>1032</v>
      </c>
      <c r="F362" s="207">
        <v>2169.1</v>
      </c>
      <c r="G362" s="207">
        <v>66.8</v>
      </c>
      <c r="H362" s="196">
        <f t="shared" si="16"/>
        <v>66.8</v>
      </c>
      <c r="I362" s="197" t="b">
        <f t="shared" si="17"/>
        <v>1</v>
      </c>
      <c r="J362" s="194" t="b">
        <v>1</v>
      </c>
    </row>
    <row r="363" spans="1:10" ht="15.6" thickBot="1">
      <c r="A363" s="222" t="str">
        <f t="shared" si="15"/>
        <v>MUCBUD</v>
      </c>
      <c r="B363" s="199" t="s">
        <v>797</v>
      </c>
      <c r="C363" s="199" t="s">
        <v>871</v>
      </c>
      <c r="D363" s="208">
        <v>565</v>
      </c>
      <c r="E363" s="208" t="s">
        <v>998</v>
      </c>
      <c r="F363" s="208">
        <v>3491.2</v>
      </c>
      <c r="G363" s="208">
        <v>80.3</v>
      </c>
      <c r="H363" s="196">
        <f t="shared" si="16"/>
        <v>80.3</v>
      </c>
      <c r="I363" s="197" t="b">
        <f t="shared" si="17"/>
        <v>1</v>
      </c>
      <c r="J363" s="194" t="b">
        <v>1</v>
      </c>
    </row>
    <row r="364" spans="1:10" ht="15.6" thickBot="1">
      <c r="A364" s="222" t="str">
        <f t="shared" si="15"/>
        <v>BWIIAH</v>
      </c>
      <c r="B364" s="199" t="s">
        <v>836</v>
      </c>
      <c r="C364" s="199" t="s">
        <v>774</v>
      </c>
      <c r="D364" s="207">
        <v>1983</v>
      </c>
      <c r="E364" s="207" t="s">
        <v>1033</v>
      </c>
      <c r="F364" s="207">
        <v>8695.5</v>
      </c>
      <c r="G364" s="207">
        <v>171.9</v>
      </c>
      <c r="H364" s="196">
        <f t="shared" si="16"/>
        <v>171.9</v>
      </c>
      <c r="I364" s="197" t="b">
        <f t="shared" si="17"/>
        <v>1</v>
      </c>
      <c r="J364" s="194" t="b">
        <v>1</v>
      </c>
    </row>
    <row r="365" spans="1:10" ht="15.6" thickBot="1">
      <c r="A365" s="222" t="str">
        <f t="shared" si="15"/>
        <v>IAHBWI</v>
      </c>
      <c r="B365" s="199" t="s">
        <v>774</v>
      </c>
      <c r="C365" s="199" t="s">
        <v>836</v>
      </c>
      <c r="D365" s="208">
        <v>1983</v>
      </c>
      <c r="E365" s="208" t="s">
        <v>1033</v>
      </c>
      <c r="F365" s="208">
        <v>8684.2000000000007</v>
      </c>
      <c r="G365" s="208">
        <v>171.6</v>
      </c>
      <c r="H365" s="196">
        <f t="shared" si="16"/>
        <v>171.6</v>
      </c>
      <c r="I365" s="197" t="b">
        <f t="shared" si="17"/>
        <v>1</v>
      </c>
      <c r="J365" s="194" t="b">
        <v>1</v>
      </c>
    </row>
    <row r="366" spans="1:10" ht="15.6" thickBot="1">
      <c r="A366" s="222" t="str">
        <f t="shared" si="15"/>
        <v>BWIJFK</v>
      </c>
      <c r="B366" s="199" t="s">
        <v>836</v>
      </c>
      <c r="C366" s="199" t="s">
        <v>789</v>
      </c>
      <c r="D366" s="207">
        <v>296</v>
      </c>
      <c r="E366" s="207" t="s">
        <v>833</v>
      </c>
      <c r="F366" s="207">
        <v>1310.9</v>
      </c>
      <c r="G366" s="207">
        <v>57</v>
      </c>
      <c r="H366" s="196">
        <f t="shared" si="16"/>
        <v>57</v>
      </c>
      <c r="I366" s="197" t="b">
        <f t="shared" si="17"/>
        <v>1</v>
      </c>
      <c r="J366" s="194" t="b">
        <v>1</v>
      </c>
    </row>
    <row r="367" spans="1:10" ht="15.6" thickBot="1">
      <c r="A367" s="222" t="str">
        <f t="shared" si="15"/>
        <v>JFKBWI</v>
      </c>
      <c r="B367" s="199" t="s">
        <v>789</v>
      </c>
      <c r="C367" s="199" t="s">
        <v>836</v>
      </c>
      <c r="D367" s="208">
        <v>296</v>
      </c>
      <c r="E367" s="208" t="s">
        <v>1034</v>
      </c>
      <c r="F367" s="208">
        <v>1311.1</v>
      </c>
      <c r="G367" s="208">
        <v>57</v>
      </c>
      <c r="H367" s="196">
        <f t="shared" si="16"/>
        <v>57</v>
      </c>
      <c r="I367" s="197" t="b">
        <f t="shared" si="17"/>
        <v>1</v>
      </c>
      <c r="J367" s="194" t="b">
        <v>1</v>
      </c>
    </row>
    <row r="368" spans="1:10" ht="15.6" thickBot="1">
      <c r="A368" s="222" t="str">
        <f t="shared" si="15"/>
        <v>DTWJFK</v>
      </c>
      <c r="B368" s="199" t="s">
        <v>828</v>
      </c>
      <c r="C368" s="199" t="s">
        <v>789</v>
      </c>
      <c r="D368" s="207">
        <v>816</v>
      </c>
      <c r="E368" s="207" t="s">
        <v>1035</v>
      </c>
      <c r="F368" s="207">
        <v>3546.4</v>
      </c>
      <c r="G368" s="207">
        <v>119.6</v>
      </c>
      <c r="H368" s="196">
        <f t="shared" si="16"/>
        <v>119.6</v>
      </c>
      <c r="I368" s="197" t="b">
        <f t="shared" si="17"/>
        <v>1</v>
      </c>
      <c r="J368" s="194" t="b">
        <v>1</v>
      </c>
    </row>
    <row r="369" spans="1:10" ht="15.6" thickBot="1">
      <c r="A369" s="222" t="str">
        <f t="shared" si="15"/>
        <v>JFKRDU</v>
      </c>
      <c r="B369" s="199" t="s">
        <v>789</v>
      </c>
      <c r="C369" s="199" t="s">
        <v>809</v>
      </c>
      <c r="D369" s="207">
        <v>686</v>
      </c>
      <c r="E369" s="207" t="s">
        <v>1036</v>
      </c>
      <c r="F369" s="207">
        <v>2518.1999999999998</v>
      </c>
      <c r="G369" s="207">
        <v>120.7</v>
      </c>
      <c r="H369" s="196">
        <f t="shared" si="16"/>
        <v>120.7</v>
      </c>
      <c r="I369" s="197" t="b">
        <f t="shared" si="17"/>
        <v>1</v>
      </c>
      <c r="J369" s="194" t="b">
        <v>1</v>
      </c>
    </row>
    <row r="370" spans="1:10" ht="15.6" thickBot="1">
      <c r="A370" s="222" t="str">
        <f t="shared" si="15"/>
        <v>RDUJFK</v>
      </c>
      <c r="B370" s="199" t="s">
        <v>809</v>
      </c>
      <c r="C370" s="199" t="s">
        <v>789</v>
      </c>
      <c r="D370" s="207">
        <v>686</v>
      </c>
      <c r="E370" s="207" t="s">
        <v>1037</v>
      </c>
      <c r="F370" s="207">
        <v>2520</v>
      </c>
      <c r="G370" s="207">
        <v>120.3</v>
      </c>
      <c r="H370" s="196">
        <f t="shared" si="16"/>
        <v>120.3</v>
      </c>
      <c r="I370" s="197" t="b">
        <f t="shared" si="17"/>
        <v>1</v>
      </c>
      <c r="J370" s="194" t="b">
        <v>1</v>
      </c>
    </row>
    <row r="371" spans="1:10" ht="15.6" thickBot="1">
      <c r="A371" s="222" t="str">
        <f t="shared" si="15"/>
        <v>JFKDTW</v>
      </c>
      <c r="B371" s="199" t="s">
        <v>789</v>
      </c>
      <c r="C371" s="199" t="s">
        <v>828</v>
      </c>
      <c r="D371" s="208">
        <v>816</v>
      </c>
      <c r="E371" s="208" t="s">
        <v>1038</v>
      </c>
      <c r="F371" s="208">
        <v>3498.1</v>
      </c>
      <c r="G371" s="208">
        <v>120.5</v>
      </c>
      <c r="H371" s="196">
        <f t="shared" si="16"/>
        <v>120.5</v>
      </c>
      <c r="I371" s="197" t="b">
        <f t="shared" si="17"/>
        <v>1</v>
      </c>
      <c r="J371" s="194" t="b">
        <v>1</v>
      </c>
    </row>
    <row r="372" spans="1:10" ht="15.6" thickBot="1">
      <c r="A372" s="222" t="str">
        <f t="shared" si="15"/>
        <v>DUSJFK</v>
      </c>
      <c r="B372" s="199" t="s">
        <v>834</v>
      </c>
      <c r="C372" s="199" t="s">
        <v>789</v>
      </c>
      <c r="D372" s="207">
        <v>6014</v>
      </c>
      <c r="E372" s="207">
        <v>343</v>
      </c>
      <c r="F372" s="207">
        <v>49316.800000000003</v>
      </c>
      <c r="G372" s="207">
        <v>343.3</v>
      </c>
      <c r="H372" s="196">
        <f t="shared" si="16"/>
        <v>343.3</v>
      </c>
      <c r="I372" s="197" t="b">
        <f t="shared" si="17"/>
        <v>1</v>
      </c>
      <c r="J372" s="194" t="b">
        <v>1</v>
      </c>
    </row>
    <row r="373" spans="1:10" ht="15.6" thickBot="1">
      <c r="A373" s="222" t="str">
        <f t="shared" si="15"/>
        <v>JFKJAX</v>
      </c>
      <c r="B373" s="199" t="s">
        <v>789</v>
      </c>
      <c r="C373" s="199" t="s">
        <v>1039</v>
      </c>
      <c r="D373" s="207">
        <v>1334</v>
      </c>
      <c r="E373" s="207" t="s">
        <v>1040</v>
      </c>
      <c r="F373" s="207">
        <v>4999</v>
      </c>
      <c r="G373" s="207">
        <v>148</v>
      </c>
      <c r="H373" s="196">
        <f t="shared" si="16"/>
        <v>148</v>
      </c>
      <c r="I373" s="197" t="b">
        <f t="shared" si="17"/>
        <v>1</v>
      </c>
      <c r="J373" s="194" t="b">
        <v>1</v>
      </c>
    </row>
    <row r="374" spans="1:10" ht="15.6" thickBot="1">
      <c r="A374" s="222" t="str">
        <f t="shared" si="15"/>
        <v>JAXJFK</v>
      </c>
      <c r="B374" s="199" t="s">
        <v>1039</v>
      </c>
      <c r="C374" s="199" t="s">
        <v>789</v>
      </c>
      <c r="D374" s="207">
        <v>1334</v>
      </c>
      <c r="E374" s="207" t="s">
        <v>1041</v>
      </c>
      <c r="F374" s="207">
        <v>5000.5</v>
      </c>
      <c r="G374" s="207">
        <v>148</v>
      </c>
      <c r="H374" s="196">
        <f t="shared" si="16"/>
        <v>148</v>
      </c>
      <c r="I374" s="197" t="b">
        <f t="shared" si="17"/>
        <v>1</v>
      </c>
      <c r="J374" s="194" t="b">
        <v>1</v>
      </c>
    </row>
    <row r="375" spans="1:10" ht="15.6" thickBot="1">
      <c r="A375" s="222" t="str">
        <f t="shared" si="15"/>
        <v>JFKDUS</v>
      </c>
      <c r="B375" s="199" t="s">
        <v>789</v>
      </c>
      <c r="C375" s="199" t="s">
        <v>834</v>
      </c>
      <c r="D375" s="208">
        <v>6014</v>
      </c>
      <c r="E375" s="208">
        <v>343</v>
      </c>
      <c r="F375" s="208">
        <v>49316.800000000003</v>
      </c>
      <c r="G375" s="208">
        <v>343.3</v>
      </c>
      <c r="H375" s="196">
        <f t="shared" si="16"/>
        <v>343.3</v>
      </c>
      <c r="I375" s="197" t="b">
        <f t="shared" si="17"/>
        <v>1</v>
      </c>
      <c r="J375" s="194" t="b">
        <v>1</v>
      </c>
    </row>
    <row r="376" spans="1:10" ht="15.6" thickBot="1">
      <c r="A376" s="222" t="str">
        <f t="shared" si="15"/>
        <v>HKGJFK</v>
      </c>
      <c r="B376" s="199" t="s">
        <v>760</v>
      </c>
      <c r="C376" s="199" t="s">
        <v>789</v>
      </c>
      <c r="D376" s="207">
        <v>12965</v>
      </c>
      <c r="E376" s="207" t="s">
        <v>963</v>
      </c>
      <c r="F376" s="207">
        <v>116855.7</v>
      </c>
      <c r="G376" s="207">
        <v>504.7</v>
      </c>
      <c r="H376" s="196">
        <f t="shared" si="16"/>
        <v>504.7</v>
      </c>
      <c r="I376" s="197" t="b">
        <f t="shared" si="17"/>
        <v>1</v>
      </c>
      <c r="J376" s="194" t="b">
        <v>1</v>
      </c>
    </row>
    <row r="377" spans="1:10" ht="19.8" thickBot="1">
      <c r="A377" s="222" t="str">
        <f t="shared" si="15"/>
        <v>JFKATL</v>
      </c>
      <c r="B377" s="199" t="s">
        <v>789</v>
      </c>
      <c r="C377" s="199" t="s">
        <v>808</v>
      </c>
      <c r="D377" s="207">
        <v>1220</v>
      </c>
      <c r="E377" s="207" t="s">
        <v>1042</v>
      </c>
      <c r="F377" s="207">
        <v>6169.7</v>
      </c>
      <c r="G377" s="207">
        <v>121.9</v>
      </c>
      <c r="H377" s="196">
        <f t="shared" si="16"/>
        <v>121.9</v>
      </c>
      <c r="I377" s="197" t="b">
        <f t="shared" si="17"/>
        <v>1</v>
      </c>
      <c r="J377" s="194" t="b">
        <v>1</v>
      </c>
    </row>
    <row r="378" spans="1:10" ht="19.8" thickBot="1">
      <c r="A378" s="222" t="str">
        <f t="shared" si="15"/>
        <v>ATLJFK</v>
      </c>
      <c r="B378" s="199" t="s">
        <v>808</v>
      </c>
      <c r="C378" s="199" t="s">
        <v>789</v>
      </c>
      <c r="D378" s="207">
        <v>1220</v>
      </c>
      <c r="E378" s="207" t="s">
        <v>1043</v>
      </c>
      <c r="F378" s="207">
        <v>6190</v>
      </c>
      <c r="G378" s="207">
        <v>121.5</v>
      </c>
      <c r="H378" s="196">
        <f t="shared" si="16"/>
        <v>121.5</v>
      </c>
      <c r="I378" s="197" t="b">
        <f t="shared" si="17"/>
        <v>1</v>
      </c>
      <c r="J378" s="194" t="b">
        <v>1</v>
      </c>
    </row>
    <row r="379" spans="1:10" ht="15.6" thickBot="1">
      <c r="A379" s="222" t="str">
        <f t="shared" si="15"/>
        <v>JFKHKG</v>
      </c>
      <c r="B379" s="199" t="s">
        <v>789</v>
      </c>
      <c r="C379" s="199" t="s">
        <v>760</v>
      </c>
      <c r="D379" s="208">
        <v>12965</v>
      </c>
      <c r="E379" s="208" t="s">
        <v>963</v>
      </c>
      <c r="F379" s="208">
        <v>116855.7</v>
      </c>
      <c r="G379" s="208">
        <v>504.7</v>
      </c>
      <c r="H379" s="196">
        <f t="shared" si="16"/>
        <v>504.7</v>
      </c>
      <c r="I379" s="197" t="b">
        <f t="shared" si="17"/>
        <v>1</v>
      </c>
      <c r="J379" s="194" t="b">
        <v>1</v>
      </c>
    </row>
    <row r="380" spans="1:10" ht="15.6" thickBot="1">
      <c r="A380" s="222" t="str">
        <f t="shared" si="15"/>
        <v>HKGDEL</v>
      </c>
      <c r="B380" s="199" t="s">
        <v>760</v>
      </c>
      <c r="C380" s="199" t="s">
        <v>762</v>
      </c>
      <c r="D380" s="207">
        <v>3743</v>
      </c>
      <c r="E380" s="207" t="s">
        <v>1044</v>
      </c>
      <c r="F380" s="207">
        <v>30291.4</v>
      </c>
      <c r="G380" s="207">
        <v>233.4</v>
      </c>
      <c r="H380" s="196">
        <f t="shared" si="16"/>
        <v>233.4</v>
      </c>
      <c r="I380" s="197" t="b">
        <f t="shared" si="17"/>
        <v>1</v>
      </c>
      <c r="J380" s="194" t="b">
        <v>1</v>
      </c>
    </row>
    <row r="381" spans="1:10" ht="15.6" thickBot="1">
      <c r="A381" s="222" t="str">
        <f t="shared" si="15"/>
        <v>DELHKG</v>
      </c>
      <c r="B381" s="199" t="s">
        <v>762</v>
      </c>
      <c r="C381" s="199" t="s">
        <v>760</v>
      </c>
      <c r="D381" s="208">
        <v>3743</v>
      </c>
      <c r="E381" s="208" t="s">
        <v>1044</v>
      </c>
      <c r="F381" s="208">
        <v>30291.4</v>
      </c>
      <c r="G381" s="208">
        <v>233.4</v>
      </c>
      <c r="H381" s="196">
        <f t="shared" si="16"/>
        <v>233.4</v>
      </c>
      <c r="I381" s="197" t="b">
        <f t="shared" si="17"/>
        <v>1</v>
      </c>
      <c r="J381" s="194" t="b">
        <v>1</v>
      </c>
    </row>
    <row r="382" spans="1:10" ht="15.6" thickBot="1">
      <c r="A382" s="222" t="str">
        <f t="shared" si="15"/>
        <v>DLUCTU</v>
      </c>
      <c r="B382" s="199" t="s">
        <v>1045</v>
      </c>
      <c r="C382" s="199" t="s">
        <v>1015</v>
      </c>
      <c r="D382" s="207">
        <v>650</v>
      </c>
      <c r="E382" s="207" t="s">
        <v>1046</v>
      </c>
      <c r="F382" s="207">
        <v>3814.7</v>
      </c>
      <c r="G382" s="207">
        <v>73.3</v>
      </c>
      <c r="H382" s="196">
        <f t="shared" si="16"/>
        <v>73.3</v>
      </c>
      <c r="I382" s="197" t="b">
        <f t="shared" si="17"/>
        <v>1</v>
      </c>
      <c r="J382" s="194" t="b">
        <v>1</v>
      </c>
    </row>
    <row r="383" spans="1:10" ht="15.6" thickBot="1">
      <c r="A383" s="222" t="str">
        <f t="shared" si="15"/>
        <v>CTUTPE</v>
      </c>
      <c r="B383" s="199" t="s">
        <v>1015</v>
      </c>
      <c r="C383" s="199" t="s">
        <v>755</v>
      </c>
      <c r="D383" s="207">
        <v>1802</v>
      </c>
      <c r="E383" s="207" t="s">
        <v>1047</v>
      </c>
      <c r="F383" s="207">
        <v>12985.7</v>
      </c>
      <c r="G383" s="207">
        <v>140.9</v>
      </c>
      <c r="H383" s="196">
        <f t="shared" si="16"/>
        <v>140.9</v>
      </c>
      <c r="I383" s="197" t="b">
        <f t="shared" si="17"/>
        <v>1</v>
      </c>
      <c r="J383" s="194" t="b">
        <v>1</v>
      </c>
    </row>
    <row r="384" spans="1:10" ht="15.6" thickBot="1">
      <c r="A384" s="222" t="str">
        <f t="shared" si="15"/>
        <v>TPECTU</v>
      </c>
      <c r="B384" s="199" t="s">
        <v>755</v>
      </c>
      <c r="C384" s="199" t="s">
        <v>1015</v>
      </c>
      <c r="D384" s="207">
        <v>1802</v>
      </c>
      <c r="E384" s="207" t="s">
        <v>1047</v>
      </c>
      <c r="F384" s="207">
        <v>12985.7</v>
      </c>
      <c r="G384" s="207">
        <v>140.9</v>
      </c>
      <c r="H384" s="196">
        <f t="shared" si="16"/>
        <v>140.9</v>
      </c>
      <c r="I384" s="197" t="b">
        <f t="shared" si="17"/>
        <v>1</v>
      </c>
      <c r="J384" s="194" t="b">
        <v>1</v>
      </c>
    </row>
    <row r="385" spans="1:10" ht="15.6" thickBot="1">
      <c r="A385" s="222" t="str">
        <f t="shared" si="15"/>
        <v>CTUDLU</v>
      </c>
      <c r="B385" s="199" t="s">
        <v>1015</v>
      </c>
      <c r="C385" s="199" t="s">
        <v>1045</v>
      </c>
      <c r="D385" s="208">
        <v>650</v>
      </c>
      <c r="E385" s="208" t="s">
        <v>1046</v>
      </c>
      <c r="F385" s="208">
        <v>3814.7</v>
      </c>
      <c r="G385" s="208">
        <v>73.3</v>
      </c>
      <c r="H385" s="196">
        <f t="shared" si="16"/>
        <v>73.3</v>
      </c>
      <c r="I385" s="197" t="b">
        <f t="shared" si="17"/>
        <v>1</v>
      </c>
      <c r="J385" s="194" t="b">
        <v>1</v>
      </c>
    </row>
    <row r="386" spans="1:10" ht="15.6" thickBot="1">
      <c r="A386" s="222" t="str">
        <f t="shared" si="15"/>
        <v>DLUSHA</v>
      </c>
      <c r="B386" s="199" t="s">
        <v>1045</v>
      </c>
      <c r="C386" s="199" t="s">
        <v>771</v>
      </c>
      <c r="D386" s="207">
        <v>2140</v>
      </c>
      <c r="E386" s="207">
        <v>737</v>
      </c>
      <c r="F386" s="207">
        <v>8704</v>
      </c>
      <c r="G386" s="207">
        <v>135.4</v>
      </c>
      <c r="H386" s="196">
        <f t="shared" si="16"/>
        <v>135.4</v>
      </c>
      <c r="I386" s="197" t="b">
        <f t="shared" si="17"/>
        <v>1</v>
      </c>
      <c r="J386" s="194" t="b">
        <v>1</v>
      </c>
    </row>
    <row r="387" spans="1:10" ht="15.6" thickBot="1">
      <c r="A387" s="222" t="str">
        <f t="shared" ref="A387:A450" si="18">B387&amp;C387</f>
        <v>SHASZX</v>
      </c>
      <c r="B387" s="199" t="s">
        <v>771</v>
      </c>
      <c r="C387" s="199" t="s">
        <v>759</v>
      </c>
      <c r="D387" s="207">
        <v>1207</v>
      </c>
      <c r="E387" s="207" t="s">
        <v>1048</v>
      </c>
      <c r="F387" s="207">
        <v>7417.6</v>
      </c>
      <c r="G387" s="207">
        <v>104.9</v>
      </c>
      <c r="H387" s="196">
        <f t="shared" ref="H387:H450" si="19">SUMIFS(G:G,B:B,B387,C:C,C387)</f>
        <v>104.9</v>
      </c>
      <c r="I387" s="197" t="b">
        <f t="shared" ref="I387:I450" si="20">H387=G387</f>
        <v>1</v>
      </c>
      <c r="J387" s="194" t="b">
        <v>1</v>
      </c>
    </row>
    <row r="388" spans="1:10" ht="15.6" thickBot="1">
      <c r="A388" s="222" t="str">
        <f t="shared" si="18"/>
        <v>SZXSHA</v>
      </c>
      <c r="B388" s="199" t="s">
        <v>759</v>
      </c>
      <c r="C388" s="199" t="s">
        <v>771</v>
      </c>
      <c r="D388" s="207">
        <v>1207</v>
      </c>
      <c r="E388" s="207" t="s">
        <v>1048</v>
      </c>
      <c r="F388" s="207">
        <v>7300.9</v>
      </c>
      <c r="G388" s="207">
        <v>105.4</v>
      </c>
      <c r="H388" s="196">
        <f t="shared" si="19"/>
        <v>105.4</v>
      </c>
      <c r="I388" s="197" t="b">
        <f t="shared" si="20"/>
        <v>1</v>
      </c>
      <c r="J388" s="194" t="b">
        <v>1</v>
      </c>
    </row>
    <row r="389" spans="1:10" ht="15.6" thickBot="1">
      <c r="A389" s="222" t="str">
        <f t="shared" si="18"/>
        <v>SHADLU</v>
      </c>
      <c r="B389" s="199" t="s">
        <v>771</v>
      </c>
      <c r="C389" s="199" t="s">
        <v>1045</v>
      </c>
      <c r="D389" s="208">
        <v>2140</v>
      </c>
      <c r="E389" s="208">
        <v>737</v>
      </c>
      <c r="F389" s="208">
        <v>8704</v>
      </c>
      <c r="G389" s="208">
        <v>135.4</v>
      </c>
      <c r="H389" s="196">
        <f t="shared" si="19"/>
        <v>135.4</v>
      </c>
      <c r="I389" s="197" t="b">
        <f t="shared" si="20"/>
        <v>1</v>
      </c>
      <c r="J389" s="194" t="b">
        <v>1</v>
      </c>
    </row>
    <row r="390" spans="1:10" ht="15.6" thickBot="1">
      <c r="A390" s="222" t="str">
        <f t="shared" si="18"/>
        <v>TPESGN</v>
      </c>
      <c r="B390" s="199" t="s">
        <v>755</v>
      </c>
      <c r="C390" s="199" t="s">
        <v>795</v>
      </c>
      <c r="D390" s="207">
        <v>2205</v>
      </c>
      <c r="E390" s="207" t="s">
        <v>1049</v>
      </c>
      <c r="F390" s="207">
        <v>17495.400000000001</v>
      </c>
      <c r="G390" s="207">
        <v>159</v>
      </c>
      <c r="H390" s="196">
        <f t="shared" si="19"/>
        <v>159</v>
      </c>
      <c r="I390" s="197" t="b">
        <f t="shared" si="20"/>
        <v>1</v>
      </c>
      <c r="J390" s="194" t="b">
        <v>1</v>
      </c>
    </row>
    <row r="391" spans="1:10" ht="15.6" thickBot="1">
      <c r="A391" s="222" t="str">
        <f t="shared" si="18"/>
        <v>SGNPEK</v>
      </c>
      <c r="B391" s="199" t="s">
        <v>795</v>
      </c>
      <c r="C391" s="199" t="s">
        <v>769</v>
      </c>
      <c r="D391" s="207">
        <v>3394</v>
      </c>
      <c r="E391" s="207" t="s">
        <v>907</v>
      </c>
      <c r="F391" s="207">
        <v>12917.5</v>
      </c>
      <c r="G391" s="207">
        <v>232.1</v>
      </c>
      <c r="H391" s="196">
        <f t="shared" si="19"/>
        <v>232.1</v>
      </c>
      <c r="I391" s="197" t="b">
        <f t="shared" si="20"/>
        <v>1</v>
      </c>
      <c r="J391" s="194" t="b">
        <v>1</v>
      </c>
    </row>
    <row r="392" spans="1:10" ht="15.6" thickBot="1">
      <c r="A392" s="222" t="str">
        <f t="shared" si="18"/>
        <v>PEKSGN</v>
      </c>
      <c r="B392" s="199" t="s">
        <v>769</v>
      </c>
      <c r="C392" s="199" t="s">
        <v>795</v>
      </c>
      <c r="D392" s="207">
        <v>3394</v>
      </c>
      <c r="E392" s="207" t="s">
        <v>979</v>
      </c>
      <c r="F392" s="207">
        <v>13935.4</v>
      </c>
      <c r="G392" s="207">
        <v>226.6</v>
      </c>
      <c r="H392" s="196">
        <f t="shared" si="19"/>
        <v>226.6</v>
      </c>
      <c r="I392" s="197" t="b">
        <f t="shared" si="20"/>
        <v>1</v>
      </c>
      <c r="J392" s="194" t="b">
        <v>1</v>
      </c>
    </row>
    <row r="393" spans="1:10" ht="15.6" thickBot="1">
      <c r="A393" s="222" t="str">
        <f t="shared" si="18"/>
        <v>SGNTPE</v>
      </c>
      <c r="B393" s="199" t="s">
        <v>795</v>
      </c>
      <c r="C393" s="199" t="s">
        <v>755</v>
      </c>
      <c r="D393" s="208">
        <v>2205</v>
      </c>
      <c r="E393" s="208" t="s">
        <v>1049</v>
      </c>
      <c r="F393" s="208">
        <v>17493</v>
      </c>
      <c r="G393" s="208">
        <v>159</v>
      </c>
      <c r="H393" s="196">
        <f t="shared" si="19"/>
        <v>159</v>
      </c>
      <c r="I393" s="197" t="b">
        <f t="shared" si="20"/>
        <v>1</v>
      </c>
      <c r="J393" s="194" t="b">
        <v>1</v>
      </c>
    </row>
    <row r="394" spans="1:10" ht="19.8" thickBot="1">
      <c r="A394" s="222" t="str">
        <f t="shared" si="18"/>
        <v>BWIORD</v>
      </c>
      <c r="B394" s="199" t="s">
        <v>836</v>
      </c>
      <c r="C394" s="199" t="s">
        <v>776</v>
      </c>
      <c r="D394" s="207">
        <v>996</v>
      </c>
      <c r="E394" s="207" t="s">
        <v>1050</v>
      </c>
      <c r="F394" s="207">
        <v>4242.5</v>
      </c>
      <c r="G394" s="207">
        <v>124.1</v>
      </c>
      <c r="H394" s="196">
        <f t="shared" si="19"/>
        <v>124.1</v>
      </c>
      <c r="I394" s="197" t="b">
        <f t="shared" si="20"/>
        <v>1</v>
      </c>
      <c r="J394" s="194" t="b">
        <v>1</v>
      </c>
    </row>
    <row r="395" spans="1:10" ht="19.8" thickBot="1">
      <c r="A395" s="222" t="str">
        <f t="shared" si="18"/>
        <v>ORDSFO</v>
      </c>
      <c r="B395" s="199" t="s">
        <v>776</v>
      </c>
      <c r="C395" s="199" t="s">
        <v>773</v>
      </c>
      <c r="D395" s="207">
        <v>2963</v>
      </c>
      <c r="E395" s="207" t="s">
        <v>1051</v>
      </c>
      <c r="F395" s="207">
        <v>13428.2</v>
      </c>
      <c r="G395" s="207">
        <v>225.3</v>
      </c>
      <c r="H395" s="196">
        <f t="shared" si="19"/>
        <v>225.3</v>
      </c>
      <c r="I395" s="197" t="b">
        <f t="shared" si="20"/>
        <v>1</v>
      </c>
      <c r="J395" s="194" t="b">
        <v>1</v>
      </c>
    </row>
    <row r="396" spans="1:10" ht="19.8" thickBot="1">
      <c r="A396" s="222" t="str">
        <f t="shared" si="18"/>
        <v>SFOORD</v>
      </c>
      <c r="B396" s="199" t="s">
        <v>773</v>
      </c>
      <c r="C396" s="199" t="s">
        <v>776</v>
      </c>
      <c r="D396" s="207">
        <v>2963</v>
      </c>
      <c r="E396" s="207" t="s">
        <v>1051</v>
      </c>
      <c r="F396" s="207">
        <v>13467.7</v>
      </c>
      <c r="G396" s="207">
        <v>225</v>
      </c>
      <c r="H396" s="196">
        <f t="shared" si="19"/>
        <v>225</v>
      </c>
      <c r="I396" s="197" t="b">
        <f t="shared" si="20"/>
        <v>1</v>
      </c>
      <c r="J396" s="194" t="b">
        <v>1</v>
      </c>
    </row>
    <row r="397" spans="1:10" ht="19.8" thickBot="1">
      <c r="A397" s="222" t="str">
        <f t="shared" si="18"/>
        <v>ORDBWI</v>
      </c>
      <c r="B397" s="199" t="s">
        <v>776</v>
      </c>
      <c r="C397" s="199" t="s">
        <v>836</v>
      </c>
      <c r="D397" s="208">
        <v>996</v>
      </c>
      <c r="E397" s="208" t="s">
        <v>1050</v>
      </c>
      <c r="F397" s="208">
        <v>4206.5</v>
      </c>
      <c r="G397" s="208">
        <v>125.1</v>
      </c>
      <c r="H397" s="196">
        <f t="shared" si="19"/>
        <v>125.1</v>
      </c>
      <c r="I397" s="197" t="b">
        <f t="shared" si="20"/>
        <v>1</v>
      </c>
      <c r="J397" s="194" t="b">
        <v>1</v>
      </c>
    </row>
    <row r="398" spans="1:10" ht="19.8" thickBot="1">
      <c r="A398" s="222" t="str">
        <f t="shared" si="18"/>
        <v>DFWORD</v>
      </c>
      <c r="B398" s="199" t="s">
        <v>881</v>
      </c>
      <c r="C398" s="199" t="s">
        <v>776</v>
      </c>
      <c r="D398" s="207">
        <v>1289</v>
      </c>
      <c r="E398" s="207" t="s">
        <v>1052</v>
      </c>
      <c r="F398" s="207">
        <v>6605.1</v>
      </c>
      <c r="G398" s="207">
        <v>131</v>
      </c>
      <c r="H398" s="196">
        <f t="shared" si="19"/>
        <v>131</v>
      </c>
      <c r="I398" s="197" t="b">
        <f t="shared" si="20"/>
        <v>1</v>
      </c>
      <c r="J398" s="194" t="b">
        <v>1</v>
      </c>
    </row>
    <row r="399" spans="1:10" ht="15.6" thickBot="1">
      <c r="A399" s="222" t="str">
        <f t="shared" si="18"/>
        <v>ORDHKG</v>
      </c>
      <c r="B399" s="199" t="s">
        <v>776</v>
      </c>
      <c r="C399" s="199" t="s">
        <v>760</v>
      </c>
      <c r="D399" s="207">
        <v>12519</v>
      </c>
      <c r="E399" s="207" t="s">
        <v>1053</v>
      </c>
      <c r="F399" s="207">
        <v>106810.7</v>
      </c>
      <c r="G399" s="207">
        <v>515.29999999999995</v>
      </c>
      <c r="H399" s="196">
        <f t="shared" si="19"/>
        <v>515.29999999999995</v>
      </c>
      <c r="I399" s="197" t="b">
        <f t="shared" si="20"/>
        <v>1</v>
      </c>
      <c r="J399" s="194" t="b">
        <v>1</v>
      </c>
    </row>
    <row r="400" spans="1:10" ht="15.6" thickBot="1">
      <c r="A400" s="222" t="str">
        <f t="shared" si="18"/>
        <v>HKGORD</v>
      </c>
      <c r="B400" s="199" t="s">
        <v>760</v>
      </c>
      <c r="C400" s="199" t="s">
        <v>776</v>
      </c>
      <c r="D400" s="207">
        <v>12519</v>
      </c>
      <c r="E400" s="207" t="s">
        <v>1053</v>
      </c>
      <c r="F400" s="207">
        <v>106810.7</v>
      </c>
      <c r="G400" s="207">
        <v>515.29999999999995</v>
      </c>
      <c r="H400" s="196">
        <f t="shared" si="19"/>
        <v>515.29999999999995</v>
      </c>
      <c r="I400" s="197" t="b">
        <f t="shared" si="20"/>
        <v>1</v>
      </c>
      <c r="J400" s="194" t="b">
        <v>1</v>
      </c>
    </row>
    <row r="401" spans="1:10" ht="19.8" thickBot="1">
      <c r="A401" s="222" t="str">
        <f t="shared" si="18"/>
        <v>ORDDFW</v>
      </c>
      <c r="B401" s="199" t="s">
        <v>776</v>
      </c>
      <c r="C401" s="199" t="s">
        <v>881</v>
      </c>
      <c r="D401" s="208">
        <v>1289</v>
      </c>
      <c r="E401" s="208" t="s">
        <v>1054</v>
      </c>
      <c r="F401" s="208">
        <v>6785.6</v>
      </c>
      <c r="G401" s="208">
        <v>130.5</v>
      </c>
      <c r="H401" s="196">
        <f t="shared" si="19"/>
        <v>130.5</v>
      </c>
      <c r="I401" s="197" t="b">
        <f t="shared" si="20"/>
        <v>1</v>
      </c>
      <c r="J401" s="194" t="b">
        <v>1</v>
      </c>
    </row>
    <row r="402" spans="1:10" ht="19.8" thickBot="1">
      <c r="A402" s="222" t="str">
        <f t="shared" si="18"/>
        <v>CANSHA</v>
      </c>
      <c r="B402" s="199" t="s">
        <v>770</v>
      </c>
      <c r="C402" s="199" t="s">
        <v>771</v>
      </c>
      <c r="D402" s="207">
        <v>1175</v>
      </c>
      <c r="E402" s="207" t="s">
        <v>1055</v>
      </c>
      <c r="F402" s="207">
        <v>9428.1</v>
      </c>
      <c r="G402" s="207">
        <v>98.6</v>
      </c>
      <c r="H402" s="196">
        <f t="shared" si="19"/>
        <v>98.6</v>
      </c>
      <c r="I402" s="197" t="b">
        <f t="shared" si="20"/>
        <v>1</v>
      </c>
      <c r="J402" s="194" t="b">
        <v>1</v>
      </c>
    </row>
    <row r="403" spans="1:10" ht="15.6" thickBot="1">
      <c r="A403" s="222" t="str">
        <f t="shared" si="18"/>
        <v>SHACSX</v>
      </c>
      <c r="B403" s="199" t="s">
        <v>771</v>
      </c>
      <c r="C403" s="199" t="s">
        <v>919</v>
      </c>
      <c r="D403" s="207">
        <v>851</v>
      </c>
      <c r="E403" s="207" t="s">
        <v>1056</v>
      </c>
      <c r="F403" s="207">
        <v>4722.5</v>
      </c>
      <c r="G403" s="207">
        <v>82.9</v>
      </c>
      <c r="H403" s="196">
        <f t="shared" si="19"/>
        <v>82.9</v>
      </c>
      <c r="I403" s="197" t="b">
        <f t="shared" si="20"/>
        <v>1</v>
      </c>
      <c r="J403" s="194" t="b">
        <v>1</v>
      </c>
    </row>
    <row r="404" spans="1:10" ht="15.6" thickBot="1">
      <c r="A404" s="222" t="str">
        <f t="shared" si="18"/>
        <v>CSXSHA</v>
      </c>
      <c r="B404" s="199" t="s">
        <v>919</v>
      </c>
      <c r="C404" s="199" t="s">
        <v>771</v>
      </c>
      <c r="D404" s="207">
        <v>851</v>
      </c>
      <c r="E404" s="207" t="s">
        <v>1056</v>
      </c>
      <c r="F404" s="207">
        <v>4724.5</v>
      </c>
      <c r="G404" s="207">
        <v>82.8</v>
      </c>
      <c r="H404" s="196">
        <f t="shared" si="19"/>
        <v>82.8</v>
      </c>
      <c r="I404" s="197" t="b">
        <f t="shared" si="20"/>
        <v>1</v>
      </c>
      <c r="J404" s="194" t="b">
        <v>1</v>
      </c>
    </row>
    <row r="405" spans="1:10" ht="19.8" thickBot="1">
      <c r="A405" s="222" t="str">
        <f t="shared" si="18"/>
        <v>SHACAN</v>
      </c>
      <c r="B405" s="199" t="s">
        <v>771</v>
      </c>
      <c r="C405" s="199" t="s">
        <v>770</v>
      </c>
      <c r="D405" s="208">
        <v>1175</v>
      </c>
      <c r="E405" s="208" t="s">
        <v>1055</v>
      </c>
      <c r="F405" s="208">
        <v>9466</v>
      </c>
      <c r="G405" s="208">
        <v>98.6</v>
      </c>
      <c r="H405" s="196">
        <f t="shared" si="19"/>
        <v>98.6</v>
      </c>
      <c r="I405" s="197" t="b">
        <f t="shared" si="20"/>
        <v>1</v>
      </c>
      <c r="J405" s="194" t="b">
        <v>1</v>
      </c>
    </row>
    <row r="406" spans="1:10" ht="15.6" thickBot="1">
      <c r="A406" s="222" t="str">
        <f t="shared" si="18"/>
        <v>CKGSHA</v>
      </c>
      <c r="B406" s="199" t="s">
        <v>934</v>
      </c>
      <c r="C406" s="199" t="s">
        <v>771</v>
      </c>
      <c r="D406" s="207">
        <v>1416</v>
      </c>
      <c r="E406" s="207" t="s">
        <v>1057</v>
      </c>
      <c r="F406" s="207">
        <v>6874.7</v>
      </c>
      <c r="G406" s="207">
        <v>118</v>
      </c>
      <c r="H406" s="196">
        <f t="shared" si="19"/>
        <v>118</v>
      </c>
      <c r="I406" s="197" t="b">
        <f t="shared" si="20"/>
        <v>1</v>
      </c>
      <c r="J406" s="194" t="b">
        <v>1</v>
      </c>
    </row>
    <row r="407" spans="1:10" ht="15.6" thickBot="1">
      <c r="A407" s="222" t="str">
        <f t="shared" si="18"/>
        <v>SHACGO</v>
      </c>
      <c r="B407" s="199" t="s">
        <v>771</v>
      </c>
      <c r="C407" s="199" t="s">
        <v>1058</v>
      </c>
      <c r="D407" s="207">
        <v>792</v>
      </c>
      <c r="E407" s="207" t="s">
        <v>1059</v>
      </c>
      <c r="F407" s="207">
        <v>4528.1000000000004</v>
      </c>
      <c r="G407" s="207">
        <v>81.900000000000006</v>
      </c>
      <c r="H407" s="196">
        <f t="shared" si="19"/>
        <v>81.900000000000006</v>
      </c>
      <c r="I407" s="197" t="b">
        <f t="shared" si="20"/>
        <v>1</v>
      </c>
      <c r="J407" s="194" t="b">
        <v>1</v>
      </c>
    </row>
    <row r="408" spans="1:10" ht="15.6" thickBot="1">
      <c r="A408" s="222" t="str">
        <f t="shared" si="18"/>
        <v>CGOTPE</v>
      </c>
      <c r="B408" s="199" t="s">
        <v>1058</v>
      </c>
      <c r="C408" s="199" t="s">
        <v>755</v>
      </c>
      <c r="D408" s="207">
        <v>1267</v>
      </c>
      <c r="E408" s="207" t="s">
        <v>1060</v>
      </c>
      <c r="F408" s="207">
        <v>7507.2</v>
      </c>
      <c r="G408" s="207">
        <v>116.9</v>
      </c>
      <c r="H408" s="196">
        <f t="shared" si="19"/>
        <v>116.9</v>
      </c>
      <c r="I408" s="197" t="b">
        <f t="shared" si="20"/>
        <v>1</v>
      </c>
      <c r="J408" s="194" t="b">
        <v>1</v>
      </c>
    </row>
    <row r="409" spans="1:10" ht="15.6" thickBot="1">
      <c r="A409" s="222" t="str">
        <f t="shared" si="18"/>
        <v>TPECGO</v>
      </c>
      <c r="B409" s="199" t="s">
        <v>755</v>
      </c>
      <c r="C409" s="199" t="s">
        <v>1058</v>
      </c>
      <c r="D409" s="207">
        <v>1267</v>
      </c>
      <c r="E409" s="207" t="s">
        <v>1060</v>
      </c>
      <c r="F409" s="207">
        <v>7507.2</v>
      </c>
      <c r="G409" s="207">
        <v>116.9</v>
      </c>
      <c r="H409" s="196">
        <f t="shared" si="19"/>
        <v>116.9</v>
      </c>
      <c r="I409" s="197" t="b">
        <f t="shared" si="20"/>
        <v>1</v>
      </c>
      <c r="J409" s="194" t="b">
        <v>1</v>
      </c>
    </row>
    <row r="410" spans="1:10" ht="15.6" thickBot="1">
      <c r="A410" s="222" t="str">
        <f t="shared" si="18"/>
        <v>CGOSHA</v>
      </c>
      <c r="B410" s="199" t="s">
        <v>1058</v>
      </c>
      <c r="C410" s="199" t="s">
        <v>771</v>
      </c>
      <c r="D410" s="208">
        <v>792</v>
      </c>
      <c r="E410" s="208" t="s">
        <v>1059</v>
      </c>
      <c r="F410" s="208">
        <v>4547.7</v>
      </c>
      <c r="G410" s="208">
        <v>82.4</v>
      </c>
      <c r="H410" s="196">
        <f t="shared" si="19"/>
        <v>82.4</v>
      </c>
      <c r="I410" s="197" t="b">
        <f t="shared" si="20"/>
        <v>1</v>
      </c>
      <c r="J410" s="194" t="b">
        <v>1</v>
      </c>
    </row>
    <row r="411" spans="1:10" ht="15.6" thickBot="1">
      <c r="A411" s="222" t="str">
        <f t="shared" si="18"/>
        <v>SHACKG</v>
      </c>
      <c r="B411" s="199" t="s">
        <v>771</v>
      </c>
      <c r="C411" s="199" t="s">
        <v>934</v>
      </c>
      <c r="D411" s="207">
        <v>1416</v>
      </c>
      <c r="E411" s="207" t="s">
        <v>1057</v>
      </c>
      <c r="F411" s="207">
        <v>6874.7</v>
      </c>
      <c r="G411" s="207">
        <v>118</v>
      </c>
      <c r="H411" s="196">
        <f t="shared" si="19"/>
        <v>118</v>
      </c>
      <c r="I411" s="197" t="b">
        <f t="shared" si="20"/>
        <v>1</v>
      </c>
      <c r="J411" s="194" t="b">
        <v>1</v>
      </c>
    </row>
    <row r="412" spans="1:10" ht="15.6" thickBot="1">
      <c r="A412" s="222" t="str">
        <f t="shared" si="18"/>
        <v>BWIPHL</v>
      </c>
      <c r="B412" s="199" t="s">
        <v>836</v>
      </c>
      <c r="C412" s="199" t="s">
        <v>822</v>
      </c>
      <c r="D412" s="207">
        <v>145</v>
      </c>
      <c r="E412" s="207" t="s">
        <v>1061</v>
      </c>
      <c r="F412" s="207">
        <v>721.2</v>
      </c>
      <c r="G412" s="207">
        <v>44.7</v>
      </c>
      <c r="H412" s="196">
        <f t="shared" si="19"/>
        <v>44.7</v>
      </c>
      <c r="I412" s="197" t="b">
        <f t="shared" si="20"/>
        <v>1</v>
      </c>
      <c r="J412" s="194" t="b">
        <v>1</v>
      </c>
    </row>
    <row r="413" spans="1:10" ht="15.6" thickBot="1">
      <c r="A413" s="222" t="str">
        <f t="shared" si="18"/>
        <v>PHLBWI</v>
      </c>
      <c r="B413" s="199" t="s">
        <v>822</v>
      </c>
      <c r="C413" s="199" t="s">
        <v>836</v>
      </c>
      <c r="D413" s="208">
        <v>145</v>
      </c>
      <c r="E413" s="208" t="s">
        <v>1061</v>
      </c>
      <c r="F413" s="208">
        <v>721.1</v>
      </c>
      <c r="G413" s="208">
        <v>44.8</v>
      </c>
      <c r="H413" s="196">
        <f t="shared" si="19"/>
        <v>44.8</v>
      </c>
      <c r="I413" s="197" t="b">
        <f t="shared" si="20"/>
        <v>1</v>
      </c>
      <c r="J413" s="194" t="b">
        <v>1</v>
      </c>
    </row>
    <row r="414" spans="1:10" ht="15.6" thickBot="1">
      <c r="A414" s="222" t="str">
        <f t="shared" si="18"/>
        <v>CAIIST</v>
      </c>
      <c r="B414" s="199" t="s">
        <v>1062</v>
      </c>
      <c r="C414" s="199" t="s">
        <v>812</v>
      </c>
      <c r="D414" s="207">
        <v>1228</v>
      </c>
      <c r="E414" s="207" t="s">
        <v>1063</v>
      </c>
      <c r="F414" s="207">
        <v>6202.9</v>
      </c>
      <c r="G414" s="207">
        <v>117.7</v>
      </c>
      <c r="H414" s="196">
        <f t="shared" si="19"/>
        <v>117.7</v>
      </c>
      <c r="I414" s="197" t="b">
        <f t="shared" si="20"/>
        <v>1</v>
      </c>
      <c r="J414" s="194" t="b">
        <v>1</v>
      </c>
    </row>
    <row r="415" spans="1:10" ht="15.6" thickBot="1">
      <c r="A415" s="222" t="str">
        <f t="shared" si="18"/>
        <v>ISTCAI</v>
      </c>
      <c r="B415" s="199" t="s">
        <v>812</v>
      </c>
      <c r="C415" s="199" t="s">
        <v>1062</v>
      </c>
      <c r="D415" s="208">
        <v>1228</v>
      </c>
      <c r="E415" s="208" t="s">
        <v>1063</v>
      </c>
      <c r="F415" s="208">
        <v>6202.9</v>
      </c>
      <c r="G415" s="208">
        <v>117.7</v>
      </c>
      <c r="H415" s="196">
        <f t="shared" si="19"/>
        <v>117.7</v>
      </c>
      <c r="I415" s="197" t="b">
        <f t="shared" si="20"/>
        <v>1</v>
      </c>
      <c r="J415" s="194" t="b">
        <v>1</v>
      </c>
    </row>
    <row r="416" spans="1:10" ht="15.6" thickBot="1">
      <c r="A416" s="222" t="str">
        <f t="shared" si="18"/>
        <v>CANLJG</v>
      </c>
      <c r="B416" s="199" t="s">
        <v>770</v>
      </c>
      <c r="C416" s="199" t="s">
        <v>1013</v>
      </c>
      <c r="D416" s="207">
        <v>1363</v>
      </c>
      <c r="E416" s="207">
        <v>320</v>
      </c>
      <c r="F416" s="207">
        <v>6465.2</v>
      </c>
      <c r="G416" s="207">
        <v>119.4</v>
      </c>
      <c r="H416" s="196">
        <f t="shared" si="19"/>
        <v>119.4</v>
      </c>
      <c r="I416" s="197" t="b">
        <f t="shared" si="20"/>
        <v>1</v>
      </c>
      <c r="J416" s="194" t="b">
        <v>1</v>
      </c>
    </row>
    <row r="417" spans="1:10" ht="15.6" thickBot="1">
      <c r="A417" s="222" t="str">
        <f t="shared" si="18"/>
        <v>LJGCAN</v>
      </c>
      <c r="B417" s="199" t="s">
        <v>1013</v>
      </c>
      <c r="C417" s="199" t="s">
        <v>770</v>
      </c>
      <c r="D417" s="208">
        <v>1363</v>
      </c>
      <c r="E417" s="208">
        <v>320</v>
      </c>
      <c r="F417" s="208">
        <v>6465.2</v>
      </c>
      <c r="G417" s="208">
        <v>119.4</v>
      </c>
      <c r="H417" s="196">
        <f t="shared" si="19"/>
        <v>119.4</v>
      </c>
      <c r="I417" s="197" t="b">
        <f t="shared" si="20"/>
        <v>1</v>
      </c>
      <c r="J417" s="194" t="b">
        <v>1</v>
      </c>
    </row>
    <row r="418" spans="1:10" ht="19.8" thickBot="1">
      <c r="A418" s="222" t="str">
        <f t="shared" si="18"/>
        <v>CANNKG</v>
      </c>
      <c r="B418" s="199" t="s">
        <v>770</v>
      </c>
      <c r="C418" s="199" t="s">
        <v>767</v>
      </c>
      <c r="D418" s="207">
        <v>1077</v>
      </c>
      <c r="E418" s="207" t="s">
        <v>1064</v>
      </c>
      <c r="F418" s="207">
        <v>5539.5</v>
      </c>
      <c r="G418" s="207">
        <v>100.7</v>
      </c>
      <c r="H418" s="196">
        <f t="shared" si="19"/>
        <v>100.7</v>
      </c>
      <c r="I418" s="197" t="b">
        <f t="shared" si="20"/>
        <v>1</v>
      </c>
      <c r="J418" s="194" t="b">
        <v>1</v>
      </c>
    </row>
    <row r="419" spans="1:10" ht="19.8" thickBot="1">
      <c r="A419" s="222" t="str">
        <f t="shared" si="18"/>
        <v>NKGCAN</v>
      </c>
      <c r="B419" s="199" t="s">
        <v>767</v>
      </c>
      <c r="C419" s="199" t="s">
        <v>770</v>
      </c>
      <c r="D419" s="208">
        <v>1077</v>
      </c>
      <c r="E419" s="208" t="s">
        <v>1064</v>
      </c>
      <c r="F419" s="208">
        <v>5537.6</v>
      </c>
      <c r="G419" s="208">
        <v>100.7</v>
      </c>
      <c r="H419" s="196">
        <f t="shared" si="19"/>
        <v>100.7</v>
      </c>
      <c r="I419" s="197" t="b">
        <f t="shared" si="20"/>
        <v>1</v>
      </c>
      <c r="J419" s="194" t="b">
        <v>1</v>
      </c>
    </row>
    <row r="420" spans="1:10" ht="19.8" thickBot="1">
      <c r="A420" s="222" t="str">
        <f t="shared" si="18"/>
        <v>CANPEK</v>
      </c>
      <c r="B420" s="199" t="s">
        <v>770</v>
      </c>
      <c r="C420" s="199" t="s">
        <v>769</v>
      </c>
      <c r="D420" s="207">
        <v>1880</v>
      </c>
      <c r="E420" s="207" t="s">
        <v>1065</v>
      </c>
      <c r="F420" s="207">
        <v>16493.400000000001</v>
      </c>
      <c r="G420" s="207">
        <v>137</v>
      </c>
      <c r="H420" s="196">
        <f t="shared" si="19"/>
        <v>137</v>
      </c>
      <c r="I420" s="197" t="b">
        <f t="shared" si="20"/>
        <v>1</v>
      </c>
      <c r="J420" s="194" t="b">
        <v>1</v>
      </c>
    </row>
    <row r="421" spans="1:10" ht="19.8" thickBot="1">
      <c r="A421" s="222" t="str">
        <f t="shared" si="18"/>
        <v>PEKCAN</v>
      </c>
      <c r="B421" s="199" t="s">
        <v>769</v>
      </c>
      <c r="C421" s="199" t="s">
        <v>770</v>
      </c>
      <c r="D421" s="208">
        <v>1880</v>
      </c>
      <c r="E421" s="208" t="s">
        <v>1065</v>
      </c>
      <c r="F421" s="208">
        <v>16492.599999999999</v>
      </c>
      <c r="G421" s="208">
        <v>137</v>
      </c>
      <c r="H421" s="196">
        <f t="shared" si="19"/>
        <v>137</v>
      </c>
      <c r="I421" s="197" t="b">
        <f t="shared" si="20"/>
        <v>1</v>
      </c>
      <c r="J421" s="194" t="b">
        <v>1</v>
      </c>
    </row>
    <row r="422" spans="1:10" ht="15.6" thickBot="1">
      <c r="A422" s="222" t="str">
        <f t="shared" si="18"/>
        <v>CANKHH</v>
      </c>
      <c r="B422" s="199" t="s">
        <v>770</v>
      </c>
      <c r="C422" s="199" t="s">
        <v>917</v>
      </c>
      <c r="D422" s="207">
        <v>727</v>
      </c>
      <c r="E422" s="207">
        <v>321</v>
      </c>
      <c r="F422" s="207">
        <v>4853.1000000000004</v>
      </c>
      <c r="G422" s="207">
        <v>73.8</v>
      </c>
      <c r="H422" s="196">
        <f t="shared" si="19"/>
        <v>73.8</v>
      </c>
      <c r="I422" s="197" t="b">
        <f t="shared" si="20"/>
        <v>1</v>
      </c>
      <c r="J422" s="194" t="b">
        <v>1</v>
      </c>
    </row>
    <row r="423" spans="1:10" ht="15.6" thickBot="1">
      <c r="A423" s="222" t="str">
        <f t="shared" si="18"/>
        <v>KHHTSN</v>
      </c>
      <c r="B423" s="199" t="s">
        <v>917</v>
      </c>
      <c r="C423" s="199" t="s">
        <v>1066</v>
      </c>
      <c r="D423" s="207">
        <v>1860</v>
      </c>
      <c r="E423" s="207">
        <v>321</v>
      </c>
      <c r="F423" s="207">
        <v>9385.5</v>
      </c>
      <c r="G423" s="207">
        <v>142.6</v>
      </c>
      <c r="H423" s="196">
        <f t="shared" si="19"/>
        <v>142.6</v>
      </c>
      <c r="I423" s="197" t="b">
        <f t="shared" si="20"/>
        <v>1</v>
      </c>
      <c r="J423" s="194" t="b">
        <v>1</v>
      </c>
    </row>
    <row r="424" spans="1:10" ht="15.6" thickBot="1">
      <c r="A424" s="222" t="str">
        <f t="shared" si="18"/>
        <v>TSNTPE</v>
      </c>
      <c r="B424" s="199" t="s">
        <v>1066</v>
      </c>
      <c r="C424" s="199" t="s">
        <v>755</v>
      </c>
      <c r="D424" s="207">
        <v>1603</v>
      </c>
      <c r="E424" s="207">
        <v>321</v>
      </c>
      <c r="F424" s="207">
        <v>8393.2000000000007</v>
      </c>
      <c r="G424" s="207">
        <v>127.6</v>
      </c>
      <c r="H424" s="196">
        <f t="shared" si="19"/>
        <v>127.6</v>
      </c>
      <c r="I424" s="197" t="b">
        <f t="shared" si="20"/>
        <v>1</v>
      </c>
      <c r="J424" s="194" t="b">
        <v>1</v>
      </c>
    </row>
    <row r="425" spans="1:10" ht="15.6" thickBot="1">
      <c r="A425" s="222" t="str">
        <f t="shared" si="18"/>
        <v>TPETSN</v>
      </c>
      <c r="B425" s="199" t="s">
        <v>755</v>
      </c>
      <c r="C425" s="199" t="s">
        <v>1066</v>
      </c>
      <c r="D425" s="207">
        <v>1603</v>
      </c>
      <c r="E425" s="207">
        <v>321</v>
      </c>
      <c r="F425" s="207">
        <v>8393.2000000000007</v>
      </c>
      <c r="G425" s="207">
        <v>127.6</v>
      </c>
      <c r="H425" s="196">
        <f t="shared" si="19"/>
        <v>127.6</v>
      </c>
      <c r="I425" s="197" t="b">
        <f t="shared" si="20"/>
        <v>1</v>
      </c>
      <c r="J425" s="194" t="b">
        <v>1</v>
      </c>
    </row>
    <row r="426" spans="1:10" ht="15.6" thickBot="1">
      <c r="A426" s="222" t="str">
        <f t="shared" si="18"/>
        <v>TSNKHH</v>
      </c>
      <c r="B426" s="199" t="s">
        <v>1066</v>
      </c>
      <c r="C426" s="199" t="s">
        <v>917</v>
      </c>
      <c r="D426" s="207">
        <v>1860</v>
      </c>
      <c r="E426" s="207">
        <v>321</v>
      </c>
      <c r="F426" s="207">
        <v>9385.5</v>
      </c>
      <c r="G426" s="207">
        <v>142.6</v>
      </c>
      <c r="H426" s="196">
        <f t="shared" si="19"/>
        <v>142.6</v>
      </c>
      <c r="I426" s="197" t="b">
        <f t="shared" si="20"/>
        <v>1</v>
      </c>
      <c r="J426" s="194" t="b">
        <v>1</v>
      </c>
    </row>
    <row r="427" spans="1:10" ht="15.6" thickBot="1">
      <c r="A427" s="222" t="str">
        <f t="shared" si="18"/>
        <v>KHHCAN</v>
      </c>
      <c r="B427" s="199" t="s">
        <v>917</v>
      </c>
      <c r="C427" s="199" t="s">
        <v>770</v>
      </c>
      <c r="D427" s="208">
        <v>727</v>
      </c>
      <c r="E427" s="208">
        <v>321</v>
      </c>
      <c r="F427" s="208">
        <v>4853.1000000000004</v>
      </c>
      <c r="G427" s="208">
        <v>73.8</v>
      </c>
      <c r="H427" s="196">
        <f t="shared" si="19"/>
        <v>73.8</v>
      </c>
      <c r="I427" s="197" t="b">
        <f t="shared" si="20"/>
        <v>1</v>
      </c>
      <c r="J427" s="194" t="b">
        <v>1</v>
      </c>
    </row>
    <row r="428" spans="1:10" ht="15.6" thickBot="1">
      <c r="A428" s="222" t="str">
        <f t="shared" si="18"/>
        <v>HGHKHH</v>
      </c>
      <c r="B428" s="199" t="s">
        <v>756</v>
      </c>
      <c r="C428" s="199" t="s">
        <v>917</v>
      </c>
      <c r="D428" s="207">
        <v>850</v>
      </c>
      <c r="E428" s="207" t="s">
        <v>1067</v>
      </c>
      <c r="F428" s="207">
        <v>4970.1000000000004</v>
      </c>
      <c r="G428" s="207">
        <v>82.6</v>
      </c>
      <c r="H428" s="196">
        <f t="shared" si="19"/>
        <v>82.6</v>
      </c>
      <c r="I428" s="197" t="b">
        <f t="shared" si="20"/>
        <v>1</v>
      </c>
      <c r="J428" s="194" t="b">
        <v>1</v>
      </c>
    </row>
    <row r="429" spans="1:10" ht="15.6" thickBot="1">
      <c r="A429" s="222" t="str">
        <f t="shared" si="18"/>
        <v>KHHKMG</v>
      </c>
      <c r="B429" s="199" t="s">
        <v>917</v>
      </c>
      <c r="C429" s="199" t="s">
        <v>761</v>
      </c>
      <c r="D429" s="207">
        <v>1791</v>
      </c>
      <c r="E429" s="207">
        <v>321</v>
      </c>
      <c r="F429" s="207">
        <v>9120.6</v>
      </c>
      <c r="G429" s="207">
        <v>138.6</v>
      </c>
      <c r="H429" s="196">
        <f t="shared" si="19"/>
        <v>138.6</v>
      </c>
      <c r="I429" s="197" t="b">
        <f t="shared" si="20"/>
        <v>1</v>
      </c>
      <c r="J429" s="194" t="b">
        <v>1</v>
      </c>
    </row>
    <row r="430" spans="1:10" ht="15.6" thickBot="1">
      <c r="A430" s="222" t="str">
        <f t="shared" si="18"/>
        <v>KMGDLU</v>
      </c>
      <c r="B430" s="199" t="s">
        <v>761</v>
      </c>
      <c r="C430" s="199" t="s">
        <v>1045</v>
      </c>
      <c r="D430" s="207">
        <v>269</v>
      </c>
      <c r="E430" s="207" t="s">
        <v>1068</v>
      </c>
      <c r="F430" s="207">
        <v>2283.1999999999998</v>
      </c>
      <c r="G430" s="207">
        <v>39.700000000000003</v>
      </c>
      <c r="H430" s="196">
        <f t="shared" si="19"/>
        <v>39.700000000000003</v>
      </c>
      <c r="I430" s="197" t="b">
        <f t="shared" si="20"/>
        <v>1</v>
      </c>
      <c r="J430" s="194" t="b">
        <v>1</v>
      </c>
    </row>
    <row r="431" spans="1:10" ht="15.6" thickBot="1">
      <c r="A431" s="222" t="str">
        <f t="shared" si="18"/>
        <v>DLUKMG</v>
      </c>
      <c r="B431" s="199" t="s">
        <v>1045</v>
      </c>
      <c r="C431" s="199" t="s">
        <v>761</v>
      </c>
      <c r="D431" s="207">
        <v>269</v>
      </c>
      <c r="E431" s="207" t="s">
        <v>1068</v>
      </c>
      <c r="F431" s="207">
        <v>2287.4</v>
      </c>
      <c r="G431" s="207">
        <v>39.299999999999997</v>
      </c>
      <c r="H431" s="196">
        <f t="shared" si="19"/>
        <v>39.299999999999997</v>
      </c>
      <c r="I431" s="197" t="b">
        <f t="shared" si="20"/>
        <v>1</v>
      </c>
      <c r="J431" s="194" t="b">
        <v>1</v>
      </c>
    </row>
    <row r="432" spans="1:10" ht="15.6" thickBot="1">
      <c r="A432" s="222" t="str">
        <f t="shared" si="18"/>
        <v>KMGKHH</v>
      </c>
      <c r="B432" s="199" t="s">
        <v>761</v>
      </c>
      <c r="C432" s="199" t="s">
        <v>917</v>
      </c>
      <c r="D432" s="207">
        <v>1791</v>
      </c>
      <c r="E432" s="207">
        <v>321</v>
      </c>
      <c r="F432" s="207">
        <v>9120.6</v>
      </c>
      <c r="G432" s="207">
        <v>138.6</v>
      </c>
      <c r="H432" s="196">
        <f t="shared" si="19"/>
        <v>138.6</v>
      </c>
      <c r="I432" s="197" t="b">
        <f t="shared" si="20"/>
        <v>1</v>
      </c>
      <c r="J432" s="194" t="b">
        <v>1</v>
      </c>
    </row>
    <row r="433" spans="1:10" ht="15.6" thickBot="1">
      <c r="A433" s="222" t="str">
        <f t="shared" si="18"/>
        <v>KHHHGH</v>
      </c>
      <c r="B433" s="199" t="s">
        <v>917</v>
      </c>
      <c r="C433" s="199" t="s">
        <v>756</v>
      </c>
      <c r="D433" s="208">
        <v>850</v>
      </c>
      <c r="E433" s="208" t="s">
        <v>1067</v>
      </c>
      <c r="F433" s="208">
        <v>4970.1000000000004</v>
      </c>
      <c r="G433" s="208">
        <v>82.6</v>
      </c>
      <c r="H433" s="196">
        <f t="shared" si="19"/>
        <v>82.6</v>
      </c>
      <c r="I433" s="197" t="b">
        <f t="shared" si="20"/>
        <v>1</v>
      </c>
      <c r="J433" s="194" t="b">
        <v>1</v>
      </c>
    </row>
    <row r="434" spans="1:10" ht="15.6" thickBot="1">
      <c r="A434" s="222" t="str">
        <f t="shared" si="18"/>
        <v>HANKHH</v>
      </c>
      <c r="B434" s="199" t="s">
        <v>1069</v>
      </c>
      <c r="C434" s="199" t="s">
        <v>917</v>
      </c>
      <c r="D434" s="207">
        <v>1506</v>
      </c>
      <c r="E434" s="207" t="s">
        <v>979</v>
      </c>
      <c r="F434" s="207">
        <v>7586.5</v>
      </c>
      <c r="G434" s="207">
        <v>123.5</v>
      </c>
      <c r="H434" s="196">
        <f t="shared" si="19"/>
        <v>123.5</v>
      </c>
      <c r="I434" s="197" t="b">
        <f t="shared" si="20"/>
        <v>1</v>
      </c>
      <c r="J434" s="194" t="b">
        <v>1</v>
      </c>
    </row>
    <row r="435" spans="1:10" ht="15.6" thickBot="1">
      <c r="A435" s="222" t="str">
        <f t="shared" si="18"/>
        <v>KHHXMN</v>
      </c>
      <c r="B435" s="199" t="s">
        <v>917</v>
      </c>
      <c r="C435" s="199" t="s">
        <v>798</v>
      </c>
      <c r="D435" s="207">
        <v>315</v>
      </c>
      <c r="E435" s="207" t="s">
        <v>1070</v>
      </c>
      <c r="F435" s="207">
        <v>2567.5</v>
      </c>
      <c r="G435" s="207">
        <v>45.9</v>
      </c>
      <c r="H435" s="196">
        <f t="shared" si="19"/>
        <v>45.9</v>
      </c>
      <c r="I435" s="197" t="b">
        <f t="shared" si="20"/>
        <v>1</v>
      </c>
      <c r="J435" s="194" t="b">
        <v>1</v>
      </c>
    </row>
    <row r="436" spans="1:10" ht="15.6" thickBot="1">
      <c r="A436" s="222" t="str">
        <f t="shared" si="18"/>
        <v>XMNSHA</v>
      </c>
      <c r="B436" s="199" t="s">
        <v>798</v>
      </c>
      <c r="C436" s="199" t="s">
        <v>771</v>
      </c>
      <c r="D436" s="207">
        <v>803</v>
      </c>
      <c r="E436" s="207" t="s">
        <v>1071</v>
      </c>
      <c r="F436" s="207">
        <v>4547.3999999999996</v>
      </c>
      <c r="G436" s="207">
        <v>80</v>
      </c>
      <c r="H436" s="196">
        <f t="shared" si="19"/>
        <v>80</v>
      </c>
      <c r="I436" s="197" t="b">
        <f t="shared" si="20"/>
        <v>1</v>
      </c>
      <c r="J436" s="194" t="b">
        <v>1</v>
      </c>
    </row>
    <row r="437" spans="1:10" ht="15.6" thickBot="1">
      <c r="A437" s="222" t="str">
        <f t="shared" si="18"/>
        <v>SHAXMN</v>
      </c>
      <c r="B437" s="199" t="s">
        <v>771</v>
      </c>
      <c r="C437" s="199" t="s">
        <v>798</v>
      </c>
      <c r="D437" s="207">
        <v>803</v>
      </c>
      <c r="E437" s="207" t="s">
        <v>1071</v>
      </c>
      <c r="F437" s="207">
        <v>4552.3</v>
      </c>
      <c r="G437" s="207">
        <v>80.400000000000006</v>
      </c>
      <c r="H437" s="196">
        <f t="shared" si="19"/>
        <v>80.400000000000006</v>
      </c>
      <c r="I437" s="197" t="b">
        <f t="shared" si="20"/>
        <v>1</v>
      </c>
      <c r="J437" s="194" t="b">
        <v>1</v>
      </c>
    </row>
    <row r="438" spans="1:10" ht="15.6" thickBot="1">
      <c r="A438" s="222" t="str">
        <f t="shared" si="18"/>
        <v>XMNKHH</v>
      </c>
      <c r="B438" s="199" t="s">
        <v>798</v>
      </c>
      <c r="C438" s="199" t="s">
        <v>917</v>
      </c>
      <c r="D438" s="207">
        <v>315</v>
      </c>
      <c r="E438" s="207" t="s">
        <v>1070</v>
      </c>
      <c r="F438" s="207">
        <v>2567.5</v>
      </c>
      <c r="G438" s="207">
        <v>45.9</v>
      </c>
      <c r="H438" s="196">
        <f t="shared" si="19"/>
        <v>45.9</v>
      </c>
      <c r="I438" s="197" t="b">
        <f t="shared" si="20"/>
        <v>1</v>
      </c>
      <c r="J438" s="194" t="b">
        <v>1</v>
      </c>
    </row>
    <row r="439" spans="1:10" ht="15.6" thickBot="1">
      <c r="A439" s="222" t="str">
        <f t="shared" si="18"/>
        <v>KHHHAN</v>
      </c>
      <c r="B439" s="199" t="s">
        <v>917</v>
      </c>
      <c r="C439" s="199" t="s">
        <v>1069</v>
      </c>
      <c r="D439" s="208">
        <v>1506</v>
      </c>
      <c r="E439" s="208" t="s">
        <v>979</v>
      </c>
      <c r="F439" s="208">
        <v>7586.5</v>
      </c>
      <c r="G439" s="208">
        <v>123.5</v>
      </c>
      <c r="H439" s="196">
        <f t="shared" si="19"/>
        <v>123.5</v>
      </c>
      <c r="I439" s="197" t="b">
        <f t="shared" si="20"/>
        <v>1</v>
      </c>
      <c r="J439" s="194" t="b">
        <v>1</v>
      </c>
    </row>
    <row r="440" spans="1:10" ht="15.6" thickBot="1">
      <c r="A440" s="222" t="str">
        <f t="shared" si="18"/>
        <v>ICNKHH</v>
      </c>
      <c r="B440" s="199" t="s">
        <v>780</v>
      </c>
      <c r="C440" s="199" t="s">
        <v>917</v>
      </c>
      <c r="D440" s="207">
        <v>1756</v>
      </c>
      <c r="E440" s="207" t="s">
        <v>1072</v>
      </c>
      <c r="F440" s="207">
        <v>8130.4</v>
      </c>
      <c r="G440" s="207">
        <v>135.1</v>
      </c>
      <c r="H440" s="196">
        <f t="shared" si="19"/>
        <v>135.1</v>
      </c>
      <c r="I440" s="197" t="b">
        <f t="shared" si="20"/>
        <v>1</v>
      </c>
      <c r="J440" s="194" t="b">
        <v>1</v>
      </c>
    </row>
    <row r="441" spans="1:10" ht="15.6" thickBot="1">
      <c r="A441" s="222" t="str">
        <f t="shared" si="18"/>
        <v>KHHICN</v>
      </c>
      <c r="B441" s="199" t="s">
        <v>917</v>
      </c>
      <c r="C441" s="199" t="s">
        <v>780</v>
      </c>
      <c r="D441" s="208">
        <v>1756</v>
      </c>
      <c r="E441" s="208" t="s">
        <v>1072</v>
      </c>
      <c r="F441" s="208">
        <v>8130.4</v>
      </c>
      <c r="G441" s="208">
        <v>135.1</v>
      </c>
      <c r="H441" s="196">
        <f t="shared" si="19"/>
        <v>135.1</v>
      </c>
      <c r="I441" s="197" t="b">
        <f t="shared" si="20"/>
        <v>1</v>
      </c>
      <c r="J441" s="194" t="b">
        <v>1</v>
      </c>
    </row>
    <row r="442" spans="1:10" ht="15.6" thickBot="1">
      <c r="A442" s="222" t="str">
        <f t="shared" si="18"/>
        <v>CANNGB</v>
      </c>
      <c r="B442" s="199" t="s">
        <v>770</v>
      </c>
      <c r="C442" s="199" t="s">
        <v>1073</v>
      </c>
      <c r="D442" s="207">
        <v>1080</v>
      </c>
      <c r="E442" s="207" t="s">
        <v>1074</v>
      </c>
      <c r="F442" s="207">
        <v>5532.7</v>
      </c>
      <c r="G442" s="207">
        <v>102.5</v>
      </c>
      <c r="H442" s="196">
        <f t="shared" si="19"/>
        <v>102.5</v>
      </c>
      <c r="I442" s="197" t="b">
        <f t="shared" si="20"/>
        <v>1</v>
      </c>
      <c r="J442" s="194" t="b">
        <v>1</v>
      </c>
    </row>
    <row r="443" spans="1:10" ht="15.6" thickBot="1">
      <c r="A443" s="222" t="str">
        <f t="shared" si="18"/>
        <v>NGBTPE</v>
      </c>
      <c r="B443" s="199" t="s">
        <v>1073</v>
      </c>
      <c r="C443" s="199" t="s">
        <v>755</v>
      </c>
      <c r="D443" s="207">
        <v>528</v>
      </c>
      <c r="E443" s="207" t="s">
        <v>1075</v>
      </c>
      <c r="F443" s="207">
        <v>3729.3</v>
      </c>
      <c r="G443" s="207">
        <v>59.4</v>
      </c>
      <c r="H443" s="196">
        <f t="shared" si="19"/>
        <v>59.4</v>
      </c>
      <c r="I443" s="197" t="b">
        <f t="shared" si="20"/>
        <v>1</v>
      </c>
      <c r="J443" s="194" t="b">
        <v>1</v>
      </c>
    </row>
    <row r="444" spans="1:10" ht="15.6" thickBot="1">
      <c r="A444" s="222" t="str">
        <f t="shared" si="18"/>
        <v>TPEWUX</v>
      </c>
      <c r="B444" s="199" t="s">
        <v>755</v>
      </c>
      <c r="C444" s="199" t="s">
        <v>1076</v>
      </c>
      <c r="D444" s="207">
        <v>716</v>
      </c>
      <c r="E444" s="207" t="s">
        <v>1077</v>
      </c>
      <c r="F444" s="207">
        <v>5297.8</v>
      </c>
      <c r="G444" s="207">
        <v>73.7</v>
      </c>
      <c r="H444" s="196">
        <f t="shared" si="19"/>
        <v>73.7</v>
      </c>
      <c r="I444" s="197" t="b">
        <f t="shared" si="20"/>
        <v>1</v>
      </c>
      <c r="J444" s="194" t="b">
        <v>1</v>
      </c>
    </row>
    <row r="445" spans="1:10" ht="15.6" thickBot="1">
      <c r="A445" s="222" t="str">
        <f t="shared" si="18"/>
        <v>WUXTPE</v>
      </c>
      <c r="B445" s="199" t="s">
        <v>1076</v>
      </c>
      <c r="C445" s="199" t="s">
        <v>755</v>
      </c>
      <c r="D445" s="207">
        <v>716</v>
      </c>
      <c r="E445" s="207" t="s">
        <v>1077</v>
      </c>
      <c r="F445" s="207">
        <v>5297.8</v>
      </c>
      <c r="G445" s="207">
        <v>73.7</v>
      </c>
      <c r="H445" s="196">
        <f t="shared" si="19"/>
        <v>73.7</v>
      </c>
      <c r="I445" s="197" t="b">
        <f t="shared" si="20"/>
        <v>1</v>
      </c>
      <c r="J445" s="194" t="b">
        <v>1</v>
      </c>
    </row>
    <row r="446" spans="1:10" ht="15.6" thickBot="1">
      <c r="A446" s="222" t="str">
        <f t="shared" si="18"/>
        <v>TPENGB</v>
      </c>
      <c r="B446" s="199" t="s">
        <v>755</v>
      </c>
      <c r="C446" s="199" t="s">
        <v>1073</v>
      </c>
      <c r="D446" s="207">
        <v>528</v>
      </c>
      <c r="E446" s="207" t="s">
        <v>1075</v>
      </c>
      <c r="F446" s="207">
        <v>3729.3</v>
      </c>
      <c r="G446" s="207">
        <v>59.4</v>
      </c>
      <c r="H446" s="196">
        <f t="shared" si="19"/>
        <v>59.4</v>
      </c>
      <c r="I446" s="197" t="b">
        <f t="shared" si="20"/>
        <v>1</v>
      </c>
      <c r="J446" s="194" t="b">
        <v>1</v>
      </c>
    </row>
    <row r="447" spans="1:10" ht="15.6" thickBot="1">
      <c r="A447" s="222" t="str">
        <f t="shared" si="18"/>
        <v>NGBCAN</v>
      </c>
      <c r="B447" s="199" t="s">
        <v>1073</v>
      </c>
      <c r="C447" s="199" t="s">
        <v>770</v>
      </c>
      <c r="D447" s="208">
        <v>1080</v>
      </c>
      <c r="E447" s="208" t="s">
        <v>1074</v>
      </c>
      <c r="F447" s="208">
        <v>5532</v>
      </c>
      <c r="G447" s="208">
        <v>102.4</v>
      </c>
      <c r="H447" s="196">
        <f t="shared" si="19"/>
        <v>102.4</v>
      </c>
      <c r="I447" s="197" t="b">
        <f t="shared" si="20"/>
        <v>1</v>
      </c>
      <c r="J447" s="194" t="b">
        <v>1</v>
      </c>
    </row>
    <row r="448" spans="1:10" ht="15.6" thickBot="1">
      <c r="A448" s="222" t="str">
        <f t="shared" si="18"/>
        <v>MNLCEB</v>
      </c>
      <c r="B448" s="199" t="s">
        <v>1078</v>
      </c>
      <c r="C448" s="199" t="s">
        <v>1079</v>
      </c>
      <c r="D448" s="207">
        <v>565</v>
      </c>
      <c r="E448" s="207" t="s">
        <v>1080</v>
      </c>
      <c r="F448" s="207">
        <v>4267.5</v>
      </c>
      <c r="G448" s="207">
        <v>65.099999999999994</v>
      </c>
      <c r="H448" s="196">
        <f t="shared" si="19"/>
        <v>65.099999999999994</v>
      </c>
      <c r="I448" s="197" t="b">
        <f t="shared" si="20"/>
        <v>1</v>
      </c>
      <c r="J448" s="194" t="b">
        <v>1</v>
      </c>
    </row>
    <row r="449" spans="1:10" ht="15.6" thickBot="1">
      <c r="A449" s="222" t="str">
        <f t="shared" si="18"/>
        <v>CEBTPE</v>
      </c>
      <c r="B449" s="199" t="s">
        <v>1079</v>
      </c>
      <c r="C449" s="199" t="s">
        <v>755</v>
      </c>
      <c r="D449" s="207">
        <v>1666</v>
      </c>
      <c r="E449" s="207" t="s">
        <v>1081</v>
      </c>
      <c r="F449" s="207">
        <v>8774.1</v>
      </c>
      <c r="G449" s="207">
        <v>133.19999999999999</v>
      </c>
      <c r="H449" s="196">
        <f t="shared" si="19"/>
        <v>133.19999999999999</v>
      </c>
      <c r="I449" s="197" t="b">
        <f t="shared" si="20"/>
        <v>1</v>
      </c>
      <c r="J449" s="194" t="b">
        <v>1</v>
      </c>
    </row>
    <row r="450" spans="1:10" ht="29.4" thickBot="1">
      <c r="A450" s="222" t="str">
        <f t="shared" si="18"/>
        <v>TPEICN</v>
      </c>
      <c r="B450" s="199" t="s">
        <v>755</v>
      </c>
      <c r="C450" s="199" t="s">
        <v>780</v>
      </c>
      <c r="D450" s="207">
        <v>1463</v>
      </c>
      <c r="E450" s="207" t="s">
        <v>1082</v>
      </c>
      <c r="F450" s="207">
        <v>12806</v>
      </c>
      <c r="G450" s="207">
        <v>117.4</v>
      </c>
      <c r="H450" s="196">
        <f t="shared" si="19"/>
        <v>117.4</v>
      </c>
      <c r="I450" s="197" t="b">
        <f t="shared" si="20"/>
        <v>1</v>
      </c>
      <c r="J450" s="194" t="b">
        <v>1</v>
      </c>
    </row>
    <row r="451" spans="1:10" ht="29.4" thickBot="1">
      <c r="A451" s="222" t="str">
        <f t="shared" ref="A451:A514" si="21">B451&amp;C451</f>
        <v>ICNTPE</v>
      </c>
      <c r="B451" s="199" t="s">
        <v>780</v>
      </c>
      <c r="C451" s="199" t="s">
        <v>755</v>
      </c>
      <c r="D451" s="207">
        <v>1463</v>
      </c>
      <c r="E451" s="207" t="s">
        <v>1082</v>
      </c>
      <c r="F451" s="207">
        <v>12806</v>
      </c>
      <c r="G451" s="207">
        <v>117.4</v>
      </c>
      <c r="H451" s="196">
        <f t="shared" ref="H451:H514" si="22">SUMIFS(G:G,B:B,B451,C:C,C451)</f>
        <v>117.4</v>
      </c>
      <c r="I451" s="197" t="b">
        <f t="shared" ref="I451:I514" si="23">H451=G451</f>
        <v>1</v>
      </c>
      <c r="J451" s="194" t="b">
        <v>1</v>
      </c>
    </row>
    <row r="452" spans="1:10" ht="15.6" thickBot="1">
      <c r="A452" s="222" t="str">
        <f t="shared" si="21"/>
        <v>TPECEB</v>
      </c>
      <c r="B452" s="199" t="s">
        <v>755</v>
      </c>
      <c r="C452" s="199" t="s">
        <v>1079</v>
      </c>
      <c r="D452" s="207">
        <v>1666</v>
      </c>
      <c r="E452" s="207" t="s">
        <v>1081</v>
      </c>
      <c r="F452" s="207">
        <v>8774.1</v>
      </c>
      <c r="G452" s="207">
        <v>133.19999999999999</v>
      </c>
      <c r="H452" s="196">
        <f t="shared" si="22"/>
        <v>133.19999999999999</v>
      </c>
      <c r="I452" s="197" t="b">
        <f t="shared" si="23"/>
        <v>1</v>
      </c>
      <c r="J452" s="194" t="b">
        <v>1</v>
      </c>
    </row>
    <row r="453" spans="1:10" ht="15.6" thickBot="1">
      <c r="A453" s="222" t="str">
        <f t="shared" si="21"/>
        <v>CEBMNL</v>
      </c>
      <c r="B453" s="199" t="s">
        <v>1079</v>
      </c>
      <c r="C453" s="199" t="s">
        <v>1078</v>
      </c>
      <c r="D453" s="208">
        <v>565</v>
      </c>
      <c r="E453" s="208" t="s">
        <v>1080</v>
      </c>
      <c r="F453" s="208">
        <v>4268.1000000000004</v>
      </c>
      <c r="G453" s="208">
        <v>65.099999999999994</v>
      </c>
      <c r="H453" s="196">
        <f t="shared" si="22"/>
        <v>65.099999999999994</v>
      </c>
      <c r="I453" s="197" t="b">
        <f t="shared" si="23"/>
        <v>1</v>
      </c>
      <c r="J453" s="194" t="b">
        <v>1</v>
      </c>
    </row>
    <row r="454" spans="1:10" ht="15.6" thickBot="1">
      <c r="A454" s="222" t="str">
        <f t="shared" si="21"/>
        <v>CANFOC</v>
      </c>
      <c r="B454" s="199" t="s">
        <v>770</v>
      </c>
      <c r="C454" s="199" t="s">
        <v>1083</v>
      </c>
      <c r="D454" s="207">
        <v>702</v>
      </c>
      <c r="E454" s="207" t="s">
        <v>1084</v>
      </c>
      <c r="F454" s="207">
        <v>4161.8999999999996</v>
      </c>
      <c r="G454" s="207">
        <v>75.2</v>
      </c>
      <c r="H454" s="196">
        <f t="shared" si="22"/>
        <v>75.2</v>
      </c>
      <c r="I454" s="197" t="b">
        <f t="shared" si="23"/>
        <v>1</v>
      </c>
      <c r="J454" s="194" t="b">
        <v>1</v>
      </c>
    </row>
    <row r="455" spans="1:10" ht="15.6" thickBot="1">
      <c r="A455" s="222" t="str">
        <f t="shared" si="21"/>
        <v>FOCCAN</v>
      </c>
      <c r="B455" s="199" t="s">
        <v>1083</v>
      </c>
      <c r="C455" s="199" t="s">
        <v>770</v>
      </c>
      <c r="D455" s="208">
        <v>702</v>
      </c>
      <c r="E455" s="208" t="s">
        <v>1084</v>
      </c>
      <c r="F455" s="208">
        <v>4161.8999999999996</v>
      </c>
      <c r="G455" s="208">
        <v>75.2</v>
      </c>
      <c r="H455" s="196">
        <f t="shared" si="22"/>
        <v>75.2</v>
      </c>
      <c r="I455" s="197" t="b">
        <f t="shared" si="23"/>
        <v>1</v>
      </c>
      <c r="J455" s="194" t="b">
        <v>1</v>
      </c>
    </row>
    <row r="456" spans="1:10" ht="15.6" thickBot="1">
      <c r="A456" s="222" t="str">
        <f t="shared" si="21"/>
        <v>CANKHN</v>
      </c>
      <c r="B456" s="199" t="s">
        <v>770</v>
      </c>
      <c r="C456" s="199" t="s">
        <v>1085</v>
      </c>
      <c r="D456" s="207">
        <v>660</v>
      </c>
      <c r="E456" s="207" t="s">
        <v>1086</v>
      </c>
      <c r="F456" s="207">
        <v>3811.1</v>
      </c>
      <c r="G456" s="207">
        <v>78.900000000000006</v>
      </c>
      <c r="H456" s="196">
        <f t="shared" si="22"/>
        <v>78.900000000000006</v>
      </c>
      <c r="I456" s="197" t="b">
        <f t="shared" si="23"/>
        <v>1</v>
      </c>
      <c r="J456" s="194" t="b">
        <v>1</v>
      </c>
    </row>
    <row r="457" spans="1:10" ht="15.6" thickBot="1">
      <c r="A457" s="222" t="str">
        <f t="shared" si="21"/>
        <v>KHNTPE</v>
      </c>
      <c r="B457" s="199" t="s">
        <v>1085</v>
      </c>
      <c r="C457" s="199" t="s">
        <v>755</v>
      </c>
      <c r="D457" s="207">
        <v>673</v>
      </c>
      <c r="E457" s="207" t="s">
        <v>1087</v>
      </c>
      <c r="F457" s="207">
        <v>4081</v>
      </c>
      <c r="G457" s="207">
        <v>73.3</v>
      </c>
      <c r="H457" s="196">
        <f t="shared" si="22"/>
        <v>73.3</v>
      </c>
      <c r="I457" s="197" t="b">
        <f t="shared" si="23"/>
        <v>1</v>
      </c>
      <c r="J457" s="194" t="b">
        <v>1</v>
      </c>
    </row>
    <row r="458" spans="1:10" ht="19.8" thickBot="1">
      <c r="A458" s="222" t="str">
        <f t="shared" si="21"/>
        <v>TPEKIX</v>
      </c>
      <c r="B458" s="199" t="s">
        <v>755</v>
      </c>
      <c r="C458" s="199" t="s">
        <v>772</v>
      </c>
      <c r="D458" s="207">
        <v>1703</v>
      </c>
      <c r="E458" s="207" t="s">
        <v>1088</v>
      </c>
      <c r="F458" s="207">
        <v>11941.4</v>
      </c>
      <c r="G458" s="207">
        <v>134</v>
      </c>
      <c r="H458" s="196">
        <f t="shared" si="22"/>
        <v>134</v>
      </c>
      <c r="I458" s="197" t="b">
        <f t="shared" si="23"/>
        <v>1</v>
      </c>
      <c r="J458" s="194" t="b">
        <v>1</v>
      </c>
    </row>
    <row r="459" spans="1:10" ht="19.8" thickBot="1">
      <c r="A459" s="222" t="str">
        <f t="shared" si="21"/>
        <v>KIXTPE</v>
      </c>
      <c r="B459" s="199" t="s">
        <v>772</v>
      </c>
      <c r="C459" s="199" t="s">
        <v>755</v>
      </c>
      <c r="D459" s="207">
        <v>1703</v>
      </c>
      <c r="E459" s="207" t="s">
        <v>1088</v>
      </c>
      <c r="F459" s="207">
        <v>11941.5</v>
      </c>
      <c r="G459" s="207">
        <v>134</v>
      </c>
      <c r="H459" s="196">
        <f t="shared" si="22"/>
        <v>134</v>
      </c>
      <c r="I459" s="197" t="b">
        <f t="shared" si="23"/>
        <v>1</v>
      </c>
      <c r="J459" s="194" t="b">
        <v>1</v>
      </c>
    </row>
    <row r="460" spans="1:10" ht="15.6" thickBot="1">
      <c r="A460" s="222" t="str">
        <f t="shared" si="21"/>
        <v>TPEKHN</v>
      </c>
      <c r="B460" s="199" t="s">
        <v>755</v>
      </c>
      <c r="C460" s="199" t="s">
        <v>1085</v>
      </c>
      <c r="D460" s="207">
        <v>673</v>
      </c>
      <c r="E460" s="207" t="s">
        <v>1087</v>
      </c>
      <c r="F460" s="207">
        <v>4081</v>
      </c>
      <c r="G460" s="207">
        <v>73.3</v>
      </c>
      <c r="H460" s="196">
        <f t="shared" si="22"/>
        <v>73.3</v>
      </c>
      <c r="I460" s="197" t="b">
        <f t="shared" si="23"/>
        <v>1</v>
      </c>
      <c r="J460" s="194" t="b">
        <v>1</v>
      </c>
    </row>
    <row r="461" spans="1:10" ht="15.6" thickBot="1">
      <c r="A461" s="222" t="str">
        <f t="shared" si="21"/>
        <v>KHNCAN</v>
      </c>
      <c r="B461" s="199" t="s">
        <v>1085</v>
      </c>
      <c r="C461" s="199" t="s">
        <v>770</v>
      </c>
      <c r="D461" s="208">
        <v>660</v>
      </c>
      <c r="E461" s="208" t="s">
        <v>1086</v>
      </c>
      <c r="F461" s="208">
        <v>3811.2</v>
      </c>
      <c r="G461" s="208">
        <v>78.900000000000006</v>
      </c>
      <c r="H461" s="196">
        <f t="shared" si="22"/>
        <v>78.900000000000006</v>
      </c>
      <c r="I461" s="197" t="b">
        <f t="shared" si="23"/>
        <v>1</v>
      </c>
      <c r="J461" s="194" t="b">
        <v>1</v>
      </c>
    </row>
    <row r="462" spans="1:10" ht="15.6" thickBot="1">
      <c r="A462" s="222" t="str">
        <f t="shared" si="21"/>
        <v>CANJGS</v>
      </c>
      <c r="B462" s="199" t="s">
        <v>770</v>
      </c>
      <c r="C462" s="199" t="s">
        <v>1089</v>
      </c>
      <c r="D462" s="207">
        <v>410</v>
      </c>
      <c r="E462" s="207" t="s">
        <v>1090</v>
      </c>
      <c r="F462" s="207">
        <v>2694.8</v>
      </c>
      <c r="G462" s="207">
        <v>62.6</v>
      </c>
      <c r="H462" s="196">
        <f t="shared" si="22"/>
        <v>62.6</v>
      </c>
      <c r="I462" s="197" t="b">
        <f t="shared" si="23"/>
        <v>1</v>
      </c>
      <c r="J462" s="194" t="b">
        <v>1</v>
      </c>
    </row>
    <row r="463" spans="1:10" ht="15.6" thickBot="1">
      <c r="A463" s="222" t="str">
        <f t="shared" si="21"/>
        <v>JGSCAN</v>
      </c>
      <c r="B463" s="199" t="s">
        <v>1089</v>
      </c>
      <c r="C463" s="199" t="s">
        <v>770</v>
      </c>
      <c r="D463" s="208">
        <v>410</v>
      </c>
      <c r="E463" s="208" t="s">
        <v>1090</v>
      </c>
      <c r="F463" s="208">
        <v>2694.8</v>
      </c>
      <c r="G463" s="208">
        <v>62.6</v>
      </c>
      <c r="H463" s="196">
        <f t="shared" si="22"/>
        <v>62.6</v>
      </c>
      <c r="I463" s="197" t="b">
        <f t="shared" si="23"/>
        <v>1</v>
      </c>
      <c r="J463" s="194" t="b">
        <v>1</v>
      </c>
    </row>
    <row r="464" spans="1:10" ht="15.6" thickBot="1">
      <c r="A464" s="222" t="str">
        <f t="shared" si="21"/>
        <v>CANSGN</v>
      </c>
      <c r="B464" s="199" t="s">
        <v>770</v>
      </c>
      <c r="C464" s="199" t="s">
        <v>795</v>
      </c>
      <c r="D464" s="207">
        <v>1563</v>
      </c>
      <c r="E464" s="207" t="s">
        <v>1091</v>
      </c>
      <c r="F464" s="207">
        <v>7788.1</v>
      </c>
      <c r="G464" s="207">
        <v>133.69999999999999</v>
      </c>
      <c r="H464" s="196">
        <f t="shared" si="22"/>
        <v>133.69999999999999</v>
      </c>
      <c r="I464" s="197" t="b">
        <f t="shared" si="23"/>
        <v>1</v>
      </c>
      <c r="J464" s="194" t="b">
        <v>1</v>
      </c>
    </row>
    <row r="465" spans="1:10" ht="15.6" thickBot="1">
      <c r="A465" s="222" t="str">
        <f t="shared" si="21"/>
        <v>SGNKUL</v>
      </c>
      <c r="B465" s="199" t="s">
        <v>795</v>
      </c>
      <c r="C465" s="199" t="s">
        <v>922</v>
      </c>
      <c r="D465" s="207">
        <v>1051</v>
      </c>
      <c r="E465" s="207" t="s">
        <v>979</v>
      </c>
      <c r="F465" s="207">
        <v>5462.9</v>
      </c>
      <c r="G465" s="207">
        <v>97</v>
      </c>
      <c r="H465" s="196">
        <f t="shared" si="22"/>
        <v>97</v>
      </c>
      <c r="I465" s="197" t="b">
        <f t="shared" si="23"/>
        <v>1</v>
      </c>
      <c r="J465" s="194" t="b">
        <v>1</v>
      </c>
    </row>
    <row r="466" spans="1:10" ht="15.6" thickBot="1">
      <c r="A466" s="222" t="str">
        <f t="shared" si="21"/>
        <v>KULTPE</v>
      </c>
      <c r="B466" s="199" t="s">
        <v>922</v>
      </c>
      <c r="C466" s="199" t="s">
        <v>755</v>
      </c>
      <c r="D466" s="207">
        <v>3243</v>
      </c>
      <c r="E466" s="207" t="s">
        <v>1092</v>
      </c>
      <c r="F466" s="207">
        <v>23405.1</v>
      </c>
      <c r="G466" s="207">
        <v>212.3</v>
      </c>
      <c r="H466" s="196">
        <f t="shared" si="22"/>
        <v>212.3</v>
      </c>
      <c r="I466" s="197" t="b">
        <f t="shared" si="23"/>
        <v>1</v>
      </c>
      <c r="J466" s="194" t="b">
        <v>1</v>
      </c>
    </row>
    <row r="467" spans="1:10" ht="15.6" thickBot="1">
      <c r="A467" s="222" t="str">
        <f t="shared" si="21"/>
        <v>TPEKUL</v>
      </c>
      <c r="B467" s="199" t="s">
        <v>755</v>
      </c>
      <c r="C467" s="199" t="s">
        <v>922</v>
      </c>
      <c r="D467" s="207">
        <v>3243</v>
      </c>
      <c r="E467" s="207" t="s">
        <v>1092</v>
      </c>
      <c r="F467" s="207">
        <v>23413.3</v>
      </c>
      <c r="G467" s="207">
        <v>212.3</v>
      </c>
      <c r="H467" s="196">
        <f t="shared" si="22"/>
        <v>212.3</v>
      </c>
      <c r="I467" s="197" t="b">
        <f t="shared" si="23"/>
        <v>1</v>
      </c>
      <c r="J467" s="194" t="b">
        <v>1</v>
      </c>
    </row>
    <row r="468" spans="1:10" ht="15.6" thickBot="1">
      <c r="A468" s="222" t="str">
        <f t="shared" si="21"/>
        <v>KULSGN</v>
      </c>
      <c r="B468" s="199" t="s">
        <v>922</v>
      </c>
      <c r="C468" s="199" t="s">
        <v>795</v>
      </c>
      <c r="D468" s="207">
        <v>1051</v>
      </c>
      <c r="E468" s="207" t="s">
        <v>979</v>
      </c>
      <c r="F468" s="207">
        <v>5462.9</v>
      </c>
      <c r="G468" s="207">
        <v>97</v>
      </c>
      <c r="H468" s="196">
        <f t="shared" si="22"/>
        <v>97</v>
      </c>
      <c r="I468" s="197" t="b">
        <f t="shared" si="23"/>
        <v>1</v>
      </c>
      <c r="J468" s="194" t="b">
        <v>1</v>
      </c>
    </row>
    <row r="469" spans="1:10" ht="15.6" thickBot="1">
      <c r="A469" s="222" t="str">
        <f t="shared" si="21"/>
        <v>SGNCAN</v>
      </c>
      <c r="B469" s="199" t="s">
        <v>795</v>
      </c>
      <c r="C469" s="199" t="s">
        <v>770</v>
      </c>
      <c r="D469" s="208">
        <v>1563</v>
      </c>
      <c r="E469" s="208" t="s">
        <v>1091</v>
      </c>
      <c r="F469" s="208">
        <v>7832.7</v>
      </c>
      <c r="G469" s="208">
        <v>133</v>
      </c>
      <c r="H469" s="196">
        <f t="shared" si="22"/>
        <v>133</v>
      </c>
      <c r="I469" s="197" t="b">
        <f t="shared" si="23"/>
        <v>1</v>
      </c>
      <c r="J469" s="194" t="b">
        <v>1</v>
      </c>
    </row>
    <row r="470" spans="1:10" ht="15.6" thickBot="1">
      <c r="A470" s="222" t="str">
        <f t="shared" si="21"/>
        <v>YNTPVG</v>
      </c>
      <c r="B470" s="199" t="s">
        <v>1093</v>
      </c>
      <c r="C470" s="199" t="s">
        <v>758</v>
      </c>
      <c r="D470" s="207">
        <v>727</v>
      </c>
      <c r="E470" s="207" t="s">
        <v>1094</v>
      </c>
      <c r="F470" s="207">
        <v>4347.3999999999996</v>
      </c>
      <c r="G470" s="207">
        <v>77.400000000000006</v>
      </c>
      <c r="H470" s="196">
        <f t="shared" si="22"/>
        <v>77.400000000000006</v>
      </c>
      <c r="I470" s="197" t="b">
        <f t="shared" si="23"/>
        <v>1</v>
      </c>
      <c r="J470" s="194" t="b">
        <v>1</v>
      </c>
    </row>
    <row r="471" spans="1:10" ht="19.8" thickBot="1">
      <c r="A471" s="222" t="str">
        <f t="shared" si="21"/>
        <v>PVGNRT</v>
      </c>
      <c r="B471" s="199" t="s">
        <v>758</v>
      </c>
      <c r="C471" s="199" t="s">
        <v>754</v>
      </c>
      <c r="D471" s="207">
        <v>1794</v>
      </c>
      <c r="E471" s="207" t="s">
        <v>1095</v>
      </c>
      <c r="F471" s="207">
        <v>12457</v>
      </c>
      <c r="G471" s="207">
        <v>135.9</v>
      </c>
      <c r="H471" s="196">
        <f t="shared" si="22"/>
        <v>135.9</v>
      </c>
      <c r="I471" s="197" t="b">
        <f t="shared" si="23"/>
        <v>1</v>
      </c>
      <c r="J471" s="194" t="b">
        <v>1</v>
      </c>
    </row>
    <row r="472" spans="1:10" ht="19.8" thickBot="1">
      <c r="A472" s="222" t="str">
        <f t="shared" si="21"/>
        <v>NRTPVG</v>
      </c>
      <c r="B472" s="199" t="s">
        <v>754</v>
      </c>
      <c r="C472" s="199" t="s">
        <v>758</v>
      </c>
      <c r="D472" s="207">
        <v>1794</v>
      </c>
      <c r="E472" s="207" t="s">
        <v>1095</v>
      </c>
      <c r="F472" s="207">
        <v>12457.2</v>
      </c>
      <c r="G472" s="207">
        <v>135.9</v>
      </c>
      <c r="H472" s="196">
        <f t="shared" si="22"/>
        <v>135.9</v>
      </c>
      <c r="I472" s="197" t="b">
        <f t="shared" si="23"/>
        <v>1</v>
      </c>
      <c r="J472" s="194" t="b">
        <v>1</v>
      </c>
    </row>
    <row r="473" spans="1:10" ht="15.6" thickBot="1">
      <c r="A473" s="222" t="str">
        <f t="shared" si="21"/>
        <v>PVGYNT</v>
      </c>
      <c r="B473" s="199" t="s">
        <v>758</v>
      </c>
      <c r="C473" s="199" t="s">
        <v>1093</v>
      </c>
      <c r="D473" s="207">
        <v>727</v>
      </c>
      <c r="E473" s="207" t="s">
        <v>1094</v>
      </c>
      <c r="F473" s="207">
        <v>4321.3</v>
      </c>
      <c r="G473" s="207">
        <v>77.5</v>
      </c>
      <c r="H473" s="196">
        <f t="shared" si="22"/>
        <v>77.5</v>
      </c>
      <c r="I473" s="197" t="b">
        <f t="shared" si="23"/>
        <v>1</v>
      </c>
      <c r="J473" s="194" t="b">
        <v>1</v>
      </c>
    </row>
    <row r="474" spans="1:10" ht="15.6" thickBot="1">
      <c r="A474" s="222" t="str">
        <f t="shared" si="21"/>
        <v>YNTTPE</v>
      </c>
      <c r="B474" s="199" t="s">
        <v>1093</v>
      </c>
      <c r="C474" s="199" t="s">
        <v>755</v>
      </c>
      <c r="D474" s="207">
        <v>1399</v>
      </c>
      <c r="E474" s="207">
        <v>738</v>
      </c>
      <c r="F474" s="207">
        <v>6589.1</v>
      </c>
      <c r="G474" s="207">
        <v>116.6</v>
      </c>
      <c r="H474" s="196">
        <f t="shared" si="22"/>
        <v>116.6</v>
      </c>
      <c r="I474" s="197" t="b">
        <f t="shared" si="23"/>
        <v>1</v>
      </c>
      <c r="J474" s="194" t="b">
        <v>1</v>
      </c>
    </row>
    <row r="475" spans="1:10" ht="15.6" thickBot="1">
      <c r="A475" s="222" t="str">
        <f t="shared" si="21"/>
        <v>TPEXUZ</v>
      </c>
      <c r="B475" s="199" t="s">
        <v>755</v>
      </c>
      <c r="C475" s="199" t="s">
        <v>1096</v>
      </c>
      <c r="D475" s="207">
        <v>1086</v>
      </c>
      <c r="E475" s="207">
        <v>738</v>
      </c>
      <c r="F475" s="207">
        <v>5529.8</v>
      </c>
      <c r="G475" s="207">
        <v>97.8</v>
      </c>
      <c r="H475" s="196">
        <f t="shared" si="22"/>
        <v>97.8</v>
      </c>
      <c r="I475" s="197" t="b">
        <f t="shared" si="23"/>
        <v>1</v>
      </c>
      <c r="J475" s="194" t="b">
        <v>1</v>
      </c>
    </row>
    <row r="476" spans="1:10" ht="15.6" thickBot="1">
      <c r="A476" s="222" t="str">
        <f t="shared" si="21"/>
        <v>XUZTPE</v>
      </c>
      <c r="B476" s="199" t="s">
        <v>1096</v>
      </c>
      <c r="C476" s="199" t="s">
        <v>755</v>
      </c>
      <c r="D476" s="207">
        <v>1086</v>
      </c>
      <c r="E476" s="207">
        <v>738</v>
      </c>
      <c r="F476" s="207">
        <v>5529.8</v>
      </c>
      <c r="G476" s="207">
        <v>97.8</v>
      </c>
      <c r="H476" s="196">
        <f t="shared" si="22"/>
        <v>97.8</v>
      </c>
      <c r="I476" s="197" t="b">
        <f t="shared" si="23"/>
        <v>1</v>
      </c>
      <c r="J476" s="194" t="b">
        <v>1</v>
      </c>
    </row>
    <row r="477" spans="1:10" ht="15.6" thickBot="1">
      <c r="A477" s="222" t="str">
        <f t="shared" si="21"/>
        <v>TPEYNT</v>
      </c>
      <c r="B477" s="199" t="s">
        <v>755</v>
      </c>
      <c r="C477" s="199" t="s">
        <v>1093</v>
      </c>
      <c r="D477" s="207">
        <v>1399</v>
      </c>
      <c r="E477" s="207">
        <v>738</v>
      </c>
      <c r="F477" s="207">
        <v>6589.1</v>
      </c>
      <c r="G477" s="207">
        <v>116.6</v>
      </c>
      <c r="H477" s="196">
        <f t="shared" si="22"/>
        <v>116.6</v>
      </c>
      <c r="I477" s="197" t="b">
        <f t="shared" si="23"/>
        <v>1</v>
      </c>
      <c r="J477" s="194" t="b">
        <v>1</v>
      </c>
    </row>
    <row r="478" spans="1:10" ht="19.8" thickBot="1">
      <c r="A478" s="222" t="str">
        <f t="shared" si="21"/>
        <v>CANWNZ</v>
      </c>
      <c r="B478" s="199" t="s">
        <v>770</v>
      </c>
      <c r="C478" s="199" t="s">
        <v>1097</v>
      </c>
      <c r="D478" s="207">
        <v>908</v>
      </c>
      <c r="E478" s="207" t="s">
        <v>1098</v>
      </c>
      <c r="F478" s="207">
        <v>4900.3</v>
      </c>
      <c r="G478" s="207">
        <v>89.8</v>
      </c>
      <c r="H478" s="196">
        <f t="shared" si="22"/>
        <v>89.8</v>
      </c>
      <c r="I478" s="197" t="b">
        <f t="shared" si="23"/>
        <v>1</v>
      </c>
      <c r="J478" s="194" t="b">
        <v>1</v>
      </c>
    </row>
    <row r="479" spans="1:10" ht="15.6" thickBot="1">
      <c r="A479" s="222" t="str">
        <f t="shared" si="21"/>
        <v>WNZTSA</v>
      </c>
      <c r="B479" s="199" t="s">
        <v>1097</v>
      </c>
      <c r="C479" s="199" t="s">
        <v>752</v>
      </c>
      <c r="D479" s="207">
        <v>322</v>
      </c>
      <c r="E479" s="207">
        <v>738</v>
      </c>
      <c r="F479" s="207">
        <v>2553</v>
      </c>
      <c r="G479" s="207">
        <v>45.2</v>
      </c>
      <c r="H479" s="196">
        <f t="shared" si="22"/>
        <v>45.2</v>
      </c>
      <c r="I479" s="197" t="b">
        <f t="shared" si="23"/>
        <v>1</v>
      </c>
      <c r="J479" s="194" t="b">
        <v>1</v>
      </c>
    </row>
    <row r="480" spans="1:10" ht="15.6" thickBot="1">
      <c r="A480" s="222" t="str">
        <f t="shared" si="21"/>
        <v>TSAWNZ</v>
      </c>
      <c r="B480" s="199" t="s">
        <v>752</v>
      </c>
      <c r="C480" s="199" t="s">
        <v>1097</v>
      </c>
      <c r="D480" s="207">
        <v>322</v>
      </c>
      <c r="E480" s="207">
        <v>738</v>
      </c>
      <c r="F480" s="207">
        <v>2553</v>
      </c>
      <c r="G480" s="207">
        <v>45.2</v>
      </c>
      <c r="H480" s="196">
        <f t="shared" si="22"/>
        <v>45.2</v>
      </c>
      <c r="I480" s="197" t="b">
        <f t="shared" si="23"/>
        <v>1</v>
      </c>
      <c r="J480" s="194" t="b">
        <v>1</v>
      </c>
    </row>
    <row r="481" spans="1:10" ht="19.8" thickBot="1">
      <c r="A481" s="222" t="str">
        <f t="shared" si="21"/>
        <v>WNZCAN</v>
      </c>
      <c r="B481" s="199" t="s">
        <v>1097</v>
      </c>
      <c r="C481" s="199" t="s">
        <v>770</v>
      </c>
      <c r="D481" s="208">
        <v>908</v>
      </c>
      <c r="E481" s="208" t="s">
        <v>1098</v>
      </c>
      <c r="F481" s="208">
        <v>4899.3999999999996</v>
      </c>
      <c r="G481" s="208">
        <v>89.8</v>
      </c>
      <c r="H481" s="196">
        <f t="shared" si="22"/>
        <v>89.8</v>
      </c>
      <c r="I481" s="197" t="b">
        <f t="shared" si="23"/>
        <v>1</v>
      </c>
      <c r="J481" s="194" t="b">
        <v>1</v>
      </c>
    </row>
    <row r="482" spans="1:10" ht="19.8" thickBot="1">
      <c r="A482" s="222" t="str">
        <f t="shared" si="21"/>
        <v>CANWUH</v>
      </c>
      <c r="B482" s="199" t="s">
        <v>770</v>
      </c>
      <c r="C482" s="199" t="s">
        <v>1099</v>
      </c>
      <c r="D482" s="207">
        <v>827</v>
      </c>
      <c r="E482" s="207" t="s">
        <v>1100</v>
      </c>
      <c r="F482" s="207">
        <v>5585.3</v>
      </c>
      <c r="G482" s="207">
        <v>81.5</v>
      </c>
      <c r="H482" s="196">
        <f t="shared" si="22"/>
        <v>81.5</v>
      </c>
      <c r="I482" s="197" t="b">
        <f t="shared" si="23"/>
        <v>1</v>
      </c>
      <c r="J482" s="194" t="b">
        <v>1</v>
      </c>
    </row>
    <row r="483" spans="1:10" ht="15.6" thickBot="1">
      <c r="A483" s="222" t="str">
        <f t="shared" si="21"/>
        <v>BKKLHR</v>
      </c>
      <c r="B483" s="199" t="s">
        <v>768</v>
      </c>
      <c r="C483" s="199" t="s">
        <v>844</v>
      </c>
      <c r="D483" s="207">
        <v>9571</v>
      </c>
      <c r="E483" s="207" t="s">
        <v>1101</v>
      </c>
      <c r="F483" s="207">
        <v>101593.7</v>
      </c>
      <c r="G483" s="207">
        <v>435</v>
      </c>
      <c r="H483" s="196">
        <f t="shared" si="22"/>
        <v>435</v>
      </c>
      <c r="I483" s="197" t="b">
        <f t="shared" si="23"/>
        <v>1</v>
      </c>
      <c r="J483" s="194" t="b">
        <v>1</v>
      </c>
    </row>
    <row r="484" spans="1:10" ht="15.6" thickBot="1">
      <c r="A484" s="222" t="str">
        <f t="shared" si="21"/>
        <v>HKGKMG</v>
      </c>
      <c r="B484" s="199" t="s">
        <v>760</v>
      </c>
      <c r="C484" s="199" t="s">
        <v>761</v>
      </c>
      <c r="D484" s="207">
        <v>1157</v>
      </c>
      <c r="E484" s="207" t="s">
        <v>1102</v>
      </c>
      <c r="F484" s="207">
        <v>6724.2</v>
      </c>
      <c r="G484" s="207">
        <v>100.3</v>
      </c>
      <c r="H484" s="196">
        <f t="shared" si="22"/>
        <v>100.3</v>
      </c>
      <c r="I484" s="197" t="b">
        <f t="shared" si="23"/>
        <v>1</v>
      </c>
      <c r="J484" s="194" t="b">
        <v>1</v>
      </c>
    </row>
    <row r="485" spans="1:10" ht="15.6" thickBot="1">
      <c r="A485" s="222" t="str">
        <f t="shared" si="21"/>
        <v>KMGHKG</v>
      </c>
      <c r="B485" s="199" t="s">
        <v>761</v>
      </c>
      <c r="C485" s="199" t="s">
        <v>760</v>
      </c>
      <c r="D485" s="207">
        <v>1157</v>
      </c>
      <c r="E485" s="207" t="s">
        <v>1102</v>
      </c>
      <c r="F485" s="207">
        <v>6724.2</v>
      </c>
      <c r="G485" s="207">
        <v>100.3</v>
      </c>
      <c r="H485" s="196">
        <f t="shared" si="22"/>
        <v>100.3</v>
      </c>
      <c r="I485" s="197" t="b">
        <f t="shared" si="23"/>
        <v>1</v>
      </c>
      <c r="J485" s="194" t="b">
        <v>1</v>
      </c>
    </row>
    <row r="486" spans="1:10" ht="19.8" thickBot="1">
      <c r="A486" s="222" t="str">
        <f t="shared" si="21"/>
        <v>WUHCAN</v>
      </c>
      <c r="B486" s="199" t="s">
        <v>1099</v>
      </c>
      <c r="C486" s="199" t="s">
        <v>770</v>
      </c>
      <c r="D486" s="208">
        <v>827</v>
      </c>
      <c r="E486" s="208" t="s">
        <v>1100</v>
      </c>
      <c r="F486" s="208">
        <v>5588.9</v>
      </c>
      <c r="G486" s="208">
        <v>81.5</v>
      </c>
      <c r="H486" s="196">
        <f t="shared" si="22"/>
        <v>81.5</v>
      </c>
      <c r="I486" s="197" t="b">
        <f t="shared" si="23"/>
        <v>1</v>
      </c>
      <c r="J486" s="194" t="b">
        <v>1</v>
      </c>
    </row>
    <row r="487" spans="1:10" ht="19.8" thickBot="1">
      <c r="A487" s="222" t="str">
        <f t="shared" si="21"/>
        <v>CANHGH</v>
      </c>
      <c r="B487" s="199" t="s">
        <v>770</v>
      </c>
      <c r="C487" s="199" t="s">
        <v>756</v>
      </c>
      <c r="D487" s="207">
        <v>1038</v>
      </c>
      <c r="E487" s="207" t="s">
        <v>1103</v>
      </c>
      <c r="F487" s="207">
        <v>5683.4</v>
      </c>
      <c r="G487" s="207">
        <v>96.2</v>
      </c>
      <c r="H487" s="196">
        <f t="shared" si="22"/>
        <v>96.2</v>
      </c>
      <c r="I487" s="197" t="b">
        <f t="shared" si="23"/>
        <v>1</v>
      </c>
      <c r="J487" s="194" t="b">
        <v>1</v>
      </c>
    </row>
    <row r="488" spans="1:10" ht="15.6" thickBot="1">
      <c r="A488" s="222" t="str">
        <f t="shared" si="21"/>
        <v>HGHHKG</v>
      </c>
      <c r="B488" s="199" t="s">
        <v>756</v>
      </c>
      <c r="C488" s="199" t="s">
        <v>760</v>
      </c>
      <c r="D488" s="207">
        <v>1093</v>
      </c>
      <c r="E488" s="207" t="s">
        <v>967</v>
      </c>
      <c r="F488" s="207">
        <v>7700.2</v>
      </c>
      <c r="G488" s="207">
        <v>98.1</v>
      </c>
      <c r="H488" s="196">
        <f t="shared" si="22"/>
        <v>98.1</v>
      </c>
      <c r="I488" s="197" t="b">
        <f t="shared" si="23"/>
        <v>1</v>
      </c>
      <c r="J488" s="194" t="b">
        <v>1</v>
      </c>
    </row>
    <row r="489" spans="1:10" ht="15.6" thickBot="1">
      <c r="A489" s="222" t="str">
        <f t="shared" si="21"/>
        <v>HKGSIN</v>
      </c>
      <c r="B489" s="199" t="s">
        <v>760</v>
      </c>
      <c r="C489" s="199" t="s">
        <v>803</v>
      </c>
      <c r="D489" s="207">
        <v>2562</v>
      </c>
      <c r="E489" s="207" t="s">
        <v>1104</v>
      </c>
      <c r="F489" s="207">
        <v>22379.200000000001</v>
      </c>
      <c r="G489" s="207">
        <v>178.4</v>
      </c>
      <c r="H489" s="196">
        <f t="shared" si="22"/>
        <v>178.4</v>
      </c>
      <c r="I489" s="197" t="b">
        <f t="shared" si="23"/>
        <v>1</v>
      </c>
      <c r="J489" s="194" t="b">
        <v>1</v>
      </c>
    </row>
    <row r="490" spans="1:10" ht="15.6" thickBot="1">
      <c r="A490" s="222" t="str">
        <f t="shared" si="21"/>
        <v>SINHKG</v>
      </c>
      <c r="B490" s="199" t="s">
        <v>803</v>
      </c>
      <c r="C490" s="199" t="s">
        <v>760</v>
      </c>
      <c r="D490" s="207">
        <v>2562</v>
      </c>
      <c r="E490" s="207" t="s">
        <v>1104</v>
      </c>
      <c r="F490" s="207">
        <v>22403.3</v>
      </c>
      <c r="G490" s="207">
        <v>178.5</v>
      </c>
      <c r="H490" s="196">
        <f t="shared" si="22"/>
        <v>178.5</v>
      </c>
      <c r="I490" s="197" t="b">
        <f t="shared" si="23"/>
        <v>1</v>
      </c>
      <c r="J490" s="194" t="b">
        <v>1</v>
      </c>
    </row>
    <row r="491" spans="1:10" ht="15.6" thickBot="1">
      <c r="A491" s="222" t="str">
        <f t="shared" si="21"/>
        <v>HKGHGH</v>
      </c>
      <c r="B491" s="199" t="s">
        <v>760</v>
      </c>
      <c r="C491" s="199" t="s">
        <v>756</v>
      </c>
      <c r="D491" s="207">
        <v>1093</v>
      </c>
      <c r="E491" s="207" t="s">
        <v>967</v>
      </c>
      <c r="F491" s="207">
        <v>7700.2</v>
      </c>
      <c r="G491" s="207">
        <v>98.1</v>
      </c>
      <c r="H491" s="196">
        <f t="shared" si="22"/>
        <v>98.1</v>
      </c>
      <c r="I491" s="197" t="b">
        <f t="shared" si="23"/>
        <v>1</v>
      </c>
      <c r="J491" s="194" t="b">
        <v>1</v>
      </c>
    </row>
    <row r="492" spans="1:10" ht="19.8" thickBot="1">
      <c r="A492" s="222" t="str">
        <f t="shared" si="21"/>
        <v>HGHCAN</v>
      </c>
      <c r="B492" s="199" t="s">
        <v>756</v>
      </c>
      <c r="C492" s="199" t="s">
        <v>770</v>
      </c>
      <c r="D492" s="208">
        <v>1038</v>
      </c>
      <c r="E492" s="208" t="s">
        <v>1103</v>
      </c>
      <c r="F492" s="208">
        <v>5681.9</v>
      </c>
      <c r="G492" s="208">
        <v>96.2</v>
      </c>
      <c r="H492" s="196">
        <f t="shared" si="22"/>
        <v>96.2</v>
      </c>
      <c r="I492" s="197" t="b">
        <f t="shared" si="23"/>
        <v>1</v>
      </c>
      <c r="J492" s="194" t="b">
        <v>1</v>
      </c>
    </row>
    <row r="493" spans="1:10" ht="15.6" thickBot="1">
      <c r="A493" s="222" t="str">
        <f t="shared" si="21"/>
        <v>CANXMN</v>
      </c>
      <c r="B493" s="199" t="s">
        <v>770</v>
      </c>
      <c r="C493" s="199" t="s">
        <v>798</v>
      </c>
      <c r="D493" s="207">
        <v>507</v>
      </c>
      <c r="E493" s="207" t="s">
        <v>1105</v>
      </c>
      <c r="F493" s="207">
        <v>3222.9</v>
      </c>
      <c r="G493" s="207">
        <v>61.4</v>
      </c>
      <c r="H493" s="196">
        <f t="shared" si="22"/>
        <v>61.4</v>
      </c>
      <c r="I493" s="197" t="b">
        <f t="shared" si="23"/>
        <v>1</v>
      </c>
      <c r="J493" s="194" t="b">
        <v>1</v>
      </c>
    </row>
    <row r="494" spans="1:10" ht="15.6" thickBot="1">
      <c r="A494" s="222" t="str">
        <f t="shared" si="21"/>
        <v>XMNTPE</v>
      </c>
      <c r="B494" s="199" t="s">
        <v>798</v>
      </c>
      <c r="C494" s="199" t="s">
        <v>755</v>
      </c>
      <c r="D494" s="207">
        <v>317</v>
      </c>
      <c r="E494" s="207" t="s">
        <v>1106</v>
      </c>
      <c r="F494" s="207">
        <v>3920.3</v>
      </c>
      <c r="G494" s="207">
        <v>42.8</v>
      </c>
      <c r="H494" s="196">
        <f t="shared" si="22"/>
        <v>42.8</v>
      </c>
      <c r="I494" s="197" t="b">
        <f t="shared" si="23"/>
        <v>1</v>
      </c>
      <c r="J494" s="194" t="b">
        <v>1</v>
      </c>
    </row>
    <row r="495" spans="1:10" ht="15.6" thickBot="1">
      <c r="A495" s="222" t="str">
        <f t="shared" si="21"/>
        <v>TPEPEK</v>
      </c>
      <c r="B495" s="199" t="s">
        <v>755</v>
      </c>
      <c r="C495" s="199" t="s">
        <v>769</v>
      </c>
      <c r="D495" s="207">
        <v>1720</v>
      </c>
      <c r="E495" s="207" t="s">
        <v>1107</v>
      </c>
      <c r="F495" s="207">
        <v>18344.900000000001</v>
      </c>
      <c r="G495" s="207">
        <v>133</v>
      </c>
      <c r="H495" s="196">
        <f t="shared" si="22"/>
        <v>133</v>
      </c>
      <c r="I495" s="197" t="b">
        <f t="shared" si="23"/>
        <v>1</v>
      </c>
      <c r="J495" s="194" t="b">
        <v>1</v>
      </c>
    </row>
    <row r="496" spans="1:10" ht="15.6" thickBot="1">
      <c r="A496" s="222" t="str">
        <f t="shared" si="21"/>
        <v>PEKTPE</v>
      </c>
      <c r="B496" s="199" t="s">
        <v>769</v>
      </c>
      <c r="C496" s="199" t="s">
        <v>755</v>
      </c>
      <c r="D496" s="207">
        <v>1720</v>
      </c>
      <c r="E496" s="207" t="s">
        <v>1107</v>
      </c>
      <c r="F496" s="207">
        <v>18346.5</v>
      </c>
      <c r="G496" s="207">
        <v>133</v>
      </c>
      <c r="H496" s="196">
        <f t="shared" si="22"/>
        <v>133</v>
      </c>
      <c r="I496" s="197" t="b">
        <f t="shared" si="23"/>
        <v>1</v>
      </c>
      <c r="J496" s="194" t="b">
        <v>1</v>
      </c>
    </row>
    <row r="497" spans="1:10" ht="15.6" thickBot="1">
      <c r="A497" s="222" t="str">
        <f t="shared" si="21"/>
        <v>TPEXMN</v>
      </c>
      <c r="B497" s="199" t="s">
        <v>755</v>
      </c>
      <c r="C497" s="199" t="s">
        <v>798</v>
      </c>
      <c r="D497" s="208">
        <v>317</v>
      </c>
      <c r="E497" s="208" t="s">
        <v>1106</v>
      </c>
      <c r="F497" s="208">
        <v>3920.3</v>
      </c>
      <c r="G497" s="208">
        <v>42.8</v>
      </c>
      <c r="H497" s="196">
        <f t="shared" si="22"/>
        <v>42.8</v>
      </c>
      <c r="I497" s="197" t="b">
        <f t="shared" si="23"/>
        <v>1</v>
      </c>
      <c r="J497" s="194" t="b">
        <v>1</v>
      </c>
    </row>
    <row r="498" spans="1:10" ht="15.6" thickBot="1">
      <c r="A498" s="222" t="str">
        <f t="shared" si="21"/>
        <v>XMNCAN</v>
      </c>
      <c r="B498" s="199" t="s">
        <v>798</v>
      </c>
      <c r="C498" s="199" t="s">
        <v>770</v>
      </c>
      <c r="D498" s="207">
        <v>507</v>
      </c>
      <c r="E498" s="207" t="s">
        <v>1105</v>
      </c>
      <c r="F498" s="207">
        <v>3222.9</v>
      </c>
      <c r="G498" s="207">
        <v>61.4</v>
      </c>
      <c r="H498" s="196">
        <f t="shared" si="22"/>
        <v>61.4</v>
      </c>
      <c r="I498" s="197" t="b">
        <f t="shared" si="23"/>
        <v>1</v>
      </c>
      <c r="J498" s="194" t="b">
        <v>1</v>
      </c>
    </row>
    <row r="499" spans="1:10" ht="15.6" thickBot="1">
      <c r="A499" s="222" t="str">
        <f t="shared" si="21"/>
        <v>CANHYN</v>
      </c>
      <c r="B499" s="199" t="s">
        <v>770</v>
      </c>
      <c r="C499" s="199" t="s">
        <v>1108</v>
      </c>
      <c r="D499" s="207">
        <v>995</v>
      </c>
      <c r="E499" s="207" t="s">
        <v>1109</v>
      </c>
      <c r="F499" s="207">
        <v>5169.7</v>
      </c>
      <c r="G499" s="207">
        <v>93.5</v>
      </c>
      <c r="H499" s="196">
        <f t="shared" si="22"/>
        <v>93.5</v>
      </c>
      <c r="I499" s="197" t="b">
        <f t="shared" si="23"/>
        <v>1</v>
      </c>
      <c r="J499" s="194" t="b">
        <v>1</v>
      </c>
    </row>
    <row r="500" spans="1:10" ht="15.6" thickBot="1">
      <c r="A500" s="222" t="str">
        <f t="shared" si="21"/>
        <v>HYNSZX</v>
      </c>
      <c r="B500" s="199" t="s">
        <v>1108</v>
      </c>
      <c r="C500" s="199" t="s">
        <v>759</v>
      </c>
      <c r="D500" s="207">
        <v>1006</v>
      </c>
      <c r="E500" s="207" t="s">
        <v>1110</v>
      </c>
      <c r="F500" s="207">
        <v>5388.2</v>
      </c>
      <c r="G500" s="207">
        <v>95.7</v>
      </c>
      <c r="H500" s="196">
        <f t="shared" si="22"/>
        <v>95.7</v>
      </c>
      <c r="I500" s="197" t="b">
        <f t="shared" si="23"/>
        <v>1</v>
      </c>
      <c r="J500" s="194" t="b">
        <v>1</v>
      </c>
    </row>
    <row r="501" spans="1:10" ht="15.6" thickBot="1">
      <c r="A501" s="222" t="str">
        <f t="shared" si="21"/>
        <v>SZXCTU</v>
      </c>
      <c r="B501" s="199" t="s">
        <v>759</v>
      </c>
      <c r="C501" s="199" t="s">
        <v>1015</v>
      </c>
      <c r="D501" s="207">
        <v>1316</v>
      </c>
      <c r="E501" s="207" t="s">
        <v>1111</v>
      </c>
      <c r="F501" s="207">
        <v>7492.5</v>
      </c>
      <c r="G501" s="207">
        <v>114.8</v>
      </c>
      <c r="H501" s="196">
        <f t="shared" si="22"/>
        <v>114.8</v>
      </c>
      <c r="I501" s="197" t="b">
        <f t="shared" si="23"/>
        <v>1</v>
      </c>
      <c r="J501" s="194" t="b">
        <v>1</v>
      </c>
    </row>
    <row r="502" spans="1:10" ht="15.6" thickBot="1">
      <c r="A502" s="222" t="str">
        <f t="shared" si="21"/>
        <v>CTUSZX</v>
      </c>
      <c r="B502" s="199" t="s">
        <v>1015</v>
      </c>
      <c r="C502" s="199" t="s">
        <v>759</v>
      </c>
      <c r="D502" s="207">
        <v>1316</v>
      </c>
      <c r="E502" s="207" t="s">
        <v>1111</v>
      </c>
      <c r="F502" s="207">
        <v>7491.1</v>
      </c>
      <c r="G502" s="207">
        <v>114.8</v>
      </c>
      <c r="H502" s="196">
        <f t="shared" si="22"/>
        <v>114.8</v>
      </c>
      <c r="I502" s="197" t="b">
        <f t="shared" si="23"/>
        <v>1</v>
      </c>
      <c r="J502" s="194" t="b">
        <v>1</v>
      </c>
    </row>
    <row r="503" spans="1:10" ht="15.6" thickBot="1">
      <c r="A503" s="222" t="str">
        <f t="shared" si="21"/>
        <v>SZXHYN</v>
      </c>
      <c r="B503" s="199" t="s">
        <v>759</v>
      </c>
      <c r="C503" s="199" t="s">
        <v>1108</v>
      </c>
      <c r="D503" s="207">
        <v>1006</v>
      </c>
      <c r="E503" s="207" t="s">
        <v>1110</v>
      </c>
      <c r="F503" s="207">
        <v>5388.2</v>
      </c>
      <c r="G503" s="207">
        <v>95.7</v>
      </c>
      <c r="H503" s="196">
        <f t="shared" si="22"/>
        <v>95.7</v>
      </c>
      <c r="I503" s="197" t="b">
        <f t="shared" si="23"/>
        <v>1</v>
      </c>
      <c r="J503" s="194" t="b">
        <v>1</v>
      </c>
    </row>
    <row r="504" spans="1:10" ht="15.6" thickBot="1">
      <c r="A504" s="222" t="str">
        <f t="shared" si="21"/>
        <v>HYNCAN</v>
      </c>
      <c r="B504" s="199" t="s">
        <v>1108</v>
      </c>
      <c r="C504" s="199" t="s">
        <v>770</v>
      </c>
      <c r="D504" s="208">
        <v>995</v>
      </c>
      <c r="E504" s="208" t="s">
        <v>1109</v>
      </c>
      <c r="F504" s="208">
        <v>5169.7</v>
      </c>
      <c r="G504" s="208">
        <v>93.5</v>
      </c>
      <c r="H504" s="196">
        <f t="shared" si="22"/>
        <v>93.5</v>
      </c>
      <c r="I504" s="197" t="b">
        <f t="shared" si="23"/>
        <v>1</v>
      </c>
      <c r="J504" s="194" t="b">
        <v>1</v>
      </c>
    </row>
    <row r="505" spans="1:10" ht="15.6" thickBot="1">
      <c r="A505" s="222" t="str">
        <f t="shared" si="21"/>
        <v>CANWUX</v>
      </c>
      <c r="B505" s="199" t="s">
        <v>770</v>
      </c>
      <c r="C505" s="199" t="s">
        <v>1076</v>
      </c>
      <c r="D505" s="207">
        <v>1141</v>
      </c>
      <c r="E505" s="207" t="s">
        <v>1074</v>
      </c>
      <c r="F505" s="207">
        <v>5783.6</v>
      </c>
      <c r="G505" s="207">
        <v>105.7</v>
      </c>
      <c r="H505" s="196">
        <f t="shared" si="22"/>
        <v>105.7</v>
      </c>
      <c r="I505" s="197" t="b">
        <f t="shared" si="23"/>
        <v>1</v>
      </c>
      <c r="J505" s="194" t="b">
        <v>1</v>
      </c>
    </row>
    <row r="506" spans="1:10" ht="15.6" thickBot="1">
      <c r="A506" s="222" t="str">
        <f t="shared" si="21"/>
        <v>WUXKHH</v>
      </c>
      <c r="B506" s="199" t="s">
        <v>1076</v>
      </c>
      <c r="C506" s="199" t="s">
        <v>917</v>
      </c>
      <c r="D506" s="207">
        <v>990</v>
      </c>
      <c r="E506" s="207" t="s">
        <v>921</v>
      </c>
      <c r="F506" s="207">
        <v>5862.3</v>
      </c>
      <c r="G506" s="207">
        <v>91</v>
      </c>
      <c r="H506" s="196">
        <f t="shared" si="22"/>
        <v>91</v>
      </c>
      <c r="I506" s="197" t="b">
        <f t="shared" si="23"/>
        <v>1</v>
      </c>
      <c r="J506" s="194" t="b">
        <v>1</v>
      </c>
    </row>
    <row r="507" spans="1:10" ht="15.6" thickBot="1">
      <c r="A507" s="222" t="str">
        <f t="shared" si="21"/>
        <v>KHHKIX</v>
      </c>
      <c r="B507" s="199" t="s">
        <v>917</v>
      </c>
      <c r="C507" s="199" t="s">
        <v>772</v>
      </c>
      <c r="D507" s="207">
        <v>1957</v>
      </c>
      <c r="E507" s="207" t="s">
        <v>1112</v>
      </c>
      <c r="F507" s="207">
        <v>9781.7000000000007</v>
      </c>
      <c r="G507" s="207">
        <v>150.69999999999999</v>
      </c>
      <c r="H507" s="196">
        <f t="shared" si="22"/>
        <v>150.69999999999999</v>
      </c>
      <c r="I507" s="197" t="b">
        <f t="shared" si="23"/>
        <v>1</v>
      </c>
      <c r="J507" s="194" t="b">
        <v>1</v>
      </c>
    </row>
    <row r="508" spans="1:10" ht="15.6" thickBot="1">
      <c r="A508" s="222" t="str">
        <f t="shared" si="21"/>
        <v>KIXKHH</v>
      </c>
      <c r="B508" s="199" t="s">
        <v>772</v>
      </c>
      <c r="C508" s="199" t="s">
        <v>917</v>
      </c>
      <c r="D508" s="207">
        <v>1957</v>
      </c>
      <c r="E508" s="207" t="s">
        <v>1112</v>
      </c>
      <c r="F508" s="207">
        <v>9781.7000000000007</v>
      </c>
      <c r="G508" s="207">
        <v>150.69999999999999</v>
      </c>
      <c r="H508" s="196">
        <f t="shared" si="22"/>
        <v>150.69999999999999</v>
      </c>
      <c r="I508" s="197" t="b">
        <f t="shared" si="23"/>
        <v>1</v>
      </c>
      <c r="J508" s="194" t="b">
        <v>1</v>
      </c>
    </row>
    <row r="509" spans="1:10" ht="15.6" thickBot="1">
      <c r="A509" s="222" t="str">
        <f t="shared" si="21"/>
        <v>KHHWUX</v>
      </c>
      <c r="B509" s="199" t="s">
        <v>917</v>
      </c>
      <c r="C509" s="199" t="s">
        <v>1076</v>
      </c>
      <c r="D509" s="207">
        <v>990</v>
      </c>
      <c r="E509" s="207" t="s">
        <v>921</v>
      </c>
      <c r="F509" s="207">
        <v>5862.3</v>
      </c>
      <c r="G509" s="207">
        <v>91</v>
      </c>
      <c r="H509" s="196">
        <f t="shared" si="22"/>
        <v>91</v>
      </c>
      <c r="I509" s="197" t="b">
        <f t="shared" si="23"/>
        <v>1</v>
      </c>
      <c r="J509" s="194" t="b">
        <v>1</v>
      </c>
    </row>
    <row r="510" spans="1:10" ht="15.6" thickBot="1">
      <c r="A510" s="222" t="str">
        <f t="shared" si="21"/>
        <v>WUXCAN</v>
      </c>
      <c r="B510" s="199" t="s">
        <v>1076</v>
      </c>
      <c r="C510" s="199" t="s">
        <v>770</v>
      </c>
      <c r="D510" s="208">
        <v>1141</v>
      </c>
      <c r="E510" s="208" t="s">
        <v>1074</v>
      </c>
      <c r="F510" s="208">
        <v>5783.6</v>
      </c>
      <c r="G510" s="208">
        <v>105.7</v>
      </c>
      <c r="H510" s="196">
        <f t="shared" si="22"/>
        <v>105.7</v>
      </c>
      <c r="I510" s="197" t="b">
        <f t="shared" si="23"/>
        <v>1</v>
      </c>
      <c r="J510" s="194" t="b">
        <v>1</v>
      </c>
    </row>
    <row r="511" spans="1:10" ht="15.6" thickBot="1">
      <c r="A511" s="222" t="str">
        <f t="shared" si="21"/>
        <v>CANHND</v>
      </c>
      <c r="B511" s="199" t="s">
        <v>770</v>
      </c>
      <c r="C511" s="199" t="s">
        <v>753</v>
      </c>
      <c r="D511" s="207">
        <v>2884</v>
      </c>
      <c r="E511" s="207" t="s">
        <v>1113</v>
      </c>
      <c r="F511" s="207">
        <v>18865.599999999999</v>
      </c>
      <c r="G511" s="207">
        <v>203.3</v>
      </c>
      <c r="H511" s="196">
        <f t="shared" si="22"/>
        <v>203.3</v>
      </c>
      <c r="I511" s="197" t="b">
        <f t="shared" si="23"/>
        <v>1</v>
      </c>
      <c r="J511" s="194" t="b">
        <v>1</v>
      </c>
    </row>
    <row r="512" spans="1:10" ht="15.6" thickBot="1">
      <c r="A512" s="222" t="str">
        <f t="shared" si="21"/>
        <v>HNDMUC</v>
      </c>
      <c r="B512" s="199" t="s">
        <v>753</v>
      </c>
      <c r="C512" s="199" t="s">
        <v>797</v>
      </c>
      <c r="D512" s="207">
        <v>9353</v>
      </c>
      <c r="E512" s="207" t="s">
        <v>1114</v>
      </c>
      <c r="F512" s="207">
        <v>73388.100000000006</v>
      </c>
      <c r="G512" s="207">
        <v>407.9</v>
      </c>
      <c r="H512" s="196">
        <f t="shared" si="22"/>
        <v>407.9</v>
      </c>
      <c r="I512" s="197" t="b">
        <f t="shared" si="23"/>
        <v>1</v>
      </c>
      <c r="J512" s="194" t="b">
        <v>1</v>
      </c>
    </row>
    <row r="513" spans="1:10" ht="15.6" thickBot="1">
      <c r="A513" s="222" t="str">
        <f t="shared" si="21"/>
        <v>MUCVIE</v>
      </c>
      <c r="B513" s="199" t="s">
        <v>797</v>
      </c>
      <c r="C513" s="199" t="s">
        <v>763</v>
      </c>
      <c r="D513" s="207">
        <v>354</v>
      </c>
      <c r="E513" s="207" t="s">
        <v>1115</v>
      </c>
      <c r="F513" s="207">
        <v>2550.3000000000002</v>
      </c>
      <c r="G513" s="207">
        <v>58.2</v>
      </c>
      <c r="H513" s="196">
        <f t="shared" si="22"/>
        <v>58.2</v>
      </c>
      <c r="I513" s="197" t="b">
        <f t="shared" si="23"/>
        <v>1</v>
      </c>
      <c r="J513" s="194" t="b">
        <v>1</v>
      </c>
    </row>
    <row r="514" spans="1:10" ht="15.6" thickBot="1">
      <c r="A514" s="222" t="str">
        <f t="shared" si="21"/>
        <v>VIEMUC</v>
      </c>
      <c r="B514" s="199" t="s">
        <v>763</v>
      </c>
      <c r="C514" s="199" t="s">
        <v>797</v>
      </c>
      <c r="D514" s="207">
        <v>354</v>
      </c>
      <c r="E514" s="207" t="s">
        <v>1115</v>
      </c>
      <c r="F514" s="207">
        <v>2550.3000000000002</v>
      </c>
      <c r="G514" s="207">
        <v>58.2</v>
      </c>
      <c r="H514" s="196">
        <f t="shared" si="22"/>
        <v>58.2</v>
      </c>
      <c r="I514" s="197" t="b">
        <f t="shared" si="23"/>
        <v>1</v>
      </c>
      <c r="J514" s="194" t="b">
        <v>1</v>
      </c>
    </row>
    <row r="515" spans="1:10" ht="15.6" thickBot="1">
      <c r="A515" s="222" t="str">
        <f t="shared" ref="A515:A578" si="24">B515&amp;C515</f>
        <v>MUCHND</v>
      </c>
      <c r="B515" s="199" t="s">
        <v>797</v>
      </c>
      <c r="C515" s="199" t="s">
        <v>753</v>
      </c>
      <c r="D515" s="207">
        <v>9353</v>
      </c>
      <c r="E515" s="207" t="s">
        <v>1114</v>
      </c>
      <c r="F515" s="207">
        <v>73349</v>
      </c>
      <c r="G515" s="207">
        <v>407.7</v>
      </c>
      <c r="H515" s="196">
        <f t="shared" ref="H515:H578" si="25">SUMIFS(G:G,B:B,B515,C:C,C515)</f>
        <v>407.7</v>
      </c>
      <c r="I515" s="197" t="b">
        <f t="shared" ref="I515:I578" si="26">H515=G515</f>
        <v>1</v>
      </c>
      <c r="J515" s="194" t="b">
        <v>1</v>
      </c>
    </row>
    <row r="516" spans="1:10" ht="15.6" thickBot="1">
      <c r="A516" s="222" t="str">
        <f t="shared" si="24"/>
        <v>HNDCAN</v>
      </c>
      <c r="B516" s="199" t="s">
        <v>753</v>
      </c>
      <c r="C516" s="199" t="s">
        <v>770</v>
      </c>
      <c r="D516" s="208">
        <v>2884</v>
      </c>
      <c r="E516" s="208" t="s">
        <v>1113</v>
      </c>
      <c r="F516" s="208">
        <v>18866.5</v>
      </c>
      <c r="G516" s="208">
        <v>203.2</v>
      </c>
      <c r="H516" s="196">
        <f t="shared" si="25"/>
        <v>203.2</v>
      </c>
      <c r="I516" s="197" t="b">
        <f t="shared" si="26"/>
        <v>1</v>
      </c>
      <c r="J516" s="194" t="b">
        <v>1</v>
      </c>
    </row>
    <row r="517" spans="1:10" ht="15.6" thickBot="1">
      <c r="A517" s="222" t="str">
        <f t="shared" si="24"/>
        <v>CANRMQ</v>
      </c>
      <c r="B517" s="199" t="s">
        <v>770</v>
      </c>
      <c r="C517" s="199" t="s">
        <v>801</v>
      </c>
      <c r="D517" s="207">
        <v>752</v>
      </c>
      <c r="E517" s="207">
        <v>321</v>
      </c>
      <c r="F517" s="207">
        <v>4958.8999999999996</v>
      </c>
      <c r="G517" s="207">
        <v>75.400000000000006</v>
      </c>
      <c r="H517" s="196">
        <f t="shared" si="25"/>
        <v>75.400000000000006</v>
      </c>
      <c r="I517" s="197" t="b">
        <f t="shared" si="26"/>
        <v>1</v>
      </c>
      <c r="J517" s="194" t="b">
        <v>1</v>
      </c>
    </row>
    <row r="518" spans="1:10" ht="15.6" thickBot="1">
      <c r="A518" s="222" t="str">
        <f t="shared" si="24"/>
        <v>CANDLC</v>
      </c>
      <c r="B518" s="199" t="s">
        <v>770</v>
      </c>
      <c r="C518" s="199" t="s">
        <v>1116</v>
      </c>
      <c r="D518" s="208">
        <v>1897</v>
      </c>
      <c r="E518" s="208" t="s">
        <v>1094</v>
      </c>
      <c r="F518" s="208">
        <v>8676.6</v>
      </c>
      <c r="G518" s="208">
        <v>153.30000000000001</v>
      </c>
      <c r="H518" s="196">
        <f t="shared" si="25"/>
        <v>153.30000000000001</v>
      </c>
      <c r="I518" s="197" t="b">
        <f t="shared" si="26"/>
        <v>1</v>
      </c>
      <c r="J518" s="194" t="b">
        <v>1</v>
      </c>
    </row>
    <row r="519" spans="1:10" ht="15.6" thickBot="1">
      <c r="A519" s="222" t="str">
        <f t="shared" si="24"/>
        <v>CDGNCL</v>
      </c>
      <c r="B519" s="199" t="s">
        <v>796</v>
      </c>
      <c r="C519" s="199" t="s">
        <v>1117</v>
      </c>
      <c r="D519" s="207">
        <v>729</v>
      </c>
      <c r="E519" s="207" t="s">
        <v>1118</v>
      </c>
      <c r="F519" s="207">
        <v>3024.1</v>
      </c>
      <c r="G519" s="207">
        <v>125.7</v>
      </c>
      <c r="H519" s="196">
        <f t="shared" si="25"/>
        <v>125.7</v>
      </c>
      <c r="I519" s="197" t="b">
        <f t="shared" si="26"/>
        <v>1</v>
      </c>
      <c r="J519" s="194" t="b">
        <v>1</v>
      </c>
    </row>
    <row r="520" spans="1:10" ht="15.6" thickBot="1">
      <c r="A520" s="222" t="str">
        <f t="shared" si="24"/>
        <v>RMQCAN</v>
      </c>
      <c r="B520" s="199" t="s">
        <v>801</v>
      </c>
      <c r="C520" s="199" t="s">
        <v>770</v>
      </c>
      <c r="D520" s="207">
        <v>752</v>
      </c>
      <c r="E520" s="207">
        <v>321</v>
      </c>
      <c r="F520" s="207">
        <v>4958.8999999999996</v>
      </c>
      <c r="G520" s="207">
        <v>75.400000000000006</v>
      </c>
      <c r="H520" s="196">
        <f t="shared" si="25"/>
        <v>75.400000000000006</v>
      </c>
      <c r="I520" s="197" t="b">
        <f t="shared" si="26"/>
        <v>1</v>
      </c>
      <c r="J520" s="194" t="b">
        <v>1</v>
      </c>
    </row>
    <row r="521" spans="1:10" ht="19.8" thickBot="1">
      <c r="A521" s="222" t="str">
        <f t="shared" si="24"/>
        <v>CANTSN</v>
      </c>
      <c r="B521" s="199" t="s">
        <v>770</v>
      </c>
      <c r="C521" s="199" t="s">
        <v>1066</v>
      </c>
      <c r="D521" s="207">
        <v>1790</v>
      </c>
      <c r="E521" s="207" t="s">
        <v>1119</v>
      </c>
      <c r="F521" s="207">
        <v>7861.3</v>
      </c>
      <c r="G521" s="207">
        <v>142.80000000000001</v>
      </c>
      <c r="H521" s="196">
        <f t="shared" si="25"/>
        <v>142.80000000000001</v>
      </c>
      <c r="I521" s="197" t="b">
        <f t="shared" si="26"/>
        <v>1</v>
      </c>
      <c r="J521" s="194" t="b">
        <v>1</v>
      </c>
    </row>
    <row r="522" spans="1:10" ht="15.6" thickBot="1">
      <c r="A522" s="222" t="str">
        <f t="shared" si="24"/>
        <v>TSNTSA</v>
      </c>
      <c r="B522" s="199" t="s">
        <v>1066</v>
      </c>
      <c r="C522" s="199" t="s">
        <v>752</v>
      </c>
      <c r="D522" s="207">
        <v>1609</v>
      </c>
      <c r="E522" s="207" t="s">
        <v>1067</v>
      </c>
      <c r="F522" s="207">
        <v>7570.9</v>
      </c>
      <c r="G522" s="207">
        <v>128.6</v>
      </c>
      <c r="H522" s="196">
        <f t="shared" si="25"/>
        <v>128.6</v>
      </c>
      <c r="I522" s="197" t="b">
        <f t="shared" si="26"/>
        <v>1</v>
      </c>
      <c r="J522" s="194" t="b">
        <v>1</v>
      </c>
    </row>
    <row r="523" spans="1:10" ht="15.6" thickBot="1">
      <c r="A523" s="222" t="str">
        <f t="shared" si="24"/>
        <v>TSAFOC</v>
      </c>
      <c r="B523" s="199" t="s">
        <v>752</v>
      </c>
      <c r="C523" s="199" t="s">
        <v>1083</v>
      </c>
      <c r="D523" s="207">
        <v>212</v>
      </c>
      <c r="E523" s="207" t="s">
        <v>1070</v>
      </c>
      <c r="F523" s="207">
        <v>2007.4</v>
      </c>
      <c r="G523" s="207">
        <v>36.200000000000003</v>
      </c>
      <c r="H523" s="196">
        <f t="shared" si="25"/>
        <v>36.200000000000003</v>
      </c>
      <c r="I523" s="197" t="b">
        <f t="shared" si="26"/>
        <v>1</v>
      </c>
      <c r="J523" s="194" t="b">
        <v>1</v>
      </c>
    </row>
    <row r="524" spans="1:10" ht="15.6" thickBot="1">
      <c r="A524" s="222" t="str">
        <f t="shared" si="24"/>
        <v>FOCTSA</v>
      </c>
      <c r="B524" s="199" t="s">
        <v>1083</v>
      </c>
      <c r="C524" s="199" t="s">
        <v>752</v>
      </c>
      <c r="D524" s="207">
        <v>212</v>
      </c>
      <c r="E524" s="207" t="s">
        <v>1070</v>
      </c>
      <c r="F524" s="207">
        <v>2007.4</v>
      </c>
      <c r="G524" s="207">
        <v>36.200000000000003</v>
      </c>
      <c r="H524" s="196">
        <f t="shared" si="25"/>
        <v>36.200000000000003</v>
      </c>
      <c r="I524" s="197" t="b">
        <f t="shared" si="26"/>
        <v>1</v>
      </c>
      <c r="J524" s="194" t="b">
        <v>1</v>
      </c>
    </row>
    <row r="525" spans="1:10" ht="15.6" thickBot="1">
      <c r="A525" s="222" t="str">
        <f t="shared" si="24"/>
        <v>TSATSN</v>
      </c>
      <c r="B525" s="199" t="s">
        <v>752</v>
      </c>
      <c r="C525" s="199" t="s">
        <v>1066</v>
      </c>
      <c r="D525" s="207">
        <v>1609</v>
      </c>
      <c r="E525" s="207" t="s">
        <v>1067</v>
      </c>
      <c r="F525" s="207">
        <v>7570.9</v>
      </c>
      <c r="G525" s="207">
        <v>128.6</v>
      </c>
      <c r="H525" s="196">
        <f t="shared" si="25"/>
        <v>128.6</v>
      </c>
      <c r="I525" s="197" t="b">
        <f t="shared" si="26"/>
        <v>1</v>
      </c>
      <c r="J525" s="194" t="b">
        <v>1</v>
      </c>
    </row>
    <row r="526" spans="1:10" ht="19.8" thickBot="1">
      <c r="A526" s="222" t="str">
        <f t="shared" si="24"/>
        <v>TSNCAN</v>
      </c>
      <c r="B526" s="199" t="s">
        <v>1066</v>
      </c>
      <c r="C526" s="199" t="s">
        <v>770</v>
      </c>
      <c r="D526" s="208">
        <v>1790</v>
      </c>
      <c r="E526" s="208" t="s">
        <v>1119</v>
      </c>
      <c r="F526" s="208">
        <v>7861.3</v>
      </c>
      <c r="G526" s="208">
        <v>142.80000000000001</v>
      </c>
      <c r="H526" s="196">
        <f t="shared" si="25"/>
        <v>142.80000000000001</v>
      </c>
      <c r="I526" s="197" t="b">
        <f t="shared" si="26"/>
        <v>1</v>
      </c>
      <c r="J526" s="194" t="b">
        <v>1</v>
      </c>
    </row>
    <row r="527" spans="1:10" ht="15.6" thickBot="1">
      <c r="A527" s="222" t="str">
        <f t="shared" si="24"/>
        <v>CANSIN</v>
      </c>
      <c r="B527" s="199" t="s">
        <v>770</v>
      </c>
      <c r="C527" s="199" t="s">
        <v>803</v>
      </c>
      <c r="D527" s="207">
        <v>2646</v>
      </c>
      <c r="E527" s="207" t="s">
        <v>1120</v>
      </c>
      <c r="F527" s="207">
        <v>15052.7</v>
      </c>
      <c r="G527" s="207">
        <v>190.5</v>
      </c>
      <c r="H527" s="196">
        <f t="shared" si="25"/>
        <v>190.5</v>
      </c>
      <c r="I527" s="197" t="b">
        <f t="shared" si="26"/>
        <v>1</v>
      </c>
      <c r="J527" s="194" t="b">
        <v>1</v>
      </c>
    </row>
    <row r="528" spans="1:10" ht="15.6" thickBot="1">
      <c r="A528" s="222" t="str">
        <f t="shared" si="24"/>
        <v>SINCAN</v>
      </c>
      <c r="B528" s="199" t="s">
        <v>803</v>
      </c>
      <c r="C528" s="199" t="s">
        <v>770</v>
      </c>
      <c r="D528" s="208">
        <v>2646</v>
      </c>
      <c r="E528" s="208" t="s">
        <v>1120</v>
      </c>
      <c r="F528" s="208">
        <v>15052.7</v>
      </c>
      <c r="G528" s="208">
        <v>190.5</v>
      </c>
      <c r="H528" s="196">
        <f t="shared" si="25"/>
        <v>190.5</v>
      </c>
      <c r="I528" s="197" t="b">
        <f t="shared" si="26"/>
        <v>1</v>
      </c>
      <c r="J528" s="194" t="b">
        <v>1</v>
      </c>
    </row>
    <row r="529" spans="1:10" ht="15.6" thickBot="1">
      <c r="A529" s="222" t="str">
        <f t="shared" si="24"/>
        <v>NCLLHR</v>
      </c>
      <c r="B529" s="199" t="s">
        <v>1117</v>
      </c>
      <c r="C529" s="199" t="s">
        <v>844</v>
      </c>
      <c r="D529" s="207">
        <v>404</v>
      </c>
      <c r="E529" s="207" t="s">
        <v>1094</v>
      </c>
      <c r="F529" s="207">
        <v>2846.2</v>
      </c>
      <c r="G529" s="207">
        <v>62.5</v>
      </c>
      <c r="H529" s="196">
        <f t="shared" si="25"/>
        <v>62.5</v>
      </c>
      <c r="I529" s="197" t="b">
        <f t="shared" si="26"/>
        <v>1</v>
      </c>
      <c r="J529" s="194" t="b">
        <v>1</v>
      </c>
    </row>
    <row r="530" spans="1:10" ht="15.6" thickBot="1">
      <c r="A530" s="222" t="str">
        <f t="shared" si="24"/>
        <v>LHRHAJ</v>
      </c>
      <c r="B530" s="199" t="s">
        <v>844</v>
      </c>
      <c r="C530" s="199" t="s">
        <v>804</v>
      </c>
      <c r="D530" s="207">
        <v>702</v>
      </c>
      <c r="E530" s="207" t="s">
        <v>1094</v>
      </c>
      <c r="F530" s="207">
        <v>3956.7</v>
      </c>
      <c r="G530" s="207">
        <v>97.8</v>
      </c>
      <c r="H530" s="196">
        <f t="shared" si="25"/>
        <v>97.8</v>
      </c>
      <c r="I530" s="197" t="b">
        <f t="shared" si="26"/>
        <v>1</v>
      </c>
      <c r="J530" s="194" t="b">
        <v>1</v>
      </c>
    </row>
    <row r="531" spans="1:10" ht="15.6" thickBot="1">
      <c r="A531" s="222" t="str">
        <f t="shared" si="24"/>
        <v>HAJLHR</v>
      </c>
      <c r="B531" s="199" t="s">
        <v>804</v>
      </c>
      <c r="C531" s="199" t="s">
        <v>844</v>
      </c>
      <c r="D531" s="207">
        <v>702</v>
      </c>
      <c r="E531" s="207" t="s">
        <v>1094</v>
      </c>
      <c r="F531" s="207">
        <v>3956.9</v>
      </c>
      <c r="G531" s="207">
        <v>97.8</v>
      </c>
      <c r="H531" s="196">
        <f t="shared" si="25"/>
        <v>97.8</v>
      </c>
      <c r="I531" s="197" t="b">
        <f t="shared" si="26"/>
        <v>1</v>
      </c>
      <c r="J531" s="194" t="b">
        <v>1</v>
      </c>
    </row>
    <row r="532" spans="1:10" ht="15.6" thickBot="1">
      <c r="A532" s="222" t="str">
        <f t="shared" si="24"/>
        <v>LHRNCL</v>
      </c>
      <c r="B532" s="199" t="s">
        <v>844</v>
      </c>
      <c r="C532" s="199" t="s">
        <v>1117</v>
      </c>
      <c r="D532" s="207">
        <v>404</v>
      </c>
      <c r="E532" s="207" t="s">
        <v>1094</v>
      </c>
      <c r="F532" s="207">
        <v>2846.3</v>
      </c>
      <c r="G532" s="207">
        <v>62.5</v>
      </c>
      <c r="H532" s="196">
        <f t="shared" si="25"/>
        <v>62.5</v>
      </c>
      <c r="I532" s="197" t="b">
        <f t="shared" si="26"/>
        <v>1</v>
      </c>
      <c r="J532" s="194" t="b">
        <v>1</v>
      </c>
    </row>
    <row r="533" spans="1:10" ht="15.6" thickBot="1">
      <c r="A533" s="222" t="str">
        <f t="shared" si="24"/>
        <v>CGKTPE</v>
      </c>
      <c r="B533" s="199" t="s">
        <v>969</v>
      </c>
      <c r="C533" s="199" t="s">
        <v>755</v>
      </c>
      <c r="D533" s="207">
        <v>3806</v>
      </c>
      <c r="E533" s="207" t="s">
        <v>965</v>
      </c>
      <c r="F533" s="207">
        <v>28513.4</v>
      </c>
      <c r="G533" s="207">
        <v>215.6</v>
      </c>
      <c r="H533" s="196">
        <f t="shared" si="25"/>
        <v>215.6</v>
      </c>
      <c r="I533" s="197" t="b">
        <f t="shared" si="26"/>
        <v>1</v>
      </c>
      <c r="J533" s="194" t="b">
        <v>1</v>
      </c>
    </row>
    <row r="534" spans="1:10" ht="15.6" thickBot="1">
      <c r="A534" s="222" t="str">
        <f t="shared" si="24"/>
        <v>NCLAMS</v>
      </c>
      <c r="B534" s="199" t="s">
        <v>1117</v>
      </c>
      <c r="C534" s="199" t="s">
        <v>790</v>
      </c>
      <c r="D534" s="207">
        <v>520</v>
      </c>
      <c r="E534" s="207" t="s">
        <v>1121</v>
      </c>
      <c r="F534" s="207">
        <v>2903.8</v>
      </c>
      <c r="G534" s="207">
        <v>78.599999999999994</v>
      </c>
      <c r="H534" s="196">
        <f t="shared" si="25"/>
        <v>78.599999999999994</v>
      </c>
      <c r="I534" s="197" t="b">
        <f t="shared" si="26"/>
        <v>1</v>
      </c>
      <c r="J534" s="194" t="b">
        <v>1</v>
      </c>
    </row>
    <row r="535" spans="1:10" ht="15.6" thickBot="1">
      <c r="A535" s="222" t="str">
        <f t="shared" si="24"/>
        <v>AMSNCL</v>
      </c>
      <c r="B535" s="199" t="s">
        <v>790</v>
      </c>
      <c r="C535" s="199" t="s">
        <v>1117</v>
      </c>
      <c r="D535" s="207">
        <v>520</v>
      </c>
      <c r="E535" s="207" t="s">
        <v>1121</v>
      </c>
      <c r="F535" s="207">
        <v>2903.8</v>
      </c>
      <c r="G535" s="207">
        <v>78.599999999999994</v>
      </c>
      <c r="H535" s="196">
        <f t="shared" si="25"/>
        <v>78.599999999999994</v>
      </c>
      <c r="I535" s="197" t="b">
        <f t="shared" si="26"/>
        <v>1</v>
      </c>
      <c r="J535" s="194" t="b">
        <v>1</v>
      </c>
    </row>
    <row r="536" spans="1:10" ht="19.8" thickBot="1">
      <c r="A536" s="222" t="str">
        <f t="shared" si="24"/>
        <v>CDGTLV</v>
      </c>
      <c r="B536" s="199" t="s">
        <v>796</v>
      </c>
      <c r="C536" s="199" t="s">
        <v>1122</v>
      </c>
      <c r="D536" s="207">
        <v>3281</v>
      </c>
      <c r="E536" s="207" t="s">
        <v>1123</v>
      </c>
      <c r="F536" s="207">
        <v>16694.900000000001</v>
      </c>
      <c r="G536" s="207">
        <v>227.2</v>
      </c>
      <c r="H536" s="196">
        <f t="shared" si="25"/>
        <v>227.2</v>
      </c>
      <c r="I536" s="197" t="b">
        <f t="shared" si="26"/>
        <v>1</v>
      </c>
      <c r="J536" s="194" t="b">
        <v>1</v>
      </c>
    </row>
    <row r="537" spans="1:10" ht="19.8" thickBot="1">
      <c r="A537" s="222" t="str">
        <f t="shared" si="24"/>
        <v>TLVIST</v>
      </c>
      <c r="B537" s="199" t="s">
        <v>1122</v>
      </c>
      <c r="C537" s="199" t="s">
        <v>812</v>
      </c>
      <c r="D537" s="207">
        <v>1133</v>
      </c>
      <c r="E537" s="207" t="s">
        <v>1124</v>
      </c>
      <c r="F537" s="207">
        <v>8129.3</v>
      </c>
      <c r="G537" s="207">
        <v>96.3</v>
      </c>
      <c r="H537" s="196">
        <f t="shared" si="25"/>
        <v>96.3</v>
      </c>
      <c r="I537" s="197" t="b">
        <f t="shared" si="26"/>
        <v>1</v>
      </c>
      <c r="J537" s="194" t="b">
        <v>1</v>
      </c>
    </row>
    <row r="538" spans="1:10" ht="15.6" thickBot="1">
      <c r="A538" s="222" t="str">
        <f t="shared" si="24"/>
        <v>ISTMUC</v>
      </c>
      <c r="B538" s="199" t="s">
        <v>812</v>
      </c>
      <c r="C538" s="199" t="s">
        <v>797</v>
      </c>
      <c r="D538" s="207">
        <v>1569</v>
      </c>
      <c r="E538" s="207" t="s">
        <v>1125</v>
      </c>
      <c r="F538" s="207">
        <v>9257.4</v>
      </c>
      <c r="G538" s="207">
        <v>140.80000000000001</v>
      </c>
      <c r="H538" s="196">
        <f t="shared" si="25"/>
        <v>140.80000000000001</v>
      </c>
      <c r="I538" s="197" t="b">
        <f t="shared" si="26"/>
        <v>1</v>
      </c>
      <c r="J538" s="194" t="b">
        <v>1</v>
      </c>
    </row>
    <row r="539" spans="1:10" ht="15.6" thickBot="1">
      <c r="A539" s="222" t="str">
        <f t="shared" si="24"/>
        <v>MUCIST</v>
      </c>
      <c r="B539" s="199" t="s">
        <v>797</v>
      </c>
      <c r="C539" s="199" t="s">
        <v>812</v>
      </c>
      <c r="D539" s="207">
        <v>1569</v>
      </c>
      <c r="E539" s="207" t="s">
        <v>1125</v>
      </c>
      <c r="F539" s="207">
        <v>9257.4</v>
      </c>
      <c r="G539" s="207">
        <v>140.80000000000001</v>
      </c>
      <c r="H539" s="196">
        <f t="shared" si="25"/>
        <v>140.80000000000001</v>
      </c>
      <c r="I539" s="197" t="b">
        <f t="shared" si="26"/>
        <v>1</v>
      </c>
      <c r="J539" s="194" t="b">
        <v>1</v>
      </c>
    </row>
    <row r="540" spans="1:10" ht="19.8" thickBot="1">
      <c r="A540" s="222" t="str">
        <f t="shared" si="24"/>
        <v>ISTTLV</v>
      </c>
      <c r="B540" s="199" t="s">
        <v>812</v>
      </c>
      <c r="C540" s="199" t="s">
        <v>1122</v>
      </c>
      <c r="D540" s="207">
        <v>1133</v>
      </c>
      <c r="E540" s="207" t="s">
        <v>1124</v>
      </c>
      <c r="F540" s="207">
        <v>8128.7</v>
      </c>
      <c r="G540" s="207">
        <v>96.3</v>
      </c>
      <c r="H540" s="196">
        <f t="shared" si="25"/>
        <v>96.3</v>
      </c>
      <c r="I540" s="197" t="b">
        <f t="shared" si="26"/>
        <v>1</v>
      </c>
      <c r="J540" s="194" t="b">
        <v>1</v>
      </c>
    </row>
    <row r="541" spans="1:10" ht="19.8" thickBot="1">
      <c r="A541" s="222" t="str">
        <f t="shared" si="24"/>
        <v>TLVCDG</v>
      </c>
      <c r="B541" s="199" t="s">
        <v>1122</v>
      </c>
      <c r="C541" s="199" t="s">
        <v>796</v>
      </c>
      <c r="D541" s="208">
        <v>3281</v>
      </c>
      <c r="E541" s="208" t="s">
        <v>1123</v>
      </c>
      <c r="F541" s="208">
        <v>16689.400000000001</v>
      </c>
      <c r="G541" s="208">
        <v>227.2</v>
      </c>
      <c r="H541" s="196">
        <f t="shared" si="25"/>
        <v>227.2</v>
      </c>
      <c r="I541" s="197" t="b">
        <f t="shared" si="26"/>
        <v>1</v>
      </c>
      <c r="J541" s="194" t="b">
        <v>1</v>
      </c>
    </row>
    <row r="542" spans="1:10" ht="15.6" thickBot="1">
      <c r="A542" s="222" t="str">
        <f t="shared" si="24"/>
        <v>CDGHEL</v>
      </c>
      <c r="B542" s="199" t="s">
        <v>796</v>
      </c>
      <c r="C542" s="199" t="s">
        <v>1126</v>
      </c>
      <c r="D542" s="207">
        <v>1896</v>
      </c>
      <c r="E542" s="207" t="s">
        <v>1127</v>
      </c>
      <c r="F542" s="207">
        <v>8089.9</v>
      </c>
      <c r="G542" s="207">
        <v>181.5</v>
      </c>
      <c r="H542" s="196">
        <f t="shared" si="25"/>
        <v>181.5</v>
      </c>
      <c r="I542" s="197" t="b">
        <f t="shared" si="26"/>
        <v>1</v>
      </c>
      <c r="J542" s="194" t="b">
        <v>1</v>
      </c>
    </row>
    <row r="543" spans="1:10" ht="15.6" thickBot="1">
      <c r="A543" s="222" t="str">
        <f t="shared" si="24"/>
        <v>HELVIE</v>
      </c>
      <c r="B543" s="199" t="s">
        <v>1126</v>
      </c>
      <c r="C543" s="199" t="s">
        <v>763</v>
      </c>
      <c r="D543" s="207">
        <v>1460</v>
      </c>
      <c r="E543" s="207" t="s">
        <v>1127</v>
      </c>
      <c r="F543" s="207">
        <v>6345.8</v>
      </c>
      <c r="G543" s="207">
        <v>162.5</v>
      </c>
      <c r="H543" s="196">
        <f t="shared" si="25"/>
        <v>162.5</v>
      </c>
      <c r="I543" s="197" t="b">
        <f t="shared" si="26"/>
        <v>1</v>
      </c>
      <c r="J543" s="194" t="b">
        <v>1</v>
      </c>
    </row>
    <row r="544" spans="1:10" ht="15.6" thickBot="1">
      <c r="A544" s="222" t="str">
        <f t="shared" si="24"/>
        <v>VIEFCO</v>
      </c>
      <c r="B544" s="199" t="s">
        <v>763</v>
      </c>
      <c r="C544" s="199" t="s">
        <v>810</v>
      </c>
      <c r="D544" s="207">
        <v>777</v>
      </c>
      <c r="E544" s="207" t="s">
        <v>1128</v>
      </c>
      <c r="F544" s="207">
        <v>4268.8</v>
      </c>
      <c r="G544" s="207">
        <v>100.6</v>
      </c>
      <c r="H544" s="196">
        <f t="shared" si="25"/>
        <v>100.6</v>
      </c>
      <c r="I544" s="197" t="b">
        <f t="shared" si="26"/>
        <v>1</v>
      </c>
      <c r="J544" s="194" t="b">
        <v>1</v>
      </c>
    </row>
    <row r="545" spans="1:10" ht="15.6" thickBot="1">
      <c r="A545" s="222" t="str">
        <f t="shared" si="24"/>
        <v>FCOVIE</v>
      </c>
      <c r="B545" s="199" t="s">
        <v>810</v>
      </c>
      <c r="C545" s="199" t="s">
        <v>763</v>
      </c>
      <c r="D545" s="207">
        <v>777</v>
      </c>
      <c r="E545" s="207" t="s">
        <v>1128</v>
      </c>
      <c r="F545" s="207">
        <v>4268.8</v>
      </c>
      <c r="G545" s="207">
        <v>100.6</v>
      </c>
      <c r="H545" s="196">
        <f t="shared" si="25"/>
        <v>100.6</v>
      </c>
      <c r="I545" s="197" t="b">
        <f t="shared" si="26"/>
        <v>1</v>
      </c>
      <c r="J545" s="194" t="b">
        <v>1</v>
      </c>
    </row>
    <row r="546" spans="1:10" ht="15.6" thickBot="1">
      <c r="A546" s="222" t="str">
        <f t="shared" si="24"/>
        <v>VIEHEL</v>
      </c>
      <c r="B546" s="199" t="s">
        <v>763</v>
      </c>
      <c r="C546" s="199" t="s">
        <v>1126</v>
      </c>
      <c r="D546" s="207">
        <v>1460</v>
      </c>
      <c r="E546" s="207" t="s">
        <v>1127</v>
      </c>
      <c r="F546" s="207">
        <v>6345.8</v>
      </c>
      <c r="G546" s="207">
        <v>162.5</v>
      </c>
      <c r="H546" s="196">
        <f t="shared" si="25"/>
        <v>162.5</v>
      </c>
      <c r="I546" s="197" t="b">
        <f t="shared" si="26"/>
        <v>1</v>
      </c>
      <c r="J546" s="194" t="b">
        <v>1</v>
      </c>
    </row>
    <row r="547" spans="1:10" ht="15.6" thickBot="1">
      <c r="A547" s="222" t="str">
        <f t="shared" si="24"/>
        <v>HELCDG</v>
      </c>
      <c r="B547" s="199" t="s">
        <v>1126</v>
      </c>
      <c r="C547" s="199" t="s">
        <v>796</v>
      </c>
      <c r="D547" s="208">
        <v>1896</v>
      </c>
      <c r="E547" s="208" t="s">
        <v>1127</v>
      </c>
      <c r="F547" s="208">
        <v>8090.9</v>
      </c>
      <c r="G547" s="208">
        <v>181.5</v>
      </c>
      <c r="H547" s="196">
        <f t="shared" si="25"/>
        <v>181.5</v>
      </c>
      <c r="I547" s="197" t="b">
        <f t="shared" si="26"/>
        <v>1</v>
      </c>
      <c r="J547" s="194" t="b">
        <v>1</v>
      </c>
    </row>
    <row r="548" spans="1:10" ht="15.6" thickBot="1">
      <c r="A548" s="222" t="str">
        <f t="shared" si="24"/>
        <v>CDGCPH</v>
      </c>
      <c r="B548" s="199" t="s">
        <v>796</v>
      </c>
      <c r="C548" s="199" t="s">
        <v>825</v>
      </c>
      <c r="D548" s="207">
        <v>1004</v>
      </c>
      <c r="E548" s="207" t="s">
        <v>1129</v>
      </c>
      <c r="F548" s="207">
        <v>4914.8999999999996</v>
      </c>
      <c r="G548" s="207">
        <v>122.3</v>
      </c>
      <c r="H548" s="196">
        <f t="shared" si="25"/>
        <v>122.3</v>
      </c>
      <c r="I548" s="197" t="b">
        <f t="shared" si="26"/>
        <v>1</v>
      </c>
      <c r="J548" s="194" t="b">
        <v>1</v>
      </c>
    </row>
    <row r="549" spans="1:10" ht="15.6" thickBot="1">
      <c r="A549" s="222" t="str">
        <f t="shared" si="24"/>
        <v>CPHLHR</v>
      </c>
      <c r="B549" s="199" t="s">
        <v>825</v>
      </c>
      <c r="C549" s="199" t="s">
        <v>844</v>
      </c>
      <c r="D549" s="207">
        <v>977</v>
      </c>
      <c r="E549" s="207" t="s">
        <v>1130</v>
      </c>
      <c r="F549" s="207">
        <v>5286</v>
      </c>
      <c r="G549" s="207">
        <v>107.4</v>
      </c>
      <c r="H549" s="196">
        <f t="shared" si="25"/>
        <v>107.4</v>
      </c>
      <c r="I549" s="197" t="b">
        <f t="shared" si="26"/>
        <v>1</v>
      </c>
      <c r="J549" s="194" t="b">
        <v>1</v>
      </c>
    </row>
    <row r="550" spans="1:10" ht="15.6" thickBot="1">
      <c r="A550" s="222" t="str">
        <f t="shared" si="24"/>
        <v>LHRHKG</v>
      </c>
      <c r="B550" s="199" t="s">
        <v>844</v>
      </c>
      <c r="C550" s="199" t="s">
        <v>760</v>
      </c>
      <c r="D550" s="207">
        <v>9625</v>
      </c>
      <c r="E550" s="207" t="s">
        <v>1131</v>
      </c>
      <c r="F550" s="207">
        <v>94629.9</v>
      </c>
      <c r="G550" s="207">
        <v>410.2</v>
      </c>
      <c r="H550" s="196">
        <f t="shared" si="25"/>
        <v>410.2</v>
      </c>
      <c r="I550" s="197" t="b">
        <f t="shared" si="26"/>
        <v>1</v>
      </c>
      <c r="J550" s="194" t="b">
        <v>1</v>
      </c>
    </row>
    <row r="551" spans="1:10" ht="15.6" thickBot="1">
      <c r="A551" s="222" t="str">
        <f t="shared" si="24"/>
        <v>HKGLHR</v>
      </c>
      <c r="B551" s="199" t="s">
        <v>760</v>
      </c>
      <c r="C551" s="199" t="s">
        <v>844</v>
      </c>
      <c r="D551" s="207">
        <v>9625</v>
      </c>
      <c r="E551" s="207" t="s">
        <v>1131</v>
      </c>
      <c r="F551" s="207">
        <v>94629.9</v>
      </c>
      <c r="G551" s="207">
        <v>410.2</v>
      </c>
      <c r="H551" s="196">
        <f t="shared" si="25"/>
        <v>410.2</v>
      </c>
      <c r="I551" s="197" t="b">
        <f t="shared" si="26"/>
        <v>1</v>
      </c>
      <c r="J551" s="194" t="b">
        <v>1</v>
      </c>
    </row>
    <row r="552" spans="1:10" ht="15.6" thickBot="1">
      <c r="A552" s="222" t="str">
        <f t="shared" si="24"/>
        <v>LHRCPH</v>
      </c>
      <c r="B552" s="199" t="s">
        <v>844</v>
      </c>
      <c r="C552" s="199" t="s">
        <v>825</v>
      </c>
      <c r="D552" s="207">
        <v>977</v>
      </c>
      <c r="E552" s="207" t="s">
        <v>1130</v>
      </c>
      <c r="F552" s="207">
        <v>5286.1</v>
      </c>
      <c r="G552" s="207">
        <v>107.4</v>
      </c>
      <c r="H552" s="196">
        <f t="shared" si="25"/>
        <v>107.4</v>
      </c>
      <c r="I552" s="197" t="b">
        <f t="shared" si="26"/>
        <v>1</v>
      </c>
      <c r="J552" s="194" t="b">
        <v>1</v>
      </c>
    </row>
    <row r="553" spans="1:10" ht="15.6" thickBot="1">
      <c r="A553" s="222" t="str">
        <f t="shared" si="24"/>
        <v>CPHCDG</v>
      </c>
      <c r="B553" s="199" t="s">
        <v>825</v>
      </c>
      <c r="C553" s="199" t="s">
        <v>796</v>
      </c>
      <c r="D553" s="208">
        <v>1004</v>
      </c>
      <c r="E553" s="208" t="s">
        <v>1129</v>
      </c>
      <c r="F553" s="208">
        <v>4914.8999999999996</v>
      </c>
      <c r="G553" s="208">
        <v>122.3</v>
      </c>
      <c r="H553" s="196">
        <f t="shared" si="25"/>
        <v>122.3</v>
      </c>
      <c r="I553" s="197" t="b">
        <f t="shared" si="26"/>
        <v>1</v>
      </c>
      <c r="J553" s="194" t="b">
        <v>1</v>
      </c>
    </row>
    <row r="554" spans="1:10" ht="15.6" thickBot="1">
      <c r="A554" s="222" t="str">
        <f t="shared" si="24"/>
        <v>CDGDXB</v>
      </c>
      <c r="B554" s="199" t="s">
        <v>796</v>
      </c>
      <c r="C554" s="199" t="s">
        <v>778</v>
      </c>
      <c r="D554" s="207">
        <v>5235</v>
      </c>
      <c r="E554" s="207" t="s">
        <v>1132</v>
      </c>
      <c r="F554" s="207">
        <v>77928.899999999994</v>
      </c>
      <c r="G554" s="207">
        <v>329.4</v>
      </c>
      <c r="H554" s="196">
        <f t="shared" si="25"/>
        <v>329.4</v>
      </c>
      <c r="I554" s="197" t="b">
        <f t="shared" si="26"/>
        <v>1</v>
      </c>
      <c r="J554" s="194" t="b">
        <v>1</v>
      </c>
    </row>
    <row r="555" spans="1:10" ht="15.6" thickBot="1">
      <c r="A555" s="222" t="str">
        <f t="shared" si="24"/>
        <v>DXBDUB</v>
      </c>
      <c r="B555" s="199" t="s">
        <v>778</v>
      </c>
      <c r="C555" s="199" t="s">
        <v>1133</v>
      </c>
      <c r="D555" s="207">
        <v>5914</v>
      </c>
      <c r="E555" s="207" t="s">
        <v>963</v>
      </c>
      <c r="F555" s="207">
        <v>59495.6</v>
      </c>
      <c r="G555" s="207">
        <v>354.7</v>
      </c>
      <c r="H555" s="196">
        <f t="shared" si="25"/>
        <v>354.7</v>
      </c>
      <c r="I555" s="197" t="b">
        <f t="shared" si="26"/>
        <v>1</v>
      </c>
      <c r="J555" s="194" t="b">
        <v>1</v>
      </c>
    </row>
    <row r="556" spans="1:10" ht="15.6" thickBot="1">
      <c r="A556" s="222" t="str">
        <f t="shared" si="24"/>
        <v>DUBDXB</v>
      </c>
      <c r="B556" s="199" t="s">
        <v>1133</v>
      </c>
      <c r="C556" s="199" t="s">
        <v>778</v>
      </c>
      <c r="D556" s="207">
        <v>5914</v>
      </c>
      <c r="E556" s="207" t="s">
        <v>963</v>
      </c>
      <c r="F556" s="207">
        <v>59495.6</v>
      </c>
      <c r="G556" s="207">
        <v>354.7</v>
      </c>
      <c r="H556" s="196">
        <f t="shared" si="25"/>
        <v>354.7</v>
      </c>
      <c r="I556" s="197" t="b">
        <f t="shared" si="26"/>
        <v>1</v>
      </c>
      <c r="J556" s="194" t="b">
        <v>1</v>
      </c>
    </row>
    <row r="557" spans="1:10" ht="15.6" thickBot="1">
      <c r="A557" s="222" t="str">
        <f t="shared" si="24"/>
        <v>DXBCDG</v>
      </c>
      <c r="B557" s="199" t="s">
        <v>778</v>
      </c>
      <c r="C557" s="199" t="s">
        <v>796</v>
      </c>
      <c r="D557" s="208">
        <v>5235</v>
      </c>
      <c r="E557" s="208" t="s">
        <v>1132</v>
      </c>
      <c r="F557" s="208">
        <v>77928.899999999994</v>
      </c>
      <c r="G557" s="208">
        <v>329.4</v>
      </c>
      <c r="H557" s="196">
        <f t="shared" si="25"/>
        <v>329.4</v>
      </c>
      <c r="I557" s="197" t="b">
        <f t="shared" si="26"/>
        <v>1</v>
      </c>
      <c r="J557" s="194" t="b">
        <v>1</v>
      </c>
    </row>
    <row r="558" spans="1:10" ht="15.6" thickBot="1">
      <c r="A558" s="222" t="str">
        <f t="shared" si="24"/>
        <v>CDGFCO</v>
      </c>
      <c r="B558" s="199" t="s">
        <v>796</v>
      </c>
      <c r="C558" s="199" t="s">
        <v>810</v>
      </c>
      <c r="D558" s="207">
        <v>1099</v>
      </c>
      <c r="E558" s="207" t="s">
        <v>1134</v>
      </c>
      <c r="F558" s="207">
        <v>5807.7</v>
      </c>
      <c r="G558" s="207">
        <v>116.1</v>
      </c>
      <c r="H558" s="196">
        <f t="shared" si="25"/>
        <v>116.1</v>
      </c>
      <c r="I558" s="197" t="b">
        <f t="shared" si="26"/>
        <v>1</v>
      </c>
      <c r="J558" s="194" t="b">
        <v>1</v>
      </c>
    </row>
    <row r="559" spans="1:10" ht="15.6" thickBot="1">
      <c r="A559" s="222" t="str">
        <f t="shared" si="24"/>
        <v>FCOCTA</v>
      </c>
      <c r="B559" s="199" t="s">
        <v>810</v>
      </c>
      <c r="C559" s="199" t="s">
        <v>999</v>
      </c>
      <c r="D559" s="207">
        <v>538</v>
      </c>
      <c r="E559" s="207" t="s">
        <v>1135</v>
      </c>
      <c r="F559" s="207">
        <v>3400.8</v>
      </c>
      <c r="G559" s="207">
        <v>65.400000000000006</v>
      </c>
      <c r="H559" s="196">
        <f t="shared" si="25"/>
        <v>65.400000000000006</v>
      </c>
      <c r="I559" s="197" t="b">
        <f t="shared" si="26"/>
        <v>1</v>
      </c>
      <c r="J559" s="194" t="b">
        <v>1</v>
      </c>
    </row>
    <row r="560" spans="1:10" ht="15.6" thickBot="1">
      <c r="A560" s="222" t="str">
        <f t="shared" si="24"/>
        <v>CTAIST</v>
      </c>
      <c r="B560" s="199" t="s">
        <v>999</v>
      </c>
      <c r="C560" s="199" t="s">
        <v>812</v>
      </c>
      <c r="D560" s="207">
        <v>1244</v>
      </c>
      <c r="E560" s="207" t="s">
        <v>1136</v>
      </c>
      <c r="F560" s="207">
        <v>5942.1</v>
      </c>
      <c r="G560" s="207">
        <v>133.6</v>
      </c>
      <c r="H560" s="196">
        <f t="shared" si="25"/>
        <v>133.6</v>
      </c>
      <c r="I560" s="197" t="b">
        <f t="shared" si="26"/>
        <v>1</v>
      </c>
      <c r="J560" s="194" t="b">
        <v>1</v>
      </c>
    </row>
    <row r="561" spans="1:10" ht="15.6" thickBot="1">
      <c r="A561" s="222" t="str">
        <f t="shared" si="24"/>
        <v>ISTCTA</v>
      </c>
      <c r="B561" s="199" t="s">
        <v>812</v>
      </c>
      <c r="C561" s="199" t="s">
        <v>999</v>
      </c>
      <c r="D561" s="207">
        <v>1244</v>
      </c>
      <c r="E561" s="207" t="s">
        <v>1136</v>
      </c>
      <c r="F561" s="207">
        <v>5942.1</v>
      </c>
      <c r="G561" s="207">
        <v>133.6</v>
      </c>
      <c r="H561" s="196">
        <f t="shared" si="25"/>
        <v>133.6</v>
      </c>
      <c r="I561" s="197" t="b">
        <f t="shared" si="26"/>
        <v>1</v>
      </c>
      <c r="J561" s="194" t="b">
        <v>1</v>
      </c>
    </row>
    <row r="562" spans="1:10" ht="15.6" thickBot="1">
      <c r="A562" s="222" t="str">
        <f t="shared" si="24"/>
        <v>CTAFCO</v>
      </c>
      <c r="B562" s="199" t="s">
        <v>999</v>
      </c>
      <c r="C562" s="199" t="s">
        <v>810</v>
      </c>
      <c r="D562" s="207">
        <v>538</v>
      </c>
      <c r="E562" s="207" t="s">
        <v>1135</v>
      </c>
      <c r="F562" s="207">
        <v>3392.3</v>
      </c>
      <c r="G562" s="207">
        <v>64.7</v>
      </c>
      <c r="H562" s="196">
        <f t="shared" si="25"/>
        <v>64.7</v>
      </c>
      <c r="I562" s="197" t="b">
        <f t="shared" si="26"/>
        <v>1</v>
      </c>
      <c r="J562" s="194" t="b">
        <v>1</v>
      </c>
    </row>
    <row r="563" spans="1:10" ht="15.6" thickBot="1">
      <c r="A563" s="222" t="str">
        <f t="shared" si="24"/>
        <v>FCOCDG</v>
      </c>
      <c r="B563" s="199" t="s">
        <v>810</v>
      </c>
      <c r="C563" s="199" t="s">
        <v>796</v>
      </c>
      <c r="D563" s="208">
        <v>1099</v>
      </c>
      <c r="E563" s="208" t="s">
        <v>1134</v>
      </c>
      <c r="F563" s="208">
        <v>5798.1</v>
      </c>
      <c r="G563" s="208">
        <v>116.2</v>
      </c>
      <c r="H563" s="196">
        <f t="shared" si="25"/>
        <v>116.2</v>
      </c>
      <c r="I563" s="197" t="b">
        <f t="shared" si="26"/>
        <v>1</v>
      </c>
      <c r="J563" s="194" t="b">
        <v>1</v>
      </c>
    </row>
    <row r="564" spans="1:10" ht="15.6" thickBot="1">
      <c r="A564" s="222" t="str">
        <f t="shared" si="24"/>
        <v>CDGGVA</v>
      </c>
      <c r="B564" s="199" t="s">
        <v>796</v>
      </c>
      <c r="C564" s="199" t="s">
        <v>1137</v>
      </c>
      <c r="D564" s="207">
        <v>407</v>
      </c>
      <c r="E564" s="207" t="s">
        <v>939</v>
      </c>
      <c r="F564" s="207">
        <v>2713</v>
      </c>
      <c r="G564" s="207">
        <v>69.099999999999994</v>
      </c>
      <c r="H564" s="196">
        <f t="shared" si="25"/>
        <v>69.099999999999994</v>
      </c>
      <c r="I564" s="197" t="b">
        <f t="shared" si="26"/>
        <v>1</v>
      </c>
      <c r="J564" s="194" t="b">
        <v>1</v>
      </c>
    </row>
    <row r="565" spans="1:10" ht="15.6" thickBot="1">
      <c r="A565" s="222" t="str">
        <f t="shared" si="24"/>
        <v>GVABCN</v>
      </c>
      <c r="B565" s="199" t="s">
        <v>1137</v>
      </c>
      <c r="C565" s="199" t="s">
        <v>805</v>
      </c>
      <c r="D565" s="207">
        <v>637</v>
      </c>
      <c r="E565" s="207" t="s">
        <v>1128</v>
      </c>
      <c r="F565" s="207">
        <v>3868.4</v>
      </c>
      <c r="G565" s="207">
        <v>82.7</v>
      </c>
      <c r="H565" s="196">
        <f t="shared" si="25"/>
        <v>82.7</v>
      </c>
      <c r="I565" s="197" t="b">
        <f t="shared" si="26"/>
        <v>1</v>
      </c>
      <c r="J565" s="194" t="b">
        <v>1</v>
      </c>
    </row>
    <row r="566" spans="1:10" ht="15.6" thickBot="1">
      <c r="A566" s="222" t="str">
        <f t="shared" si="24"/>
        <v>BCNGVA</v>
      </c>
      <c r="B566" s="199" t="s">
        <v>805</v>
      </c>
      <c r="C566" s="199" t="s">
        <v>1137</v>
      </c>
      <c r="D566" s="207">
        <v>637</v>
      </c>
      <c r="E566" s="207" t="s">
        <v>1128</v>
      </c>
      <c r="F566" s="207">
        <v>3868.4</v>
      </c>
      <c r="G566" s="207">
        <v>82.7</v>
      </c>
      <c r="H566" s="196">
        <f t="shared" si="25"/>
        <v>82.7</v>
      </c>
      <c r="I566" s="197" t="b">
        <f t="shared" si="26"/>
        <v>1</v>
      </c>
      <c r="J566" s="194" t="b">
        <v>1</v>
      </c>
    </row>
    <row r="567" spans="1:10" ht="15.6" thickBot="1">
      <c r="A567" s="222" t="str">
        <f t="shared" si="24"/>
        <v>GVACDG</v>
      </c>
      <c r="B567" s="199" t="s">
        <v>1137</v>
      </c>
      <c r="C567" s="199" t="s">
        <v>796</v>
      </c>
      <c r="D567" s="208">
        <v>407</v>
      </c>
      <c r="E567" s="208" t="s">
        <v>939</v>
      </c>
      <c r="F567" s="208">
        <v>2713</v>
      </c>
      <c r="G567" s="208">
        <v>69.099999999999994</v>
      </c>
      <c r="H567" s="196">
        <f t="shared" si="25"/>
        <v>69.099999999999994</v>
      </c>
      <c r="I567" s="197" t="b">
        <f t="shared" si="26"/>
        <v>1</v>
      </c>
      <c r="J567" s="194" t="b">
        <v>1</v>
      </c>
    </row>
    <row r="568" spans="1:10" ht="15.6" thickBot="1">
      <c r="A568" s="222" t="str">
        <f t="shared" si="24"/>
        <v>CDGMAN</v>
      </c>
      <c r="B568" s="199" t="s">
        <v>796</v>
      </c>
      <c r="C568" s="199" t="s">
        <v>1138</v>
      </c>
      <c r="D568" s="207">
        <v>587</v>
      </c>
      <c r="E568" s="207" t="s">
        <v>1139</v>
      </c>
      <c r="F568" s="207">
        <v>3014</v>
      </c>
      <c r="G568" s="207">
        <v>93.7</v>
      </c>
      <c r="H568" s="196">
        <f t="shared" si="25"/>
        <v>93.7</v>
      </c>
      <c r="I568" s="197" t="b">
        <f t="shared" si="26"/>
        <v>1</v>
      </c>
      <c r="J568" s="194" t="b">
        <v>1</v>
      </c>
    </row>
    <row r="569" spans="1:10" ht="15.6" thickBot="1">
      <c r="A569" s="222" t="str">
        <f t="shared" si="24"/>
        <v>MANHKG</v>
      </c>
      <c r="B569" s="199" t="s">
        <v>1138</v>
      </c>
      <c r="C569" s="199" t="s">
        <v>760</v>
      </c>
      <c r="D569" s="207">
        <v>9614</v>
      </c>
      <c r="E569" s="207">
        <v>359</v>
      </c>
      <c r="F569" s="207">
        <v>57906.8</v>
      </c>
      <c r="G569" s="207">
        <v>321.7</v>
      </c>
      <c r="H569" s="196">
        <f t="shared" si="25"/>
        <v>321.7</v>
      </c>
      <c r="I569" s="197" t="b">
        <f t="shared" si="26"/>
        <v>1</v>
      </c>
      <c r="J569" s="194" t="b">
        <v>1</v>
      </c>
    </row>
    <row r="570" spans="1:10" ht="15.6" thickBot="1">
      <c r="A570" s="222" t="str">
        <f t="shared" si="24"/>
        <v>HKGWUH</v>
      </c>
      <c r="B570" s="199" t="s">
        <v>760</v>
      </c>
      <c r="C570" s="199" t="s">
        <v>1099</v>
      </c>
      <c r="D570" s="207">
        <v>943</v>
      </c>
      <c r="E570" s="207" t="s">
        <v>1140</v>
      </c>
      <c r="F570" s="207">
        <v>5078.6000000000004</v>
      </c>
      <c r="G570" s="207">
        <v>94.1</v>
      </c>
      <c r="H570" s="196">
        <f t="shared" si="25"/>
        <v>94.1</v>
      </c>
      <c r="I570" s="197" t="b">
        <f t="shared" si="26"/>
        <v>1</v>
      </c>
      <c r="J570" s="194" t="b">
        <v>1</v>
      </c>
    </row>
    <row r="571" spans="1:10" ht="15.6" thickBot="1">
      <c r="A571" s="222" t="str">
        <f t="shared" si="24"/>
        <v>CKGTSA</v>
      </c>
      <c r="B571" s="199" t="s">
        <v>934</v>
      </c>
      <c r="C571" s="199" t="s">
        <v>752</v>
      </c>
      <c r="D571" s="207">
        <v>1558</v>
      </c>
      <c r="E571" s="207" t="s">
        <v>984</v>
      </c>
      <c r="F571" s="207">
        <v>7276.9</v>
      </c>
      <c r="G571" s="207">
        <v>129.4</v>
      </c>
      <c r="H571" s="196">
        <f t="shared" si="25"/>
        <v>129.4</v>
      </c>
      <c r="I571" s="197" t="b">
        <f t="shared" si="26"/>
        <v>1</v>
      </c>
      <c r="J571" s="194" t="b">
        <v>1</v>
      </c>
    </row>
    <row r="572" spans="1:10" ht="15.6" thickBot="1">
      <c r="A572" s="222" t="str">
        <f t="shared" si="24"/>
        <v>HKGMAN</v>
      </c>
      <c r="B572" s="199" t="s">
        <v>760</v>
      </c>
      <c r="C572" s="199" t="s">
        <v>1138</v>
      </c>
      <c r="D572" s="207">
        <v>9614</v>
      </c>
      <c r="E572" s="207">
        <v>359</v>
      </c>
      <c r="F572" s="207">
        <v>57906.8</v>
      </c>
      <c r="G572" s="207">
        <v>321.7</v>
      </c>
      <c r="H572" s="196">
        <f t="shared" si="25"/>
        <v>321.7</v>
      </c>
      <c r="I572" s="197" t="b">
        <f t="shared" si="26"/>
        <v>1</v>
      </c>
      <c r="J572" s="194" t="b">
        <v>1</v>
      </c>
    </row>
    <row r="573" spans="1:10" ht="15.6" thickBot="1">
      <c r="A573" s="222" t="str">
        <f t="shared" si="24"/>
        <v>MANCDG</v>
      </c>
      <c r="B573" s="199" t="s">
        <v>1138</v>
      </c>
      <c r="C573" s="199" t="s">
        <v>796</v>
      </c>
      <c r="D573" s="208">
        <v>587</v>
      </c>
      <c r="E573" s="208" t="s">
        <v>1139</v>
      </c>
      <c r="F573" s="208">
        <v>3014</v>
      </c>
      <c r="G573" s="208">
        <v>93.7</v>
      </c>
      <c r="H573" s="196">
        <f t="shared" si="25"/>
        <v>93.7</v>
      </c>
      <c r="I573" s="197" t="b">
        <f t="shared" si="26"/>
        <v>1</v>
      </c>
      <c r="J573" s="194" t="b">
        <v>1</v>
      </c>
    </row>
    <row r="574" spans="1:10" ht="19.8" thickBot="1">
      <c r="A574" s="222" t="str">
        <f t="shared" si="24"/>
        <v>CDGOSL</v>
      </c>
      <c r="B574" s="199" t="s">
        <v>796</v>
      </c>
      <c r="C574" s="199" t="s">
        <v>846</v>
      </c>
      <c r="D574" s="207">
        <v>1357</v>
      </c>
      <c r="E574" s="207" t="s">
        <v>1141</v>
      </c>
      <c r="F574" s="207">
        <v>6143.5</v>
      </c>
      <c r="G574" s="207">
        <v>137.30000000000001</v>
      </c>
      <c r="H574" s="196">
        <f t="shared" si="25"/>
        <v>137.30000000000001</v>
      </c>
      <c r="I574" s="197" t="b">
        <f t="shared" si="26"/>
        <v>1</v>
      </c>
      <c r="J574" s="194" t="b">
        <v>1</v>
      </c>
    </row>
    <row r="575" spans="1:10" ht="15.6" thickBot="1">
      <c r="A575" s="222" t="str">
        <f t="shared" si="24"/>
        <v>OSLHEL</v>
      </c>
      <c r="B575" s="199" t="s">
        <v>846</v>
      </c>
      <c r="C575" s="199" t="s">
        <v>1126</v>
      </c>
      <c r="D575" s="207">
        <v>761</v>
      </c>
      <c r="E575" s="207" t="s">
        <v>1142</v>
      </c>
      <c r="F575" s="207">
        <v>3867.9</v>
      </c>
      <c r="G575" s="207">
        <v>101.4</v>
      </c>
      <c r="H575" s="196">
        <f t="shared" si="25"/>
        <v>101.4</v>
      </c>
      <c r="I575" s="197" t="b">
        <f t="shared" si="26"/>
        <v>1</v>
      </c>
      <c r="J575" s="194" t="b">
        <v>1</v>
      </c>
    </row>
    <row r="576" spans="1:10" ht="15.6" thickBot="1">
      <c r="A576" s="222" t="str">
        <f t="shared" si="24"/>
        <v>HELAMS</v>
      </c>
      <c r="B576" s="199" t="s">
        <v>1126</v>
      </c>
      <c r="C576" s="199" t="s">
        <v>790</v>
      </c>
      <c r="D576" s="207">
        <v>1521</v>
      </c>
      <c r="E576" s="207" t="s">
        <v>1143</v>
      </c>
      <c r="F576" s="207">
        <v>6965</v>
      </c>
      <c r="G576" s="207">
        <v>145.30000000000001</v>
      </c>
      <c r="H576" s="196">
        <f t="shared" si="25"/>
        <v>145.30000000000001</v>
      </c>
      <c r="I576" s="197" t="b">
        <f t="shared" si="26"/>
        <v>1</v>
      </c>
      <c r="J576" s="194" t="b">
        <v>1</v>
      </c>
    </row>
    <row r="577" spans="1:10" ht="15.6" thickBot="1">
      <c r="A577" s="222" t="str">
        <f t="shared" si="24"/>
        <v>AMSHEL</v>
      </c>
      <c r="B577" s="199" t="s">
        <v>790</v>
      </c>
      <c r="C577" s="199" t="s">
        <v>1126</v>
      </c>
      <c r="D577" s="207">
        <v>1521</v>
      </c>
      <c r="E577" s="207" t="s">
        <v>1143</v>
      </c>
      <c r="F577" s="207">
        <v>6965</v>
      </c>
      <c r="G577" s="207">
        <v>145.30000000000001</v>
      </c>
      <c r="H577" s="196">
        <f t="shared" si="25"/>
        <v>145.30000000000001</v>
      </c>
      <c r="I577" s="197" t="b">
        <f t="shared" si="26"/>
        <v>1</v>
      </c>
      <c r="J577" s="194" t="b">
        <v>1</v>
      </c>
    </row>
    <row r="578" spans="1:10" ht="15.6" thickBot="1">
      <c r="A578" s="222" t="str">
        <f t="shared" si="24"/>
        <v>HELOSL</v>
      </c>
      <c r="B578" s="199" t="s">
        <v>1126</v>
      </c>
      <c r="C578" s="199" t="s">
        <v>846</v>
      </c>
      <c r="D578" s="207">
        <v>761</v>
      </c>
      <c r="E578" s="207" t="s">
        <v>1142</v>
      </c>
      <c r="F578" s="207">
        <v>3885.1</v>
      </c>
      <c r="G578" s="207">
        <v>101.1</v>
      </c>
      <c r="H578" s="196">
        <f t="shared" si="25"/>
        <v>101.1</v>
      </c>
      <c r="I578" s="197" t="b">
        <f t="shared" si="26"/>
        <v>1</v>
      </c>
      <c r="J578" s="194" t="b">
        <v>1</v>
      </c>
    </row>
    <row r="579" spans="1:10" ht="19.8" thickBot="1">
      <c r="A579" s="222" t="str">
        <f t="shared" ref="A579:A642" si="27">B579&amp;C579</f>
        <v>OSLCDG</v>
      </c>
      <c r="B579" s="199" t="s">
        <v>846</v>
      </c>
      <c r="C579" s="199" t="s">
        <v>796</v>
      </c>
      <c r="D579" s="208">
        <v>1357</v>
      </c>
      <c r="E579" s="208" t="s">
        <v>1141</v>
      </c>
      <c r="F579" s="208">
        <v>6142.9</v>
      </c>
      <c r="G579" s="208">
        <v>137.30000000000001</v>
      </c>
      <c r="H579" s="196">
        <f t="shared" ref="H579:H642" si="28">SUMIFS(G:G,B:B,B579,C:C,C579)</f>
        <v>137.30000000000001</v>
      </c>
      <c r="I579" s="197" t="b">
        <f t="shared" ref="I579:I642" si="29">H579=G579</f>
        <v>1</v>
      </c>
      <c r="J579" s="194" t="b">
        <v>1</v>
      </c>
    </row>
    <row r="580" spans="1:10" ht="15.6" thickBot="1">
      <c r="A580" s="222" t="str">
        <f t="shared" si="27"/>
        <v>CDGTRN</v>
      </c>
      <c r="B580" s="199" t="s">
        <v>796</v>
      </c>
      <c r="C580" s="199" t="s">
        <v>1144</v>
      </c>
      <c r="D580" s="207">
        <v>571</v>
      </c>
      <c r="E580" s="207" t="s">
        <v>1145</v>
      </c>
      <c r="F580" s="207">
        <v>2794.6</v>
      </c>
      <c r="G580" s="207">
        <v>107.5</v>
      </c>
      <c r="H580" s="196">
        <f t="shared" si="28"/>
        <v>107.5</v>
      </c>
      <c r="I580" s="197" t="b">
        <f t="shared" si="29"/>
        <v>1</v>
      </c>
      <c r="J580" s="194" t="b">
        <v>1</v>
      </c>
    </row>
    <row r="581" spans="1:10" ht="15.6" thickBot="1">
      <c r="A581" s="222" t="str">
        <f t="shared" si="27"/>
        <v>TRNCDG</v>
      </c>
      <c r="B581" s="199" t="s">
        <v>1144</v>
      </c>
      <c r="C581" s="199" t="s">
        <v>796</v>
      </c>
      <c r="D581" s="208">
        <v>571</v>
      </c>
      <c r="E581" s="208" t="s">
        <v>1145</v>
      </c>
      <c r="F581" s="208">
        <v>2794.7</v>
      </c>
      <c r="G581" s="208">
        <v>107.5</v>
      </c>
      <c r="H581" s="196">
        <f t="shared" si="28"/>
        <v>107.5</v>
      </c>
      <c r="I581" s="197" t="b">
        <f t="shared" si="29"/>
        <v>1</v>
      </c>
      <c r="J581" s="194" t="b">
        <v>1</v>
      </c>
    </row>
    <row r="582" spans="1:10" ht="15.6" thickBot="1">
      <c r="A582" s="222" t="str">
        <f t="shared" si="27"/>
        <v>WAWHEL</v>
      </c>
      <c r="B582" s="199" t="s">
        <v>1146</v>
      </c>
      <c r="C582" s="199" t="s">
        <v>1126</v>
      </c>
      <c r="D582" s="207">
        <v>940</v>
      </c>
      <c r="E582" s="207" t="s">
        <v>1147</v>
      </c>
      <c r="F582" s="207">
        <v>3859.4</v>
      </c>
      <c r="G582" s="207">
        <v>136.4</v>
      </c>
      <c r="H582" s="196">
        <f t="shared" si="28"/>
        <v>136.4</v>
      </c>
      <c r="I582" s="197" t="b">
        <f t="shared" si="29"/>
        <v>1</v>
      </c>
      <c r="J582" s="194" t="b">
        <v>1</v>
      </c>
    </row>
    <row r="583" spans="1:10" ht="15.6" thickBot="1">
      <c r="A583" s="222" t="str">
        <f t="shared" si="27"/>
        <v>HELFRA</v>
      </c>
      <c r="B583" s="199" t="s">
        <v>1126</v>
      </c>
      <c r="C583" s="199" t="s">
        <v>766</v>
      </c>
      <c r="D583" s="207">
        <v>1537</v>
      </c>
      <c r="E583" s="207" t="s">
        <v>1148</v>
      </c>
      <c r="F583" s="207">
        <v>7286.9</v>
      </c>
      <c r="G583" s="207">
        <v>147.19999999999999</v>
      </c>
      <c r="H583" s="196">
        <f t="shared" si="28"/>
        <v>147.19999999999999</v>
      </c>
      <c r="I583" s="197" t="b">
        <f t="shared" si="29"/>
        <v>1</v>
      </c>
      <c r="J583" s="194" t="b">
        <v>1</v>
      </c>
    </row>
    <row r="584" spans="1:10" ht="15.6" thickBot="1">
      <c r="A584" s="222" t="str">
        <f t="shared" si="27"/>
        <v>FRAHEL</v>
      </c>
      <c r="B584" s="199" t="s">
        <v>766</v>
      </c>
      <c r="C584" s="199" t="s">
        <v>1126</v>
      </c>
      <c r="D584" s="207">
        <v>1537</v>
      </c>
      <c r="E584" s="207" t="s">
        <v>1148</v>
      </c>
      <c r="F584" s="207">
        <v>7286.5</v>
      </c>
      <c r="G584" s="207">
        <v>147.19999999999999</v>
      </c>
      <c r="H584" s="196">
        <f t="shared" si="28"/>
        <v>147.19999999999999</v>
      </c>
      <c r="I584" s="197" t="b">
        <f t="shared" si="29"/>
        <v>1</v>
      </c>
      <c r="J584" s="194" t="b">
        <v>1</v>
      </c>
    </row>
    <row r="585" spans="1:10" ht="15.6" thickBot="1">
      <c r="A585" s="222" t="str">
        <f t="shared" si="27"/>
        <v>HELWAW</v>
      </c>
      <c r="B585" s="199" t="s">
        <v>1126</v>
      </c>
      <c r="C585" s="199" t="s">
        <v>1146</v>
      </c>
      <c r="D585" s="207">
        <v>940</v>
      </c>
      <c r="E585" s="207" t="s">
        <v>1147</v>
      </c>
      <c r="F585" s="207">
        <v>3859.4</v>
      </c>
      <c r="G585" s="207">
        <v>136.4</v>
      </c>
      <c r="H585" s="196">
        <f t="shared" si="28"/>
        <v>136.4</v>
      </c>
      <c r="I585" s="197" t="b">
        <f t="shared" si="29"/>
        <v>1</v>
      </c>
      <c r="J585" s="194" t="b">
        <v>1</v>
      </c>
    </row>
    <row r="586" spans="1:10" ht="19.8" thickBot="1">
      <c r="A586" s="222" t="str">
        <f t="shared" si="27"/>
        <v>WAWCDG</v>
      </c>
      <c r="B586" s="199" t="s">
        <v>1146</v>
      </c>
      <c r="C586" s="199" t="s">
        <v>796</v>
      </c>
      <c r="D586" s="208">
        <v>1342</v>
      </c>
      <c r="E586" s="208" t="s">
        <v>1149</v>
      </c>
      <c r="F586" s="208">
        <v>5883.7</v>
      </c>
      <c r="G586" s="208">
        <v>149.19999999999999</v>
      </c>
      <c r="H586" s="196">
        <f t="shared" si="28"/>
        <v>149.19999999999999</v>
      </c>
      <c r="I586" s="197" t="b">
        <f t="shared" si="29"/>
        <v>1</v>
      </c>
      <c r="J586" s="194" t="b">
        <v>1</v>
      </c>
    </row>
    <row r="587" spans="1:10" ht="15.6" thickBot="1">
      <c r="A587" s="222" t="str">
        <f t="shared" si="27"/>
        <v>CDGZRH</v>
      </c>
      <c r="B587" s="199" t="s">
        <v>796</v>
      </c>
      <c r="C587" s="199" t="s">
        <v>854</v>
      </c>
      <c r="D587" s="207">
        <v>475</v>
      </c>
      <c r="E587" s="207" t="s">
        <v>1150</v>
      </c>
      <c r="F587" s="207">
        <v>2891.4</v>
      </c>
      <c r="G587" s="207">
        <v>76.400000000000006</v>
      </c>
      <c r="H587" s="196">
        <f t="shared" si="28"/>
        <v>76.400000000000006</v>
      </c>
      <c r="I587" s="197" t="b">
        <f t="shared" si="29"/>
        <v>1</v>
      </c>
      <c r="J587" s="194" t="b">
        <v>1</v>
      </c>
    </row>
    <row r="588" spans="1:10" ht="15.6" thickBot="1">
      <c r="A588" s="222" t="str">
        <f t="shared" si="27"/>
        <v>ZRHDXB</v>
      </c>
      <c r="B588" s="199" t="s">
        <v>854</v>
      </c>
      <c r="C588" s="199" t="s">
        <v>778</v>
      </c>
      <c r="D588" s="207">
        <v>4765</v>
      </c>
      <c r="E588" s="207" t="s">
        <v>1151</v>
      </c>
      <c r="F588" s="207">
        <v>65688.399999999994</v>
      </c>
      <c r="G588" s="207">
        <v>298.3</v>
      </c>
      <c r="H588" s="196">
        <f t="shared" si="28"/>
        <v>298.3</v>
      </c>
      <c r="I588" s="197" t="b">
        <f t="shared" si="29"/>
        <v>1</v>
      </c>
      <c r="J588" s="194" t="b">
        <v>1</v>
      </c>
    </row>
    <row r="589" spans="1:10" ht="15.6" thickBot="1">
      <c r="A589" s="222" t="str">
        <f t="shared" si="27"/>
        <v>DXBZRH</v>
      </c>
      <c r="B589" s="199" t="s">
        <v>778</v>
      </c>
      <c r="C589" s="199" t="s">
        <v>854</v>
      </c>
      <c r="D589" s="208">
        <v>4765</v>
      </c>
      <c r="E589" s="208" t="s">
        <v>1151</v>
      </c>
      <c r="F589" s="208">
        <v>65688.399999999994</v>
      </c>
      <c r="G589" s="208">
        <v>298.3</v>
      </c>
      <c r="H589" s="196">
        <f t="shared" si="28"/>
        <v>298.3</v>
      </c>
      <c r="I589" s="197" t="b">
        <f t="shared" si="29"/>
        <v>1</v>
      </c>
      <c r="J589" s="194" t="b">
        <v>1</v>
      </c>
    </row>
    <row r="590" spans="1:10" ht="15.6" thickBot="1">
      <c r="A590" s="222" t="str">
        <f t="shared" si="27"/>
        <v>ZRHCDG</v>
      </c>
      <c r="B590" s="199" t="s">
        <v>854</v>
      </c>
      <c r="C590" s="199" t="s">
        <v>796</v>
      </c>
      <c r="D590" s="207">
        <v>475</v>
      </c>
      <c r="E590" s="207" t="s">
        <v>1150</v>
      </c>
      <c r="F590" s="207">
        <v>2891.4</v>
      </c>
      <c r="G590" s="207">
        <v>76.400000000000006</v>
      </c>
      <c r="H590" s="196">
        <f t="shared" si="28"/>
        <v>76.400000000000006</v>
      </c>
      <c r="I590" s="197" t="b">
        <f t="shared" si="29"/>
        <v>1</v>
      </c>
      <c r="J590" s="194" t="b">
        <v>1</v>
      </c>
    </row>
    <row r="591" spans="1:10" ht="15.6" thickBot="1">
      <c r="A591" s="222" t="str">
        <f t="shared" si="27"/>
        <v>CGHJOI</v>
      </c>
      <c r="B591" s="199" t="s">
        <v>1152</v>
      </c>
      <c r="C591" s="199" t="s">
        <v>1153</v>
      </c>
      <c r="D591" s="207">
        <v>359</v>
      </c>
      <c r="E591" s="207" t="s">
        <v>1154</v>
      </c>
      <c r="F591" s="207">
        <v>2557.6999999999998</v>
      </c>
      <c r="G591" s="207">
        <v>54.2</v>
      </c>
      <c r="H591" s="196">
        <f t="shared" si="28"/>
        <v>54.2</v>
      </c>
      <c r="I591" s="197" t="b">
        <f t="shared" si="29"/>
        <v>1</v>
      </c>
      <c r="J591" s="194" t="b">
        <v>1</v>
      </c>
    </row>
    <row r="592" spans="1:10" ht="15.6" thickBot="1">
      <c r="A592" s="222" t="str">
        <f t="shared" si="27"/>
        <v>JOICGH</v>
      </c>
      <c r="B592" s="199" t="s">
        <v>1153</v>
      </c>
      <c r="C592" s="199" t="s">
        <v>1152</v>
      </c>
      <c r="D592" s="208">
        <v>359</v>
      </c>
      <c r="E592" s="208" t="s">
        <v>1154</v>
      </c>
      <c r="F592" s="208">
        <v>2558.5</v>
      </c>
      <c r="G592" s="208">
        <v>54.2</v>
      </c>
      <c r="H592" s="196">
        <f t="shared" si="28"/>
        <v>54.2</v>
      </c>
      <c r="I592" s="197" t="b">
        <f t="shared" si="29"/>
        <v>1</v>
      </c>
      <c r="J592" s="194" t="b">
        <v>1</v>
      </c>
    </row>
    <row r="593" spans="1:10" ht="15.6" thickBot="1">
      <c r="A593" s="222" t="str">
        <f t="shared" si="27"/>
        <v>CGKSGN</v>
      </c>
      <c r="B593" s="199" t="s">
        <v>969</v>
      </c>
      <c r="C593" s="199" t="s">
        <v>795</v>
      </c>
      <c r="D593" s="207">
        <v>1881</v>
      </c>
      <c r="E593" s="207">
        <v>321</v>
      </c>
      <c r="F593" s="207">
        <v>9465.9</v>
      </c>
      <c r="G593" s="207">
        <v>143</v>
      </c>
      <c r="H593" s="196">
        <f t="shared" si="28"/>
        <v>143</v>
      </c>
      <c r="I593" s="197" t="b">
        <f t="shared" si="29"/>
        <v>1</v>
      </c>
      <c r="J593" s="194" t="b">
        <v>1</v>
      </c>
    </row>
    <row r="594" spans="1:10" ht="15.6" thickBot="1">
      <c r="A594" s="222" t="str">
        <f t="shared" si="27"/>
        <v>SGNHKG</v>
      </c>
      <c r="B594" s="199" t="s">
        <v>795</v>
      </c>
      <c r="C594" s="199" t="s">
        <v>760</v>
      </c>
      <c r="D594" s="207">
        <v>1490</v>
      </c>
      <c r="E594" s="207" t="s">
        <v>1155</v>
      </c>
      <c r="F594" s="207">
        <v>11067.5</v>
      </c>
      <c r="G594" s="207">
        <v>118.3</v>
      </c>
      <c r="H594" s="196">
        <f t="shared" si="28"/>
        <v>118.3</v>
      </c>
      <c r="I594" s="197" t="b">
        <f t="shared" si="29"/>
        <v>1</v>
      </c>
      <c r="J594" s="194" t="b">
        <v>1</v>
      </c>
    </row>
    <row r="595" spans="1:10" ht="15.6" thickBot="1">
      <c r="A595" s="222" t="str">
        <f t="shared" si="27"/>
        <v>HKGSGN</v>
      </c>
      <c r="B595" s="199" t="s">
        <v>760</v>
      </c>
      <c r="C595" s="199" t="s">
        <v>795</v>
      </c>
      <c r="D595" s="207">
        <v>1490</v>
      </c>
      <c r="E595" s="207" t="s">
        <v>1155</v>
      </c>
      <c r="F595" s="207">
        <v>11064.3</v>
      </c>
      <c r="G595" s="207">
        <v>118.3</v>
      </c>
      <c r="H595" s="196">
        <f t="shared" si="28"/>
        <v>118.3</v>
      </c>
      <c r="I595" s="197" t="b">
        <f t="shared" si="29"/>
        <v>1</v>
      </c>
      <c r="J595" s="194" t="b">
        <v>1</v>
      </c>
    </row>
    <row r="596" spans="1:10" ht="15.6" thickBot="1">
      <c r="A596" s="222" t="str">
        <f t="shared" si="27"/>
        <v>SGNCGK</v>
      </c>
      <c r="B596" s="199" t="s">
        <v>795</v>
      </c>
      <c r="C596" s="199" t="s">
        <v>969</v>
      </c>
      <c r="D596" s="208">
        <v>1881</v>
      </c>
      <c r="E596" s="208">
        <v>321</v>
      </c>
      <c r="F596" s="208">
        <v>9465.9</v>
      </c>
      <c r="G596" s="208">
        <v>143</v>
      </c>
      <c r="H596" s="196">
        <f t="shared" si="28"/>
        <v>143</v>
      </c>
      <c r="I596" s="197" t="b">
        <f t="shared" si="29"/>
        <v>1</v>
      </c>
      <c r="J596" s="194" t="b">
        <v>1</v>
      </c>
    </row>
    <row r="597" spans="1:10" ht="15.6" thickBot="1">
      <c r="A597" s="222" t="str">
        <f t="shared" si="27"/>
        <v>DENSJC</v>
      </c>
      <c r="B597" s="199" t="s">
        <v>878</v>
      </c>
      <c r="C597" s="199" t="s">
        <v>775</v>
      </c>
      <c r="D597" s="207">
        <v>1521</v>
      </c>
      <c r="E597" s="207" t="s">
        <v>1156</v>
      </c>
      <c r="F597" s="207">
        <v>5853.5</v>
      </c>
      <c r="G597" s="207">
        <v>157.6</v>
      </c>
      <c r="H597" s="196">
        <f t="shared" si="28"/>
        <v>157.6</v>
      </c>
      <c r="I597" s="197" t="b">
        <f t="shared" si="29"/>
        <v>1</v>
      </c>
      <c r="J597" s="194" t="b">
        <v>1</v>
      </c>
    </row>
    <row r="598" spans="1:10" ht="15.6" thickBot="1">
      <c r="A598" s="222" t="str">
        <f t="shared" si="27"/>
        <v>CGKPEK</v>
      </c>
      <c r="B598" s="199" t="s">
        <v>969</v>
      </c>
      <c r="C598" s="199" t="s">
        <v>769</v>
      </c>
      <c r="D598" s="207">
        <v>5232</v>
      </c>
      <c r="E598" s="207" t="s">
        <v>1157</v>
      </c>
      <c r="F598" s="207">
        <v>41392</v>
      </c>
      <c r="G598" s="207">
        <v>312.7</v>
      </c>
      <c r="H598" s="196">
        <f t="shared" si="28"/>
        <v>312.7</v>
      </c>
      <c r="I598" s="197" t="b">
        <f t="shared" si="29"/>
        <v>1</v>
      </c>
      <c r="J598" s="194" t="b">
        <v>1</v>
      </c>
    </row>
    <row r="599" spans="1:10" ht="15.6" thickBot="1">
      <c r="A599" s="222" t="str">
        <f t="shared" si="27"/>
        <v>PEKCGK</v>
      </c>
      <c r="B599" s="199" t="s">
        <v>769</v>
      </c>
      <c r="C599" s="199" t="s">
        <v>969</v>
      </c>
      <c r="D599" s="207">
        <v>5232</v>
      </c>
      <c r="E599" s="207" t="s">
        <v>1157</v>
      </c>
      <c r="F599" s="207">
        <v>41392</v>
      </c>
      <c r="G599" s="207">
        <v>312.7</v>
      </c>
      <c r="H599" s="196">
        <f t="shared" si="28"/>
        <v>312.7</v>
      </c>
      <c r="I599" s="197" t="b">
        <f t="shared" si="29"/>
        <v>1</v>
      </c>
      <c r="J599" s="194" t="b">
        <v>1</v>
      </c>
    </row>
    <row r="600" spans="1:10" ht="15.6" thickBot="1">
      <c r="A600" s="222" t="str">
        <f t="shared" si="27"/>
        <v>DLCCAN</v>
      </c>
      <c r="B600" s="199" t="s">
        <v>1116</v>
      </c>
      <c r="C600" s="199" t="s">
        <v>770</v>
      </c>
      <c r="D600" s="207">
        <v>1897</v>
      </c>
      <c r="E600" s="207" t="s">
        <v>1094</v>
      </c>
      <c r="F600" s="207">
        <v>8604.7999999999993</v>
      </c>
      <c r="G600" s="207">
        <v>153.80000000000001</v>
      </c>
      <c r="H600" s="196">
        <f t="shared" si="28"/>
        <v>153.80000000000001</v>
      </c>
      <c r="I600" s="197" t="b">
        <f t="shared" si="29"/>
        <v>1</v>
      </c>
      <c r="J600" s="194" t="b">
        <v>1</v>
      </c>
    </row>
    <row r="601" spans="1:10" ht="15.6" thickBot="1">
      <c r="A601" s="222" t="str">
        <f t="shared" si="27"/>
        <v>CGOHGH</v>
      </c>
      <c r="B601" s="199" t="s">
        <v>1058</v>
      </c>
      <c r="C601" s="199" t="s">
        <v>756</v>
      </c>
      <c r="D601" s="207">
        <v>781</v>
      </c>
      <c r="E601" s="207" t="s">
        <v>1158</v>
      </c>
      <c r="F601" s="207">
        <v>4443</v>
      </c>
      <c r="G601" s="207">
        <v>86</v>
      </c>
      <c r="H601" s="196">
        <f t="shared" si="28"/>
        <v>86</v>
      </c>
      <c r="I601" s="197" t="b">
        <f t="shared" si="29"/>
        <v>1</v>
      </c>
      <c r="J601" s="194" t="b">
        <v>1</v>
      </c>
    </row>
    <row r="602" spans="1:10" ht="15.6" thickBot="1">
      <c r="A602" s="222" t="str">
        <f t="shared" si="27"/>
        <v>HGHKMG</v>
      </c>
      <c r="B602" s="199" t="s">
        <v>756</v>
      </c>
      <c r="C602" s="199" t="s">
        <v>761</v>
      </c>
      <c r="D602" s="207">
        <v>1811</v>
      </c>
      <c r="E602" s="207" t="s">
        <v>1159</v>
      </c>
      <c r="F602" s="207">
        <v>7811.5</v>
      </c>
      <c r="G602" s="207">
        <v>152.9</v>
      </c>
      <c r="H602" s="196">
        <f t="shared" si="28"/>
        <v>152.9</v>
      </c>
      <c r="I602" s="197" t="b">
        <f t="shared" si="29"/>
        <v>1</v>
      </c>
      <c r="J602" s="194" t="b">
        <v>1</v>
      </c>
    </row>
    <row r="603" spans="1:10" ht="15.6" thickBot="1">
      <c r="A603" s="222" t="str">
        <f t="shared" si="27"/>
        <v>KMGCSX</v>
      </c>
      <c r="B603" s="199" t="s">
        <v>761</v>
      </c>
      <c r="C603" s="199" t="s">
        <v>919</v>
      </c>
      <c r="D603" s="207">
        <v>1077</v>
      </c>
      <c r="E603" s="207" t="s">
        <v>1160</v>
      </c>
      <c r="F603" s="207">
        <v>5571.7</v>
      </c>
      <c r="G603" s="207">
        <v>98.1</v>
      </c>
      <c r="H603" s="196">
        <f t="shared" si="28"/>
        <v>98.1</v>
      </c>
      <c r="I603" s="197" t="b">
        <f t="shared" si="29"/>
        <v>1</v>
      </c>
      <c r="J603" s="194" t="b">
        <v>1</v>
      </c>
    </row>
    <row r="604" spans="1:10" ht="15.6" thickBot="1">
      <c r="A604" s="222" t="str">
        <f t="shared" si="27"/>
        <v>CSXKMG</v>
      </c>
      <c r="B604" s="199" t="s">
        <v>919</v>
      </c>
      <c r="C604" s="199" t="s">
        <v>761</v>
      </c>
      <c r="D604" s="207">
        <v>1077</v>
      </c>
      <c r="E604" s="207" t="s">
        <v>1160</v>
      </c>
      <c r="F604" s="207">
        <v>5561</v>
      </c>
      <c r="G604" s="207">
        <v>97.8</v>
      </c>
      <c r="H604" s="196">
        <f t="shared" si="28"/>
        <v>97.8</v>
      </c>
      <c r="I604" s="197" t="b">
        <f t="shared" si="29"/>
        <v>1</v>
      </c>
      <c r="J604" s="194" t="b">
        <v>1</v>
      </c>
    </row>
    <row r="605" spans="1:10" ht="15.6" thickBot="1">
      <c r="A605" s="222" t="str">
        <f t="shared" si="27"/>
        <v>KMGHGH</v>
      </c>
      <c r="B605" s="199" t="s">
        <v>761</v>
      </c>
      <c r="C605" s="199" t="s">
        <v>756</v>
      </c>
      <c r="D605" s="207">
        <v>1811</v>
      </c>
      <c r="E605" s="207" t="s">
        <v>1159</v>
      </c>
      <c r="F605" s="207">
        <v>7884.2</v>
      </c>
      <c r="G605" s="207">
        <v>149.4</v>
      </c>
      <c r="H605" s="196">
        <f t="shared" si="28"/>
        <v>149.4</v>
      </c>
      <c r="I605" s="197" t="b">
        <f t="shared" si="29"/>
        <v>1</v>
      </c>
      <c r="J605" s="194" t="b">
        <v>1</v>
      </c>
    </row>
    <row r="606" spans="1:10" ht="15.6" thickBot="1">
      <c r="A606" s="222" t="str">
        <f t="shared" si="27"/>
        <v>HGHCGO</v>
      </c>
      <c r="B606" s="199" t="s">
        <v>756</v>
      </c>
      <c r="C606" s="199" t="s">
        <v>1058</v>
      </c>
      <c r="D606" s="208">
        <v>781</v>
      </c>
      <c r="E606" s="208" t="s">
        <v>1158</v>
      </c>
      <c r="F606" s="208">
        <v>4443</v>
      </c>
      <c r="G606" s="208">
        <v>86</v>
      </c>
      <c r="H606" s="196">
        <f t="shared" si="28"/>
        <v>86</v>
      </c>
      <c r="I606" s="197" t="b">
        <f t="shared" si="29"/>
        <v>1</v>
      </c>
      <c r="J606" s="194" t="b">
        <v>1</v>
      </c>
    </row>
    <row r="607" spans="1:10" ht="15.6" thickBot="1">
      <c r="A607" s="222" t="str">
        <f t="shared" si="27"/>
        <v>CGOPEK</v>
      </c>
      <c r="B607" s="199" t="s">
        <v>1058</v>
      </c>
      <c r="C607" s="199" t="s">
        <v>769</v>
      </c>
      <c r="D607" s="207">
        <v>661</v>
      </c>
      <c r="E607" s="207" t="s">
        <v>1161</v>
      </c>
      <c r="F607" s="207">
        <v>3959</v>
      </c>
      <c r="G607" s="207">
        <v>73.400000000000006</v>
      </c>
      <c r="H607" s="196">
        <f t="shared" si="28"/>
        <v>73.400000000000006</v>
      </c>
      <c r="I607" s="197" t="b">
        <f t="shared" si="29"/>
        <v>1</v>
      </c>
      <c r="J607" s="194" t="b">
        <v>1</v>
      </c>
    </row>
    <row r="608" spans="1:10" ht="19.8" thickBot="1">
      <c r="A608" s="222" t="str">
        <f t="shared" si="27"/>
        <v>PEKHGH</v>
      </c>
      <c r="B608" s="199" t="s">
        <v>769</v>
      </c>
      <c r="C608" s="199" t="s">
        <v>756</v>
      </c>
      <c r="D608" s="207">
        <v>1147</v>
      </c>
      <c r="E608" s="207" t="s">
        <v>1162</v>
      </c>
      <c r="F608" s="207">
        <v>7269.4</v>
      </c>
      <c r="G608" s="207">
        <v>102.1</v>
      </c>
      <c r="H608" s="196">
        <f t="shared" si="28"/>
        <v>102.1</v>
      </c>
      <c r="I608" s="197" t="b">
        <f t="shared" si="29"/>
        <v>1</v>
      </c>
      <c r="J608" s="194" t="b">
        <v>1</v>
      </c>
    </row>
    <row r="609" spans="1:10" ht="15.6" thickBot="1">
      <c r="A609" s="222" t="str">
        <f t="shared" si="27"/>
        <v>HGHDLU</v>
      </c>
      <c r="B609" s="199" t="s">
        <v>756</v>
      </c>
      <c r="C609" s="199" t="s">
        <v>1045</v>
      </c>
      <c r="D609" s="207">
        <v>2036</v>
      </c>
      <c r="E609" s="207">
        <v>737</v>
      </c>
      <c r="F609" s="207">
        <v>8388.9</v>
      </c>
      <c r="G609" s="207">
        <v>130.5</v>
      </c>
      <c r="H609" s="196">
        <f t="shared" si="28"/>
        <v>130.5</v>
      </c>
      <c r="I609" s="197" t="b">
        <f t="shared" si="29"/>
        <v>1</v>
      </c>
      <c r="J609" s="194" t="b">
        <v>1</v>
      </c>
    </row>
    <row r="610" spans="1:10" ht="15.6" thickBot="1">
      <c r="A610" s="222" t="str">
        <f t="shared" si="27"/>
        <v>DLUHGH</v>
      </c>
      <c r="B610" s="199" t="s">
        <v>1045</v>
      </c>
      <c r="C610" s="199" t="s">
        <v>756</v>
      </c>
      <c r="D610" s="207">
        <v>2036</v>
      </c>
      <c r="E610" s="207">
        <v>737</v>
      </c>
      <c r="F610" s="207">
        <v>8388.9</v>
      </c>
      <c r="G610" s="207">
        <v>130.5</v>
      </c>
      <c r="H610" s="196">
        <f t="shared" si="28"/>
        <v>130.5</v>
      </c>
      <c r="I610" s="197" t="b">
        <f t="shared" si="29"/>
        <v>1</v>
      </c>
      <c r="J610" s="194" t="b">
        <v>1</v>
      </c>
    </row>
    <row r="611" spans="1:10" ht="19.8" thickBot="1">
      <c r="A611" s="222" t="str">
        <f t="shared" si="27"/>
        <v>HGHPEK</v>
      </c>
      <c r="B611" s="199" t="s">
        <v>756</v>
      </c>
      <c r="C611" s="199" t="s">
        <v>769</v>
      </c>
      <c r="D611" s="207">
        <v>1147</v>
      </c>
      <c r="E611" s="207" t="s">
        <v>1162</v>
      </c>
      <c r="F611" s="207">
        <v>7279.9</v>
      </c>
      <c r="G611" s="207">
        <v>101.3</v>
      </c>
      <c r="H611" s="196">
        <f t="shared" si="28"/>
        <v>101.3</v>
      </c>
      <c r="I611" s="197" t="b">
        <f t="shared" si="29"/>
        <v>1</v>
      </c>
      <c r="J611" s="194" t="b">
        <v>1</v>
      </c>
    </row>
    <row r="612" spans="1:10" ht="15.6" thickBot="1">
      <c r="A612" s="222" t="str">
        <f t="shared" si="27"/>
        <v>PEKCGO</v>
      </c>
      <c r="B612" s="199" t="s">
        <v>769</v>
      </c>
      <c r="C612" s="199" t="s">
        <v>1058</v>
      </c>
      <c r="D612" s="208">
        <v>661</v>
      </c>
      <c r="E612" s="208" t="s">
        <v>1161</v>
      </c>
      <c r="F612" s="208">
        <v>3959</v>
      </c>
      <c r="G612" s="208">
        <v>73.400000000000006</v>
      </c>
      <c r="H612" s="196">
        <f t="shared" si="28"/>
        <v>73.400000000000006</v>
      </c>
      <c r="I612" s="197" t="b">
        <f t="shared" si="29"/>
        <v>1</v>
      </c>
      <c r="J612" s="194" t="b">
        <v>1</v>
      </c>
    </row>
    <row r="613" spans="1:10" ht="15.6" thickBot="1">
      <c r="A613" s="222" t="str">
        <f t="shared" si="27"/>
        <v>CGOPVG</v>
      </c>
      <c r="B613" s="199" t="s">
        <v>1058</v>
      </c>
      <c r="C613" s="199" t="s">
        <v>758</v>
      </c>
      <c r="D613" s="207">
        <v>832</v>
      </c>
      <c r="E613" s="207" t="s">
        <v>1163</v>
      </c>
      <c r="F613" s="207">
        <v>4705.8</v>
      </c>
      <c r="G613" s="207">
        <v>85.5</v>
      </c>
      <c r="H613" s="196">
        <f t="shared" si="28"/>
        <v>85.5</v>
      </c>
      <c r="I613" s="197" t="b">
        <f t="shared" si="29"/>
        <v>1</v>
      </c>
      <c r="J613" s="194" t="b">
        <v>1</v>
      </c>
    </row>
    <row r="614" spans="1:10" ht="15.6" thickBot="1">
      <c r="A614" s="222" t="str">
        <f t="shared" si="27"/>
        <v>PVGNGO</v>
      </c>
      <c r="B614" s="199" t="s">
        <v>758</v>
      </c>
      <c r="C614" s="199" t="s">
        <v>781</v>
      </c>
      <c r="D614" s="207">
        <v>1455</v>
      </c>
      <c r="E614" s="207" t="s">
        <v>1164</v>
      </c>
      <c r="F614" s="207">
        <v>6874</v>
      </c>
      <c r="G614" s="207">
        <v>125.7</v>
      </c>
      <c r="H614" s="196">
        <f t="shared" si="28"/>
        <v>125.7</v>
      </c>
      <c r="I614" s="197" t="b">
        <f t="shared" si="29"/>
        <v>1</v>
      </c>
      <c r="J614" s="194" t="b">
        <v>1</v>
      </c>
    </row>
    <row r="615" spans="1:10" ht="15.6" thickBot="1">
      <c r="A615" s="222" t="str">
        <f t="shared" si="27"/>
        <v>NGOTPE</v>
      </c>
      <c r="B615" s="199" t="s">
        <v>781</v>
      </c>
      <c r="C615" s="199" t="s">
        <v>755</v>
      </c>
      <c r="D615" s="207">
        <v>1849</v>
      </c>
      <c r="E615" s="207" t="s">
        <v>1165</v>
      </c>
      <c r="F615" s="207">
        <v>13085.8</v>
      </c>
      <c r="G615" s="207">
        <v>142.1</v>
      </c>
      <c r="H615" s="196">
        <f t="shared" si="28"/>
        <v>142.1</v>
      </c>
      <c r="I615" s="197" t="b">
        <f t="shared" si="29"/>
        <v>1</v>
      </c>
      <c r="J615" s="194" t="b">
        <v>1</v>
      </c>
    </row>
    <row r="616" spans="1:10" ht="15.6" thickBot="1">
      <c r="A616" s="222" t="str">
        <f t="shared" si="27"/>
        <v>TPENGO</v>
      </c>
      <c r="B616" s="199" t="s">
        <v>755</v>
      </c>
      <c r="C616" s="199" t="s">
        <v>781</v>
      </c>
      <c r="D616" s="207">
        <v>1849</v>
      </c>
      <c r="E616" s="207" t="s">
        <v>1165</v>
      </c>
      <c r="F616" s="207">
        <v>13085.8</v>
      </c>
      <c r="G616" s="207">
        <v>142.1</v>
      </c>
      <c r="H616" s="196">
        <f t="shared" si="28"/>
        <v>142.1</v>
      </c>
      <c r="I616" s="197" t="b">
        <f t="shared" si="29"/>
        <v>1</v>
      </c>
      <c r="J616" s="194" t="b">
        <v>1</v>
      </c>
    </row>
    <row r="617" spans="1:10" ht="15.6" thickBot="1">
      <c r="A617" s="222" t="str">
        <f t="shared" si="27"/>
        <v>NGOPVG</v>
      </c>
      <c r="B617" s="199" t="s">
        <v>781</v>
      </c>
      <c r="C617" s="199" t="s">
        <v>758</v>
      </c>
      <c r="D617" s="207">
        <v>1455</v>
      </c>
      <c r="E617" s="207" t="s">
        <v>1164</v>
      </c>
      <c r="F617" s="207">
        <v>6874.1</v>
      </c>
      <c r="G617" s="207">
        <v>125.7</v>
      </c>
      <c r="H617" s="196">
        <f t="shared" si="28"/>
        <v>125.7</v>
      </c>
      <c r="I617" s="197" t="b">
        <f t="shared" si="29"/>
        <v>1</v>
      </c>
      <c r="J617" s="194" t="b">
        <v>1</v>
      </c>
    </row>
    <row r="618" spans="1:10" ht="15.6" thickBot="1">
      <c r="A618" s="222" t="str">
        <f t="shared" si="27"/>
        <v>PVGCGO</v>
      </c>
      <c r="B618" s="199" t="s">
        <v>758</v>
      </c>
      <c r="C618" s="199" t="s">
        <v>1058</v>
      </c>
      <c r="D618" s="208">
        <v>832</v>
      </c>
      <c r="E618" s="208" t="s">
        <v>1163</v>
      </c>
      <c r="F618" s="208">
        <v>4748.7</v>
      </c>
      <c r="G618" s="208">
        <v>86.7</v>
      </c>
      <c r="H618" s="196">
        <f t="shared" si="28"/>
        <v>86.7</v>
      </c>
      <c r="I618" s="197" t="b">
        <f t="shared" si="29"/>
        <v>1</v>
      </c>
      <c r="J618" s="194" t="b">
        <v>1</v>
      </c>
    </row>
    <row r="619" spans="1:10" ht="15.6" thickBot="1">
      <c r="A619" s="222" t="str">
        <f t="shared" si="27"/>
        <v>CDGHAJ</v>
      </c>
      <c r="B619" s="199" t="s">
        <v>796</v>
      </c>
      <c r="C619" s="199" t="s">
        <v>804</v>
      </c>
      <c r="D619" s="207">
        <v>631</v>
      </c>
      <c r="E619" s="207" t="s">
        <v>1166</v>
      </c>
      <c r="F619" s="207">
        <v>2674.8</v>
      </c>
      <c r="G619" s="207">
        <v>117.7</v>
      </c>
      <c r="H619" s="196">
        <f t="shared" si="28"/>
        <v>117.7</v>
      </c>
      <c r="I619" s="197" t="b">
        <f t="shared" si="29"/>
        <v>1</v>
      </c>
      <c r="J619" s="194" t="b">
        <v>1</v>
      </c>
    </row>
    <row r="620" spans="1:10" ht="15.6" thickBot="1">
      <c r="A620" s="222" t="str">
        <f t="shared" si="27"/>
        <v>FRAFCO</v>
      </c>
      <c r="B620" s="199" t="s">
        <v>766</v>
      </c>
      <c r="C620" s="199" t="s">
        <v>810</v>
      </c>
      <c r="D620" s="208">
        <v>954</v>
      </c>
      <c r="E620" s="208" t="s">
        <v>1167</v>
      </c>
      <c r="F620" s="208">
        <v>5264.3</v>
      </c>
      <c r="G620" s="208">
        <v>106.4</v>
      </c>
      <c r="H620" s="196">
        <f t="shared" si="28"/>
        <v>106.4</v>
      </c>
      <c r="I620" s="197" t="b">
        <f t="shared" si="29"/>
        <v>1</v>
      </c>
      <c r="J620" s="194" t="b">
        <v>1</v>
      </c>
    </row>
    <row r="621" spans="1:10" ht="15.6" thickBot="1">
      <c r="A621" s="222" t="str">
        <f t="shared" si="27"/>
        <v>FCOFRA</v>
      </c>
      <c r="B621" s="199" t="s">
        <v>810</v>
      </c>
      <c r="C621" s="199" t="s">
        <v>766</v>
      </c>
      <c r="D621" s="207">
        <v>954</v>
      </c>
      <c r="E621" s="207" t="s">
        <v>1167</v>
      </c>
      <c r="F621" s="207">
        <v>5264.4</v>
      </c>
      <c r="G621" s="207">
        <v>106.4</v>
      </c>
      <c r="H621" s="196">
        <f t="shared" si="28"/>
        <v>106.4</v>
      </c>
      <c r="I621" s="197" t="b">
        <f t="shared" si="29"/>
        <v>1</v>
      </c>
      <c r="J621" s="194" t="b">
        <v>1</v>
      </c>
    </row>
    <row r="622" spans="1:10" ht="15.6" thickBot="1">
      <c r="A622" s="222" t="str">
        <f t="shared" si="27"/>
        <v>HAJCDG</v>
      </c>
      <c r="B622" s="199" t="s">
        <v>804</v>
      </c>
      <c r="C622" s="199" t="s">
        <v>796</v>
      </c>
      <c r="D622" s="207">
        <v>631</v>
      </c>
      <c r="E622" s="207" t="s">
        <v>1166</v>
      </c>
      <c r="F622" s="207">
        <v>2674.8</v>
      </c>
      <c r="G622" s="207">
        <v>117.7</v>
      </c>
      <c r="H622" s="196">
        <f t="shared" si="28"/>
        <v>117.7</v>
      </c>
      <c r="I622" s="197" t="b">
        <f t="shared" si="29"/>
        <v>1</v>
      </c>
      <c r="J622" s="194" t="b">
        <v>1</v>
      </c>
    </row>
    <row r="623" spans="1:10" ht="15.6" thickBot="1">
      <c r="A623" s="222" t="str">
        <f t="shared" si="27"/>
        <v>CGKMNL</v>
      </c>
      <c r="B623" s="199" t="s">
        <v>969</v>
      </c>
      <c r="C623" s="199" t="s">
        <v>1078</v>
      </c>
      <c r="D623" s="207">
        <v>2784</v>
      </c>
      <c r="E623" s="207" t="s">
        <v>1168</v>
      </c>
      <c r="F623" s="207">
        <v>11136.8</v>
      </c>
      <c r="G623" s="207">
        <v>203.8</v>
      </c>
      <c r="H623" s="196">
        <f t="shared" si="28"/>
        <v>203.8</v>
      </c>
      <c r="I623" s="197" t="b">
        <f t="shared" si="29"/>
        <v>1</v>
      </c>
      <c r="J623" s="194" t="b">
        <v>1</v>
      </c>
    </row>
    <row r="624" spans="1:10" ht="19.8" thickBot="1">
      <c r="A624" s="222" t="str">
        <f t="shared" si="27"/>
        <v>MNLHKG</v>
      </c>
      <c r="B624" s="199" t="s">
        <v>1078</v>
      </c>
      <c r="C624" s="199" t="s">
        <v>760</v>
      </c>
      <c r="D624" s="207">
        <v>1146</v>
      </c>
      <c r="E624" s="207" t="s">
        <v>1169</v>
      </c>
      <c r="F624" s="207">
        <v>10145</v>
      </c>
      <c r="G624" s="207">
        <v>95.7</v>
      </c>
      <c r="H624" s="196">
        <f t="shared" si="28"/>
        <v>95.7</v>
      </c>
      <c r="I624" s="197" t="b">
        <f t="shared" si="29"/>
        <v>1</v>
      </c>
      <c r="J624" s="194" t="b">
        <v>1</v>
      </c>
    </row>
    <row r="625" spans="1:10" ht="15.6" thickBot="1">
      <c r="A625" s="222" t="str">
        <f t="shared" si="27"/>
        <v>HKGCTU</v>
      </c>
      <c r="B625" s="199" t="s">
        <v>760</v>
      </c>
      <c r="C625" s="199" t="s">
        <v>1015</v>
      </c>
      <c r="D625" s="207">
        <v>1350</v>
      </c>
      <c r="E625" s="207" t="s">
        <v>1170</v>
      </c>
      <c r="F625" s="207">
        <v>8065</v>
      </c>
      <c r="G625" s="207">
        <v>116.4</v>
      </c>
      <c r="H625" s="196">
        <f t="shared" si="28"/>
        <v>116.4</v>
      </c>
      <c r="I625" s="197" t="b">
        <f t="shared" si="29"/>
        <v>1</v>
      </c>
      <c r="J625" s="194" t="b">
        <v>1</v>
      </c>
    </row>
    <row r="626" spans="1:10" ht="15.6" thickBot="1">
      <c r="A626" s="222" t="str">
        <f t="shared" si="27"/>
        <v>CTUHKG</v>
      </c>
      <c r="B626" s="199" t="s">
        <v>1015</v>
      </c>
      <c r="C626" s="199" t="s">
        <v>760</v>
      </c>
      <c r="D626" s="207">
        <v>1350</v>
      </c>
      <c r="E626" s="207" t="s">
        <v>1170</v>
      </c>
      <c r="F626" s="207">
        <v>8065.5</v>
      </c>
      <c r="G626" s="207">
        <v>116.4</v>
      </c>
      <c r="H626" s="196">
        <f t="shared" si="28"/>
        <v>116.4</v>
      </c>
      <c r="I626" s="197" t="b">
        <f t="shared" si="29"/>
        <v>1</v>
      </c>
      <c r="J626" s="194" t="b">
        <v>1</v>
      </c>
    </row>
    <row r="627" spans="1:10" ht="19.8" thickBot="1">
      <c r="A627" s="222" t="str">
        <f t="shared" si="27"/>
        <v>HKGMNL</v>
      </c>
      <c r="B627" s="199" t="s">
        <v>760</v>
      </c>
      <c r="C627" s="199" t="s">
        <v>1078</v>
      </c>
      <c r="D627" s="208">
        <v>1146</v>
      </c>
      <c r="E627" s="208" t="s">
        <v>1169</v>
      </c>
      <c r="F627" s="208">
        <v>10143.5</v>
      </c>
      <c r="G627" s="208">
        <v>95.6</v>
      </c>
      <c r="H627" s="196">
        <f t="shared" si="28"/>
        <v>95.6</v>
      </c>
      <c r="I627" s="197" t="b">
        <f t="shared" si="29"/>
        <v>1</v>
      </c>
      <c r="J627" s="194" t="b">
        <v>1</v>
      </c>
    </row>
    <row r="628" spans="1:10" ht="15.6" thickBot="1">
      <c r="A628" s="222" t="str">
        <f t="shared" si="27"/>
        <v>MNLCGK</v>
      </c>
      <c r="B628" s="199" t="s">
        <v>1078</v>
      </c>
      <c r="C628" s="199" t="s">
        <v>969</v>
      </c>
      <c r="D628" s="207">
        <v>2784</v>
      </c>
      <c r="E628" s="207" t="s">
        <v>1168</v>
      </c>
      <c r="F628" s="207">
        <v>11136.9</v>
      </c>
      <c r="G628" s="207">
        <v>203.8</v>
      </c>
      <c r="H628" s="196">
        <f t="shared" si="28"/>
        <v>203.8</v>
      </c>
      <c r="I628" s="197" t="b">
        <f t="shared" si="29"/>
        <v>1</v>
      </c>
      <c r="J628" s="194" t="b">
        <v>1</v>
      </c>
    </row>
    <row r="629" spans="1:10" ht="15.6" thickBot="1">
      <c r="A629" s="222" t="str">
        <f t="shared" si="27"/>
        <v>CGOTAO</v>
      </c>
      <c r="B629" s="199" t="s">
        <v>1058</v>
      </c>
      <c r="C629" s="199" t="s">
        <v>757</v>
      </c>
      <c r="D629" s="207">
        <v>621</v>
      </c>
      <c r="E629" s="207" t="s">
        <v>1171</v>
      </c>
      <c r="F629" s="207">
        <v>3858.7</v>
      </c>
      <c r="G629" s="207">
        <v>75.099999999999994</v>
      </c>
      <c r="H629" s="196">
        <f t="shared" si="28"/>
        <v>75.099999999999994</v>
      </c>
      <c r="I629" s="197" t="b">
        <f t="shared" si="29"/>
        <v>1</v>
      </c>
      <c r="J629" s="194" t="b">
        <v>1</v>
      </c>
    </row>
    <row r="630" spans="1:10" ht="15.6" thickBot="1">
      <c r="A630" s="222" t="str">
        <f t="shared" si="27"/>
        <v>TAOHGH</v>
      </c>
      <c r="B630" s="199" t="s">
        <v>757</v>
      </c>
      <c r="C630" s="199" t="s">
        <v>756</v>
      </c>
      <c r="D630" s="207">
        <v>669</v>
      </c>
      <c r="E630" s="207" t="s">
        <v>1172</v>
      </c>
      <c r="F630" s="207">
        <v>4548</v>
      </c>
      <c r="G630" s="207">
        <v>71.599999999999994</v>
      </c>
      <c r="H630" s="196">
        <f t="shared" si="28"/>
        <v>71.599999999999994</v>
      </c>
      <c r="I630" s="197" t="b">
        <f t="shared" si="29"/>
        <v>1</v>
      </c>
      <c r="J630" s="194" t="b">
        <v>1</v>
      </c>
    </row>
    <row r="631" spans="1:10" ht="15.6" thickBot="1">
      <c r="A631" s="222" t="str">
        <f t="shared" si="27"/>
        <v>HGHSZX</v>
      </c>
      <c r="B631" s="199" t="s">
        <v>756</v>
      </c>
      <c r="C631" s="199" t="s">
        <v>759</v>
      </c>
      <c r="D631" s="207">
        <v>1069</v>
      </c>
      <c r="E631" s="207" t="s">
        <v>1173</v>
      </c>
      <c r="F631" s="207">
        <v>5696.9</v>
      </c>
      <c r="G631" s="207">
        <v>100</v>
      </c>
      <c r="H631" s="196">
        <f t="shared" si="28"/>
        <v>100</v>
      </c>
      <c r="I631" s="197" t="b">
        <f t="shared" si="29"/>
        <v>1</v>
      </c>
      <c r="J631" s="194" t="b">
        <v>1</v>
      </c>
    </row>
    <row r="632" spans="1:10" ht="15.6" thickBot="1">
      <c r="A632" s="222" t="str">
        <f t="shared" si="27"/>
        <v>SZXHGH</v>
      </c>
      <c r="B632" s="199" t="s">
        <v>759</v>
      </c>
      <c r="C632" s="199" t="s">
        <v>756</v>
      </c>
      <c r="D632" s="207">
        <v>1069</v>
      </c>
      <c r="E632" s="207" t="s">
        <v>1173</v>
      </c>
      <c r="F632" s="207">
        <v>5697.2</v>
      </c>
      <c r="G632" s="207">
        <v>100</v>
      </c>
      <c r="H632" s="196">
        <f t="shared" si="28"/>
        <v>100</v>
      </c>
      <c r="I632" s="197" t="b">
        <f t="shared" si="29"/>
        <v>1</v>
      </c>
      <c r="J632" s="194" t="b">
        <v>1</v>
      </c>
    </row>
    <row r="633" spans="1:10" ht="15.6" thickBot="1">
      <c r="A633" s="222" t="str">
        <f t="shared" si="27"/>
        <v>HGHTAO</v>
      </c>
      <c r="B633" s="199" t="s">
        <v>756</v>
      </c>
      <c r="C633" s="199" t="s">
        <v>757</v>
      </c>
      <c r="D633" s="208">
        <v>669</v>
      </c>
      <c r="E633" s="208" t="s">
        <v>1172</v>
      </c>
      <c r="F633" s="208">
        <v>4551</v>
      </c>
      <c r="G633" s="208">
        <v>71.599999999999994</v>
      </c>
      <c r="H633" s="196">
        <f t="shared" si="28"/>
        <v>71.599999999999994</v>
      </c>
      <c r="I633" s="197" t="b">
        <f t="shared" si="29"/>
        <v>1</v>
      </c>
      <c r="J633" s="194" t="b">
        <v>1</v>
      </c>
    </row>
    <row r="634" spans="1:10" ht="15.6" thickBot="1">
      <c r="A634" s="222" t="str">
        <f t="shared" si="27"/>
        <v>TAOCGO</v>
      </c>
      <c r="B634" s="199" t="s">
        <v>757</v>
      </c>
      <c r="C634" s="199" t="s">
        <v>1058</v>
      </c>
      <c r="D634" s="207">
        <v>621</v>
      </c>
      <c r="E634" s="207" t="s">
        <v>1171</v>
      </c>
      <c r="F634" s="207">
        <v>3858.6</v>
      </c>
      <c r="G634" s="207">
        <v>75.099999999999994</v>
      </c>
      <c r="H634" s="196">
        <f t="shared" si="28"/>
        <v>75.099999999999994</v>
      </c>
      <c r="I634" s="197" t="b">
        <f t="shared" si="29"/>
        <v>1</v>
      </c>
      <c r="J634" s="194" t="b">
        <v>1</v>
      </c>
    </row>
    <row r="635" spans="1:10" ht="15.6" thickBot="1">
      <c r="A635" s="222" t="str">
        <f t="shared" si="27"/>
        <v>CGQTPE</v>
      </c>
      <c r="B635" s="199" t="s">
        <v>1174</v>
      </c>
      <c r="C635" s="199" t="s">
        <v>755</v>
      </c>
      <c r="D635" s="207">
        <v>2140</v>
      </c>
      <c r="E635" s="207" t="s">
        <v>979</v>
      </c>
      <c r="F635" s="207">
        <v>9487.1</v>
      </c>
      <c r="G635" s="207">
        <v>159.80000000000001</v>
      </c>
      <c r="H635" s="196">
        <f t="shared" si="28"/>
        <v>159.80000000000001</v>
      </c>
      <c r="I635" s="197" t="b">
        <f t="shared" si="29"/>
        <v>1</v>
      </c>
      <c r="J635" s="194" t="b">
        <v>1</v>
      </c>
    </row>
    <row r="636" spans="1:10" ht="15.6" thickBot="1">
      <c r="A636" s="222" t="str">
        <f t="shared" si="27"/>
        <v>TPECKG</v>
      </c>
      <c r="B636" s="199" t="s">
        <v>755</v>
      </c>
      <c r="C636" s="199" t="s">
        <v>934</v>
      </c>
      <c r="D636" s="207">
        <v>1527</v>
      </c>
      <c r="E636" s="207" t="s">
        <v>1175</v>
      </c>
      <c r="F636" s="207">
        <v>7424.7</v>
      </c>
      <c r="G636" s="207">
        <v>123.7</v>
      </c>
      <c r="H636" s="196">
        <f t="shared" si="28"/>
        <v>123.7</v>
      </c>
      <c r="I636" s="197" t="b">
        <f t="shared" si="29"/>
        <v>1</v>
      </c>
      <c r="J636" s="194" t="b">
        <v>1</v>
      </c>
    </row>
    <row r="637" spans="1:10" ht="15.6" thickBot="1">
      <c r="A637" s="222" t="str">
        <f t="shared" si="27"/>
        <v>CKGDLU</v>
      </c>
      <c r="B637" s="199" t="s">
        <v>934</v>
      </c>
      <c r="C637" s="199" t="s">
        <v>1045</v>
      </c>
      <c r="D637" s="207">
        <v>768</v>
      </c>
      <c r="E637" s="207" t="s">
        <v>1176</v>
      </c>
      <c r="F637" s="207">
        <v>4044.7</v>
      </c>
      <c r="G637" s="207">
        <v>91.8</v>
      </c>
      <c r="H637" s="196">
        <f t="shared" si="28"/>
        <v>91.8</v>
      </c>
      <c r="I637" s="197" t="b">
        <f t="shared" si="29"/>
        <v>1</v>
      </c>
      <c r="J637" s="194" t="b">
        <v>1</v>
      </c>
    </row>
    <row r="638" spans="1:10" ht="15.6" thickBot="1">
      <c r="A638" s="222" t="str">
        <f t="shared" si="27"/>
        <v>DLUCKG</v>
      </c>
      <c r="B638" s="199" t="s">
        <v>1045</v>
      </c>
      <c r="C638" s="199" t="s">
        <v>934</v>
      </c>
      <c r="D638" s="208">
        <v>768</v>
      </c>
      <c r="E638" s="208" t="s">
        <v>1176</v>
      </c>
      <c r="F638" s="208">
        <v>4044.7</v>
      </c>
      <c r="G638" s="208">
        <v>91.8</v>
      </c>
      <c r="H638" s="196">
        <f t="shared" si="28"/>
        <v>91.8</v>
      </c>
      <c r="I638" s="197" t="b">
        <f t="shared" si="29"/>
        <v>1</v>
      </c>
      <c r="J638" s="194" t="b">
        <v>1</v>
      </c>
    </row>
    <row r="639" spans="1:10" ht="15.6" thickBot="1">
      <c r="A639" s="222" t="str">
        <f t="shared" si="27"/>
        <v>CKGTPE</v>
      </c>
      <c r="B639" s="199" t="s">
        <v>934</v>
      </c>
      <c r="C639" s="199" t="s">
        <v>755</v>
      </c>
      <c r="D639" s="207">
        <v>1527</v>
      </c>
      <c r="E639" s="207" t="s">
        <v>1175</v>
      </c>
      <c r="F639" s="207">
        <v>7424.7</v>
      </c>
      <c r="G639" s="207">
        <v>123.7</v>
      </c>
      <c r="H639" s="196">
        <f t="shared" si="28"/>
        <v>123.7</v>
      </c>
      <c r="I639" s="197" t="b">
        <f t="shared" si="29"/>
        <v>1</v>
      </c>
      <c r="J639" s="194" t="b">
        <v>1</v>
      </c>
    </row>
    <row r="640" spans="1:10" ht="15.6" thickBot="1">
      <c r="A640" s="222" t="str">
        <f t="shared" si="27"/>
        <v>TPECGQ</v>
      </c>
      <c r="B640" s="199" t="s">
        <v>755</v>
      </c>
      <c r="C640" s="199" t="s">
        <v>1174</v>
      </c>
      <c r="D640" s="207">
        <v>2140</v>
      </c>
      <c r="E640" s="207" t="s">
        <v>979</v>
      </c>
      <c r="F640" s="207">
        <v>9487.1</v>
      </c>
      <c r="G640" s="207">
        <v>159.80000000000001</v>
      </c>
      <c r="H640" s="196">
        <f t="shared" si="28"/>
        <v>159.80000000000001</v>
      </c>
      <c r="I640" s="197" t="b">
        <f t="shared" si="29"/>
        <v>1</v>
      </c>
      <c r="J640" s="194" t="b">
        <v>1</v>
      </c>
    </row>
    <row r="641" spans="1:10" ht="15.6" thickBot="1">
      <c r="A641" s="222" t="str">
        <f t="shared" si="27"/>
        <v>CIDDTW</v>
      </c>
      <c r="B641" s="199" t="s">
        <v>1177</v>
      </c>
      <c r="C641" s="199" t="s">
        <v>828</v>
      </c>
      <c r="D641" s="207">
        <v>689</v>
      </c>
      <c r="E641" s="207" t="s">
        <v>1178</v>
      </c>
      <c r="F641" s="207">
        <v>2299.6</v>
      </c>
      <c r="G641" s="207">
        <v>83.4</v>
      </c>
      <c r="H641" s="196">
        <f t="shared" si="28"/>
        <v>83.4</v>
      </c>
      <c r="I641" s="197" t="b">
        <f t="shared" si="29"/>
        <v>1</v>
      </c>
      <c r="J641" s="194" t="b">
        <v>1</v>
      </c>
    </row>
    <row r="642" spans="1:10" ht="19.8" thickBot="1">
      <c r="A642" s="222" t="str">
        <f t="shared" si="27"/>
        <v>DTWIAH</v>
      </c>
      <c r="B642" s="199" t="s">
        <v>828</v>
      </c>
      <c r="C642" s="199" t="s">
        <v>774</v>
      </c>
      <c r="D642" s="207">
        <v>1728</v>
      </c>
      <c r="E642" s="207" t="s">
        <v>1179</v>
      </c>
      <c r="F642" s="207">
        <v>5070.7</v>
      </c>
      <c r="G642" s="207">
        <v>200.1</v>
      </c>
      <c r="H642" s="196">
        <f t="shared" si="28"/>
        <v>200.1</v>
      </c>
      <c r="I642" s="197" t="b">
        <f t="shared" si="29"/>
        <v>1</v>
      </c>
      <c r="J642" s="194" t="b">
        <v>1</v>
      </c>
    </row>
    <row r="643" spans="1:10" ht="15.6" thickBot="1">
      <c r="A643" s="222" t="str">
        <f t="shared" ref="A643:A706" si="30">B643&amp;C643</f>
        <v>IAHDXB</v>
      </c>
      <c r="B643" s="199" t="s">
        <v>774</v>
      </c>
      <c r="C643" s="199" t="s">
        <v>778</v>
      </c>
      <c r="D643" s="207">
        <v>13118</v>
      </c>
      <c r="E643" s="207" t="s">
        <v>963</v>
      </c>
      <c r="F643" s="207">
        <v>117919</v>
      </c>
      <c r="G643" s="207">
        <v>691.8</v>
      </c>
      <c r="H643" s="196">
        <f t="shared" ref="H643:H706" si="31">SUMIFS(G:G,B:B,B643,C:C,C643)</f>
        <v>691.8</v>
      </c>
      <c r="I643" s="197" t="b">
        <f t="shared" ref="I643:I706" si="32">H643=G643</f>
        <v>1</v>
      </c>
      <c r="J643" s="194" t="b">
        <v>1</v>
      </c>
    </row>
    <row r="644" spans="1:10" ht="15.6" thickBot="1">
      <c r="A644" s="222" t="str">
        <f t="shared" si="30"/>
        <v>DXBIAH</v>
      </c>
      <c r="B644" s="199" t="s">
        <v>778</v>
      </c>
      <c r="C644" s="199" t="s">
        <v>774</v>
      </c>
      <c r="D644" s="207">
        <v>13118</v>
      </c>
      <c r="E644" s="207" t="s">
        <v>963</v>
      </c>
      <c r="F644" s="207">
        <v>117919</v>
      </c>
      <c r="G644" s="207">
        <v>691.8</v>
      </c>
      <c r="H644" s="196">
        <f t="shared" si="31"/>
        <v>691.8</v>
      </c>
      <c r="I644" s="197" t="b">
        <f t="shared" si="32"/>
        <v>1</v>
      </c>
      <c r="J644" s="194" t="b">
        <v>1</v>
      </c>
    </row>
    <row r="645" spans="1:10" ht="19.8" thickBot="1">
      <c r="A645" s="222" t="str">
        <f t="shared" si="30"/>
        <v>IAHDTW</v>
      </c>
      <c r="B645" s="199" t="s">
        <v>774</v>
      </c>
      <c r="C645" s="199" t="s">
        <v>828</v>
      </c>
      <c r="D645" s="207">
        <v>1728</v>
      </c>
      <c r="E645" s="207" t="s">
        <v>1180</v>
      </c>
      <c r="F645" s="207">
        <v>5066.3999999999996</v>
      </c>
      <c r="G645" s="207">
        <v>200.4</v>
      </c>
      <c r="H645" s="196">
        <f t="shared" si="31"/>
        <v>200.4</v>
      </c>
      <c r="I645" s="197" t="b">
        <f t="shared" si="32"/>
        <v>1</v>
      </c>
      <c r="J645" s="194" t="b">
        <v>1</v>
      </c>
    </row>
    <row r="646" spans="1:10" ht="15.6" thickBot="1">
      <c r="A646" s="222" t="str">
        <f t="shared" si="30"/>
        <v>DTWCID</v>
      </c>
      <c r="B646" s="199" t="s">
        <v>828</v>
      </c>
      <c r="C646" s="199" t="s">
        <v>1177</v>
      </c>
      <c r="D646" s="208">
        <v>689</v>
      </c>
      <c r="E646" s="208" t="s">
        <v>1178</v>
      </c>
      <c r="F646" s="208">
        <v>2291.1</v>
      </c>
      <c r="G646" s="208">
        <v>82.9</v>
      </c>
      <c r="H646" s="196">
        <f t="shared" si="31"/>
        <v>82.9</v>
      </c>
      <c r="I646" s="197" t="b">
        <f t="shared" si="32"/>
        <v>1</v>
      </c>
      <c r="J646" s="194" t="b">
        <v>1</v>
      </c>
    </row>
    <row r="647" spans="1:10" ht="19.8" thickBot="1">
      <c r="A647" s="222" t="str">
        <f t="shared" si="30"/>
        <v>CITALA</v>
      </c>
      <c r="B647" s="199" t="s">
        <v>1181</v>
      </c>
      <c r="C647" s="199" t="s">
        <v>884</v>
      </c>
      <c r="D647" s="207">
        <v>626</v>
      </c>
      <c r="E647" s="207" t="s">
        <v>1182</v>
      </c>
      <c r="F647" s="207">
        <v>3643.3</v>
      </c>
      <c r="G647" s="207">
        <v>79.8</v>
      </c>
      <c r="H647" s="196">
        <f t="shared" si="31"/>
        <v>79.8</v>
      </c>
      <c r="I647" s="197" t="b">
        <f t="shared" si="32"/>
        <v>1</v>
      </c>
      <c r="J647" s="194" t="b">
        <v>1</v>
      </c>
    </row>
    <row r="648" spans="1:10" ht="19.8" thickBot="1">
      <c r="A648" s="222" t="str">
        <f t="shared" si="30"/>
        <v>ALACIT</v>
      </c>
      <c r="B648" s="199" t="s">
        <v>884</v>
      </c>
      <c r="C648" s="199" t="s">
        <v>1181</v>
      </c>
      <c r="D648" s="208">
        <v>626</v>
      </c>
      <c r="E648" s="208" t="s">
        <v>1182</v>
      </c>
      <c r="F648" s="208">
        <v>3642.9</v>
      </c>
      <c r="G648" s="208">
        <v>79.900000000000006</v>
      </c>
      <c r="H648" s="196">
        <f t="shared" si="31"/>
        <v>79.900000000000006</v>
      </c>
      <c r="I648" s="197" t="b">
        <f t="shared" si="32"/>
        <v>1</v>
      </c>
      <c r="J648" s="194" t="b">
        <v>1</v>
      </c>
    </row>
    <row r="649" spans="1:10" ht="15.6" thickBot="1">
      <c r="A649" s="222" t="str">
        <f t="shared" si="30"/>
        <v>CJBBLR</v>
      </c>
      <c r="B649" s="199" t="s">
        <v>1183</v>
      </c>
      <c r="C649" s="199" t="s">
        <v>800</v>
      </c>
      <c r="D649" s="207">
        <v>251</v>
      </c>
      <c r="E649" s="207" t="s">
        <v>1184</v>
      </c>
      <c r="F649" s="207">
        <v>1037.8</v>
      </c>
      <c r="G649" s="207">
        <v>30.1</v>
      </c>
      <c r="H649" s="196">
        <f t="shared" si="31"/>
        <v>30.1</v>
      </c>
      <c r="I649" s="197" t="b">
        <f t="shared" si="32"/>
        <v>1</v>
      </c>
      <c r="J649" s="194" t="b">
        <v>1</v>
      </c>
    </row>
    <row r="650" spans="1:10" ht="15.6" thickBot="1">
      <c r="A650" s="222" t="str">
        <f t="shared" si="30"/>
        <v>BLRCJB</v>
      </c>
      <c r="B650" s="199" t="s">
        <v>800</v>
      </c>
      <c r="C650" s="199" t="s">
        <v>1183</v>
      </c>
      <c r="D650" s="207">
        <v>251</v>
      </c>
      <c r="E650" s="207" t="s">
        <v>1185</v>
      </c>
      <c r="F650" s="207">
        <v>1037.4000000000001</v>
      </c>
      <c r="G650" s="207">
        <v>30.1</v>
      </c>
      <c r="H650" s="196">
        <f t="shared" si="31"/>
        <v>30.1</v>
      </c>
      <c r="I650" s="197" t="b">
        <f t="shared" si="32"/>
        <v>1</v>
      </c>
      <c r="J650" s="194" t="b">
        <v>1</v>
      </c>
    </row>
    <row r="651" spans="1:10" ht="15.6" thickBot="1">
      <c r="A651" s="222" t="str">
        <f t="shared" si="30"/>
        <v>CKGNGB</v>
      </c>
      <c r="B651" s="199" t="s">
        <v>934</v>
      </c>
      <c r="C651" s="199" t="s">
        <v>1073</v>
      </c>
      <c r="D651" s="207">
        <v>1427</v>
      </c>
      <c r="E651" s="207" t="s">
        <v>1186</v>
      </c>
      <c r="F651" s="207">
        <v>6847.6</v>
      </c>
      <c r="G651" s="207">
        <v>121.5</v>
      </c>
      <c r="H651" s="196">
        <f t="shared" si="31"/>
        <v>121.5</v>
      </c>
      <c r="I651" s="197" t="b">
        <f t="shared" si="32"/>
        <v>1</v>
      </c>
      <c r="J651" s="194" t="b">
        <v>1</v>
      </c>
    </row>
    <row r="652" spans="1:10" ht="15.6" thickBot="1">
      <c r="A652" s="222" t="str">
        <f t="shared" si="30"/>
        <v>NGBCGO</v>
      </c>
      <c r="B652" s="199" t="s">
        <v>1073</v>
      </c>
      <c r="C652" s="199" t="s">
        <v>1058</v>
      </c>
      <c r="D652" s="207">
        <v>885</v>
      </c>
      <c r="E652" s="207" t="s">
        <v>1187</v>
      </c>
      <c r="F652" s="207">
        <v>4851.8999999999996</v>
      </c>
      <c r="G652" s="207">
        <v>93.7</v>
      </c>
      <c r="H652" s="196">
        <f t="shared" si="31"/>
        <v>93.7</v>
      </c>
      <c r="I652" s="197" t="b">
        <f t="shared" si="32"/>
        <v>1</v>
      </c>
      <c r="J652" s="194" t="b">
        <v>1</v>
      </c>
    </row>
    <row r="653" spans="1:10" ht="15.6" thickBot="1">
      <c r="A653" s="222" t="str">
        <f t="shared" si="30"/>
        <v>CGONGB</v>
      </c>
      <c r="B653" s="199" t="s">
        <v>1058</v>
      </c>
      <c r="C653" s="199" t="s">
        <v>1073</v>
      </c>
      <c r="D653" s="207">
        <v>885</v>
      </c>
      <c r="E653" s="207" t="s">
        <v>1187</v>
      </c>
      <c r="F653" s="207">
        <v>4851.8999999999996</v>
      </c>
      <c r="G653" s="207">
        <v>93.7</v>
      </c>
      <c r="H653" s="196">
        <f t="shared" si="31"/>
        <v>93.7</v>
      </c>
      <c r="I653" s="197" t="b">
        <f t="shared" si="32"/>
        <v>1</v>
      </c>
      <c r="J653" s="194" t="b">
        <v>1</v>
      </c>
    </row>
    <row r="654" spans="1:10" ht="15.6" thickBot="1">
      <c r="A654" s="222" t="str">
        <f t="shared" si="30"/>
        <v>NGBCKG</v>
      </c>
      <c r="B654" s="199" t="s">
        <v>1073</v>
      </c>
      <c r="C654" s="199" t="s">
        <v>934</v>
      </c>
      <c r="D654" s="208">
        <v>1427</v>
      </c>
      <c r="E654" s="208" t="s">
        <v>1186</v>
      </c>
      <c r="F654" s="208">
        <v>6847.6</v>
      </c>
      <c r="G654" s="208">
        <v>121.5</v>
      </c>
      <c r="H654" s="196">
        <f t="shared" si="31"/>
        <v>121.5</v>
      </c>
      <c r="I654" s="197" t="b">
        <f t="shared" si="32"/>
        <v>1</v>
      </c>
      <c r="J654" s="194" t="b">
        <v>1</v>
      </c>
    </row>
    <row r="655" spans="1:10" ht="19.8" thickBot="1">
      <c r="A655" s="222" t="str">
        <f t="shared" si="30"/>
        <v>CKGPEK</v>
      </c>
      <c r="B655" s="199" t="s">
        <v>934</v>
      </c>
      <c r="C655" s="199" t="s">
        <v>769</v>
      </c>
      <c r="D655" s="207">
        <v>1461</v>
      </c>
      <c r="E655" s="207" t="s">
        <v>1188</v>
      </c>
      <c r="F655" s="207">
        <v>8518.7999999999993</v>
      </c>
      <c r="G655" s="207">
        <v>121.4</v>
      </c>
      <c r="H655" s="196">
        <f t="shared" si="31"/>
        <v>121.4</v>
      </c>
      <c r="I655" s="197" t="b">
        <f t="shared" si="32"/>
        <v>1</v>
      </c>
      <c r="J655" s="194" t="b">
        <v>1</v>
      </c>
    </row>
    <row r="656" spans="1:10" ht="15.6" thickBot="1">
      <c r="A656" s="222" t="str">
        <f t="shared" si="30"/>
        <v>PEKDLC</v>
      </c>
      <c r="B656" s="199" t="s">
        <v>769</v>
      </c>
      <c r="C656" s="199" t="s">
        <v>1116</v>
      </c>
      <c r="D656" s="207">
        <v>441</v>
      </c>
      <c r="E656" s="207" t="s">
        <v>979</v>
      </c>
      <c r="F656" s="207">
        <v>3133.4</v>
      </c>
      <c r="G656" s="207">
        <v>53</v>
      </c>
      <c r="H656" s="196">
        <f t="shared" si="31"/>
        <v>53</v>
      </c>
      <c r="I656" s="197" t="b">
        <f t="shared" si="32"/>
        <v>1</v>
      </c>
      <c r="J656" s="194" t="b">
        <v>1</v>
      </c>
    </row>
    <row r="657" spans="1:10" ht="15.6" thickBot="1">
      <c r="A657" s="222" t="str">
        <f t="shared" si="30"/>
        <v>DLCHKG</v>
      </c>
      <c r="B657" s="199" t="s">
        <v>1116</v>
      </c>
      <c r="C657" s="199" t="s">
        <v>760</v>
      </c>
      <c r="D657" s="207">
        <v>1986</v>
      </c>
      <c r="E657" s="207">
        <v>738</v>
      </c>
      <c r="F657" s="207">
        <v>8500.7999999999993</v>
      </c>
      <c r="G657" s="207">
        <v>150.4</v>
      </c>
      <c r="H657" s="196">
        <f t="shared" si="31"/>
        <v>150.4</v>
      </c>
      <c r="I657" s="197" t="b">
        <f t="shared" si="32"/>
        <v>1</v>
      </c>
      <c r="J657" s="194" t="b">
        <v>1</v>
      </c>
    </row>
    <row r="658" spans="1:10" ht="15.6" thickBot="1">
      <c r="A658" s="222" t="str">
        <f t="shared" si="30"/>
        <v>HKGDLC</v>
      </c>
      <c r="B658" s="199" t="s">
        <v>760</v>
      </c>
      <c r="C658" s="199" t="s">
        <v>1116</v>
      </c>
      <c r="D658" s="207">
        <v>1986</v>
      </c>
      <c r="E658" s="207">
        <v>738</v>
      </c>
      <c r="F658" s="207">
        <v>8500.7999999999993</v>
      </c>
      <c r="G658" s="207">
        <v>150.4</v>
      </c>
      <c r="H658" s="196">
        <f t="shared" si="31"/>
        <v>150.4</v>
      </c>
      <c r="I658" s="197" t="b">
        <f t="shared" si="32"/>
        <v>1</v>
      </c>
      <c r="J658" s="194" t="b">
        <v>1</v>
      </c>
    </row>
    <row r="659" spans="1:10" ht="15.6" thickBot="1">
      <c r="A659" s="222" t="str">
        <f t="shared" si="30"/>
        <v>DLCPEK</v>
      </c>
      <c r="B659" s="199" t="s">
        <v>1116</v>
      </c>
      <c r="C659" s="199" t="s">
        <v>769</v>
      </c>
      <c r="D659" s="208">
        <v>441</v>
      </c>
      <c r="E659" s="208" t="s">
        <v>979</v>
      </c>
      <c r="F659" s="208">
        <v>3134.1</v>
      </c>
      <c r="G659" s="208">
        <v>53</v>
      </c>
      <c r="H659" s="196">
        <f t="shared" si="31"/>
        <v>53</v>
      </c>
      <c r="I659" s="197" t="b">
        <f t="shared" si="32"/>
        <v>1</v>
      </c>
      <c r="J659" s="194" t="b">
        <v>1</v>
      </c>
    </row>
    <row r="660" spans="1:10" ht="19.8" thickBot="1">
      <c r="A660" s="222" t="str">
        <f t="shared" si="30"/>
        <v>PEKCKG</v>
      </c>
      <c r="B660" s="199" t="s">
        <v>769</v>
      </c>
      <c r="C660" s="199" t="s">
        <v>934</v>
      </c>
      <c r="D660" s="207">
        <v>1461</v>
      </c>
      <c r="E660" s="207" t="s">
        <v>1188</v>
      </c>
      <c r="F660" s="207">
        <v>8516.4</v>
      </c>
      <c r="G660" s="207">
        <v>121.4</v>
      </c>
      <c r="H660" s="196">
        <f t="shared" si="31"/>
        <v>121.4</v>
      </c>
      <c r="I660" s="197" t="b">
        <f t="shared" si="32"/>
        <v>1</v>
      </c>
      <c r="J660" s="194" t="b">
        <v>1</v>
      </c>
    </row>
    <row r="661" spans="1:10" ht="15.6" thickBot="1">
      <c r="A661" s="222" t="str">
        <f t="shared" si="30"/>
        <v>CKGPVG</v>
      </c>
      <c r="B661" s="199" t="s">
        <v>934</v>
      </c>
      <c r="C661" s="199" t="s">
        <v>758</v>
      </c>
      <c r="D661" s="207">
        <v>1460</v>
      </c>
      <c r="E661" s="207" t="s">
        <v>1189</v>
      </c>
      <c r="F661" s="207">
        <v>7138.5</v>
      </c>
      <c r="G661" s="207">
        <v>122.7</v>
      </c>
      <c r="H661" s="196">
        <f t="shared" si="31"/>
        <v>122.7</v>
      </c>
      <c r="I661" s="197" t="b">
        <f t="shared" si="32"/>
        <v>1</v>
      </c>
      <c r="J661" s="194" t="b">
        <v>1</v>
      </c>
    </row>
    <row r="662" spans="1:10" ht="15.6" thickBot="1">
      <c r="A662" s="222" t="str">
        <f t="shared" si="30"/>
        <v>PVGCGQ</v>
      </c>
      <c r="B662" s="199" t="s">
        <v>758</v>
      </c>
      <c r="C662" s="199" t="s">
        <v>1174</v>
      </c>
      <c r="D662" s="207">
        <v>1468</v>
      </c>
      <c r="E662" s="207" t="s">
        <v>1190</v>
      </c>
      <c r="F662" s="207">
        <v>7541.4</v>
      </c>
      <c r="G662" s="207">
        <v>123</v>
      </c>
      <c r="H662" s="196">
        <f t="shared" si="31"/>
        <v>123</v>
      </c>
      <c r="I662" s="197" t="b">
        <f t="shared" si="32"/>
        <v>1</v>
      </c>
      <c r="J662" s="194" t="b">
        <v>1</v>
      </c>
    </row>
    <row r="663" spans="1:10" ht="15.6" thickBot="1">
      <c r="A663" s="222" t="str">
        <f t="shared" si="30"/>
        <v>CGQPVG</v>
      </c>
      <c r="B663" s="199" t="s">
        <v>1174</v>
      </c>
      <c r="C663" s="199" t="s">
        <v>758</v>
      </c>
      <c r="D663" s="208">
        <v>1468</v>
      </c>
      <c r="E663" s="208" t="s">
        <v>1190</v>
      </c>
      <c r="F663" s="208">
        <v>7541.7</v>
      </c>
      <c r="G663" s="208">
        <v>123</v>
      </c>
      <c r="H663" s="196">
        <f t="shared" si="31"/>
        <v>123</v>
      </c>
      <c r="I663" s="197" t="b">
        <f t="shared" si="32"/>
        <v>1</v>
      </c>
      <c r="J663" s="194" t="b">
        <v>1</v>
      </c>
    </row>
    <row r="664" spans="1:10" ht="15.6" thickBot="1">
      <c r="A664" s="222" t="str">
        <f t="shared" si="30"/>
        <v>PVGCKG</v>
      </c>
      <c r="B664" s="199" t="s">
        <v>758</v>
      </c>
      <c r="C664" s="199" t="s">
        <v>934</v>
      </c>
      <c r="D664" s="207">
        <v>1460</v>
      </c>
      <c r="E664" s="207" t="s">
        <v>1191</v>
      </c>
      <c r="F664" s="207">
        <v>7152.6</v>
      </c>
      <c r="G664" s="207">
        <v>122.6</v>
      </c>
      <c r="H664" s="196">
        <f t="shared" si="31"/>
        <v>122.6</v>
      </c>
      <c r="I664" s="197" t="b">
        <f t="shared" si="32"/>
        <v>1</v>
      </c>
      <c r="J664" s="194" t="b">
        <v>1</v>
      </c>
    </row>
    <row r="665" spans="1:10" ht="15.6" thickBot="1">
      <c r="A665" s="222" t="str">
        <f t="shared" si="30"/>
        <v>CKGSZX</v>
      </c>
      <c r="B665" s="199" t="s">
        <v>934</v>
      </c>
      <c r="C665" s="199" t="s">
        <v>759</v>
      </c>
      <c r="D665" s="207">
        <v>1062</v>
      </c>
      <c r="E665" s="207" t="s">
        <v>1192</v>
      </c>
      <c r="F665" s="207">
        <v>5646.2</v>
      </c>
      <c r="G665" s="207">
        <v>98.6</v>
      </c>
      <c r="H665" s="196">
        <f t="shared" si="31"/>
        <v>98.6</v>
      </c>
      <c r="I665" s="197" t="b">
        <f t="shared" si="32"/>
        <v>1</v>
      </c>
      <c r="J665" s="194" t="b">
        <v>1</v>
      </c>
    </row>
    <row r="666" spans="1:10" ht="15.6" thickBot="1">
      <c r="A666" s="222" t="str">
        <f t="shared" si="30"/>
        <v>SZXBKK</v>
      </c>
      <c r="B666" s="199" t="s">
        <v>759</v>
      </c>
      <c r="C666" s="199" t="s">
        <v>768</v>
      </c>
      <c r="D666" s="207">
        <v>1698</v>
      </c>
      <c r="E666" s="207" t="s">
        <v>1193</v>
      </c>
      <c r="F666" s="207">
        <v>7799.3</v>
      </c>
      <c r="G666" s="207">
        <v>136.5</v>
      </c>
      <c r="H666" s="196">
        <f t="shared" si="31"/>
        <v>136.5</v>
      </c>
      <c r="I666" s="197" t="b">
        <f t="shared" si="32"/>
        <v>1</v>
      </c>
      <c r="J666" s="194" t="b">
        <v>1</v>
      </c>
    </row>
    <row r="667" spans="1:10" ht="15.6" thickBot="1">
      <c r="A667" s="222" t="str">
        <f t="shared" si="30"/>
        <v>BKKSZX</v>
      </c>
      <c r="B667" s="199" t="s">
        <v>768</v>
      </c>
      <c r="C667" s="199" t="s">
        <v>759</v>
      </c>
      <c r="D667" s="207">
        <v>1698</v>
      </c>
      <c r="E667" s="207" t="s">
        <v>1193</v>
      </c>
      <c r="F667" s="207">
        <v>7799.3</v>
      </c>
      <c r="G667" s="207">
        <v>136.5</v>
      </c>
      <c r="H667" s="196">
        <f t="shared" si="31"/>
        <v>136.5</v>
      </c>
      <c r="I667" s="197" t="b">
        <f t="shared" si="32"/>
        <v>1</v>
      </c>
      <c r="J667" s="194" t="b">
        <v>1</v>
      </c>
    </row>
    <row r="668" spans="1:10" ht="15.6" thickBot="1">
      <c r="A668" s="222" t="str">
        <f t="shared" si="30"/>
        <v>SZXCKG</v>
      </c>
      <c r="B668" s="199" t="s">
        <v>759</v>
      </c>
      <c r="C668" s="199" t="s">
        <v>934</v>
      </c>
      <c r="D668" s="207">
        <v>1062</v>
      </c>
      <c r="E668" s="207" t="s">
        <v>1192</v>
      </c>
      <c r="F668" s="207">
        <v>5647.4</v>
      </c>
      <c r="G668" s="207">
        <v>98.6</v>
      </c>
      <c r="H668" s="196">
        <f t="shared" si="31"/>
        <v>98.6</v>
      </c>
      <c r="I668" s="197" t="b">
        <f t="shared" si="32"/>
        <v>1</v>
      </c>
      <c r="J668" s="194" t="b">
        <v>1</v>
      </c>
    </row>
    <row r="669" spans="1:10" ht="15.6" thickBot="1">
      <c r="A669" s="222" t="str">
        <f t="shared" si="30"/>
        <v>DTWSEA</v>
      </c>
      <c r="B669" s="199" t="s">
        <v>828</v>
      </c>
      <c r="C669" s="199" t="s">
        <v>567</v>
      </c>
      <c r="D669" s="207">
        <v>3092</v>
      </c>
      <c r="E669" s="207" t="s">
        <v>1194</v>
      </c>
      <c r="F669" s="207">
        <v>14057.6</v>
      </c>
      <c r="G669" s="207">
        <v>227.7</v>
      </c>
      <c r="H669" s="196">
        <f t="shared" si="31"/>
        <v>227.7</v>
      </c>
      <c r="I669" s="197" t="b">
        <f t="shared" si="32"/>
        <v>1</v>
      </c>
      <c r="J669" s="194" t="b">
        <v>1</v>
      </c>
    </row>
    <row r="670" spans="1:10" ht="15.6" thickBot="1">
      <c r="A670" s="222" t="str">
        <f t="shared" si="30"/>
        <v>CKGWUX</v>
      </c>
      <c r="B670" s="199" t="s">
        <v>934</v>
      </c>
      <c r="C670" s="199" t="s">
        <v>1076</v>
      </c>
      <c r="D670" s="207">
        <v>1331</v>
      </c>
      <c r="E670" s="207" t="s">
        <v>1195</v>
      </c>
      <c r="F670" s="207">
        <v>6676.8</v>
      </c>
      <c r="G670" s="207">
        <v>115.8</v>
      </c>
      <c r="H670" s="196">
        <f t="shared" si="31"/>
        <v>115.8</v>
      </c>
      <c r="I670" s="197" t="b">
        <f t="shared" si="32"/>
        <v>1</v>
      </c>
      <c r="J670" s="194" t="b">
        <v>1</v>
      </c>
    </row>
    <row r="671" spans="1:10" ht="16.5" customHeight="1" thickBot="1">
      <c r="A671" s="222" t="str">
        <f t="shared" si="30"/>
        <v>WUXCKG</v>
      </c>
      <c r="B671" s="199" t="s">
        <v>1076</v>
      </c>
      <c r="C671" s="199" t="s">
        <v>934</v>
      </c>
      <c r="D671" s="207">
        <v>1331</v>
      </c>
      <c r="E671" s="207" t="s">
        <v>1195</v>
      </c>
      <c r="F671" s="207">
        <v>6676.8</v>
      </c>
      <c r="G671" s="207">
        <v>115.8</v>
      </c>
      <c r="H671" s="196">
        <f t="shared" si="31"/>
        <v>115.8</v>
      </c>
      <c r="I671" s="197" t="b">
        <f t="shared" si="32"/>
        <v>1</v>
      </c>
      <c r="J671" s="194" t="b">
        <v>1</v>
      </c>
    </row>
    <row r="672" spans="1:10" ht="15.6" thickBot="1">
      <c r="A672" s="222" t="str">
        <f t="shared" si="30"/>
        <v>CLEMSP</v>
      </c>
      <c r="B672" s="199" t="s">
        <v>827</v>
      </c>
      <c r="C672" s="199" t="s">
        <v>791</v>
      </c>
      <c r="D672" s="207">
        <v>998</v>
      </c>
      <c r="E672" s="207" t="s">
        <v>1196</v>
      </c>
      <c r="F672" s="207">
        <v>3886.2</v>
      </c>
      <c r="G672" s="207">
        <v>138.69999999999999</v>
      </c>
      <c r="H672" s="196">
        <f t="shared" si="31"/>
        <v>138.69999999999999</v>
      </c>
      <c r="I672" s="197" t="b">
        <f t="shared" si="32"/>
        <v>1</v>
      </c>
      <c r="J672" s="194" t="b">
        <v>1</v>
      </c>
    </row>
    <row r="673" spans="1:10" ht="15.6" thickBot="1">
      <c r="A673" s="222" t="str">
        <f t="shared" si="30"/>
        <v>MSPLAX</v>
      </c>
      <c r="B673" s="199" t="s">
        <v>791</v>
      </c>
      <c r="C673" s="199" t="s">
        <v>783</v>
      </c>
      <c r="D673" s="207">
        <v>2466</v>
      </c>
      <c r="E673" s="207" t="s">
        <v>1197</v>
      </c>
      <c r="F673" s="207">
        <v>12009.8</v>
      </c>
      <c r="G673" s="207">
        <v>185.9</v>
      </c>
      <c r="H673" s="196">
        <f t="shared" si="31"/>
        <v>185.9</v>
      </c>
      <c r="I673" s="197" t="b">
        <f t="shared" si="32"/>
        <v>1</v>
      </c>
      <c r="J673" s="194" t="b">
        <v>1</v>
      </c>
    </row>
    <row r="674" spans="1:10" ht="15.6" thickBot="1">
      <c r="A674" s="222" t="str">
        <f t="shared" si="30"/>
        <v>LAXGRU</v>
      </c>
      <c r="B674" s="199" t="s">
        <v>783</v>
      </c>
      <c r="C674" s="199" t="s">
        <v>885</v>
      </c>
      <c r="D674" s="207">
        <v>9910</v>
      </c>
      <c r="E674" s="207">
        <v>789</v>
      </c>
      <c r="F674" s="207">
        <v>59523.8</v>
      </c>
      <c r="G674" s="207">
        <v>435.7</v>
      </c>
      <c r="H674" s="196">
        <f t="shared" si="31"/>
        <v>435.7</v>
      </c>
      <c r="I674" s="197" t="b">
        <f t="shared" si="32"/>
        <v>1</v>
      </c>
      <c r="J674" s="194" t="b">
        <v>1</v>
      </c>
    </row>
    <row r="675" spans="1:10" ht="15.6" thickBot="1">
      <c r="A675" s="222" t="str">
        <f t="shared" si="30"/>
        <v>GRULAX</v>
      </c>
      <c r="B675" s="199" t="s">
        <v>885</v>
      </c>
      <c r="C675" s="199" t="s">
        <v>783</v>
      </c>
      <c r="D675" s="207">
        <v>9910</v>
      </c>
      <c r="E675" s="207">
        <v>789</v>
      </c>
      <c r="F675" s="207">
        <v>59523.8</v>
      </c>
      <c r="G675" s="207">
        <v>435.7</v>
      </c>
      <c r="H675" s="196">
        <f t="shared" si="31"/>
        <v>435.7</v>
      </c>
      <c r="I675" s="197" t="b">
        <f t="shared" si="32"/>
        <v>1</v>
      </c>
      <c r="J675" s="194" t="b">
        <v>1</v>
      </c>
    </row>
    <row r="676" spans="1:10" ht="15.6" thickBot="1">
      <c r="A676" s="222" t="str">
        <f t="shared" si="30"/>
        <v>LAXMSP</v>
      </c>
      <c r="B676" s="199" t="s">
        <v>783</v>
      </c>
      <c r="C676" s="199" t="s">
        <v>791</v>
      </c>
      <c r="D676" s="208">
        <v>2466</v>
      </c>
      <c r="E676" s="208" t="s">
        <v>1197</v>
      </c>
      <c r="F676" s="208">
        <v>11999.1</v>
      </c>
      <c r="G676" s="208">
        <v>186.3</v>
      </c>
      <c r="H676" s="196">
        <f t="shared" si="31"/>
        <v>186.3</v>
      </c>
      <c r="I676" s="197" t="b">
        <f t="shared" si="32"/>
        <v>1</v>
      </c>
      <c r="J676" s="194" t="b">
        <v>1</v>
      </c>
    </row>
    <row r="677" spans="1:10" ht="15.6" thickBot="1">
      <c r="A677" s="222" t="str">
        <f t="shared" si="30"/>
        <v>MSPCLE</v>
      </c>
      <c r="B677" s="199" t="s">
        <v>791</v>
      </c>
      <c r="C677" s="199" t="s">
        <v>827</v>
      </c>
      <c r="D677" s="207">
        <v>998</v>
      </c>
      <c r="E677" s="207" t="s">
        <v>1198</v>
      </c>
      <c r="F677" s="207">
        <v>3876.5</v>
      </c>
      <c r="G677" s="207">
        <v>138.80000000000001</v>
      </c>
      <c r="H677" s="196">
        <f t="shared" si="31"/>
        <v>138.80000000000001</v>
      </c>
      <c r="I677" s="197" t="b">
        <f t="shared" si="32"/>
        <v>1</v>
      </c>
      <c r="J677" s="194" t="b">
        <v>1</v>
      </c>
    </row>
    <row r="678" spans="1:10" ht="15.6" thickBot="1">
      <c r="A678" s="222" t="str">
        <f t="shared" si="30"/>
        <v>CLEYYZ</v>
      </c>
      <c r="B678" s="199" t="s">
        <v>827</v>
      </c>
      <c r="C678" s="199" t="s">
        <v>787</v>
      </c>
      <c r="D678" s="207">
        <v>309</v>
      </c>
      <c r="E678" s="207" t="s">
        <v>1199</v>
      </c>
      <c r="F678" s="207">
        <v>1396.2</v>
      </c>
      <c r="G678" s="207">
        <v>48.4</v>
      </c>
      <c r="H678" s="196">
        <f t="shared" si="31"/>
        <v>48.4</v>
      </c>
      <c r="I678" s="197" t="b">
        <f t="shared" si="32"/>
        <v>1</v>
      </c>
      <c r="J678" s="194" t="b">
        <v>1</v>
      </c>
    </row>
    <row r="679" spans="1:10" ht="15.6" thickBot="1">
      <c r="A679" s="222" t="str">
        <f t="shared" si="30"/>
        <v>YYZHKG</v>
      </c>
      <c r="B679" s="199" t="s">
        <v>787</v>
      </c>
      <c r="C679" s="199" t="s">
        <v>760</v>
      </c>
      <c r="D679" s="207">
        <v>12545</v>
      </c>
      <c r="E679" s="207" t="s">
        <v>1200</v>
      </c>
      <c r="F679" s="207">
        <v>110786.5</v>
      </c>
      <c r="G679" s="207">
        <v>516.4</v>
      </c>
      <c r="H679" s="196">
        <f t="shared" si="31"/>
        <v>516.4</v>
      </c>
      <c r="I679" s="197" t="b">
        <f t="shared" si="32"/>
        <v>1</v>
      </c>
      <c r="J679" s="194" t="b">
        <v>1</v>
      </c>
    </row>
    <row r="680" spans="1:10" ht="15.6" thickBot="1">
      <c r="A680" s="222" t="str">
        <f t="shared" si="30"/>
        <v>HKGEWR</v>
      </c>
      <c r="B680" s="199" t="s">
        <v>760</v>
      </c>
      <c r="C680" s="199" t="s">
        <v>837</v>
      </c>
      <c r="D680" s="207">
        <v>12955</v>
      </c>
      <c r="E680" s="207" t="s">
        <v>1201</v>
      </c>
      <c r="F680" s="207">
        <v>90506.2</v>
      </c>
      <c r="G680" s="207">
        <v>488.6</v>
      </c>
      <c r="H680" s="196">
        <f t="shared" si="31"/>
        <v>488.6</v>
      </c>
      <c r="I680" s="197" t="b">
        <f t="shared" si="32"/>
        <v>1</v>
      </c>
      <c r="J680" s="194" t="b">
        <v>1</v>
      </c>
    </row>
    <row r="681" spans="1:10" ht="15.6" thickBot="1">
      <c r="A681" s="222" t="str">
        <f t="shared" si="30"/>
        <v>EWRHKG</v>
      </c>
      <c r="B681" s="199" t="s">
        <v>837</v>
      </c>
      <c r="C681" s="199" t="s">
        <v>760</v>
      </c>
      <c r="D681" s="207">
        <v>12955</v>
      </c>
      <c r="E681" s="207" t="s">
        <v>1201</v>
      </c>
      <c r="F681" s="207">
        <v>90521.8</v>
      </c>
      <c r="G681" s="207">
        <v>488.7</v>
      </c>
      <c r="H681" s="196">
        <f t="shared" si="31"/>
        <v>488.7</v>
      </c>
      <c r="I681" s="197" t="b">
        <f t="shared" si="32"/>
        <v>1</v>
      </c>
      <c r="J681" s="194" t="b">
        <v>1</v>
      </c>
    </row>
    <row r="682" spans="1:10" ht="15.6" thickBot="1">
      <c r="A682" s="222" t="str">
        <f t="shared" si="30"/>
        <v>HKGYYZ</v>
      </c>
      <c r="B682" s="199" t="s">
        <v>760</v>
      </c>
      <c r="C682" s="199" t="s">
        <v>787</v>
      </c>
      <c r="D682" s="207">
        <v>12545</v>
      </c>
      <c r="E682" s="207" t="s">
        <v>1200</v>
      </c>
      <c r="F682" s="207">
        <v>110786.5</v>
      </c>
      <c r="G682" s="207">
        <v>516.4</v>
      </c>
      <c r="H682" s="196">
        <f t="shared" si="31"/>
        <v>516.4</v>
      </c>
      <c r="I682" s="197" t="b">
        <f t="shared" si="32"/>
        <v>1</v>
      </c>
      <c r="J682" s="194" t="b">
        <v>1</v>
      </c>
    </row>
    <row r="683" spans="1:10" ht="15.6" thickBot="1">
      <c r="A683" s="222" t="str">
        <f t="shared" si="30"/>
        <v>YYZCLE</v>
      </c>
      <c r="B683" s="199" t="s">
        <v>787</v>
      </c>
      <c r="C683" s="199" t="s">
        <v>827</v>
      </c>
      <c r="D683" s="208">
        <v>309</v>
      </c>
      <c r="E683" s="208" t="s">
        <v>1199</v>
      </c>
      <c r="F683" s="208">
        <v>1396.2</v>
      </c>
      <c r="G683" s="208">
        <v>48.4</v>
      </c>
      <c r="H683" s="196">
        <f t="shared" si="31"/>
        <v>48.4</v>
      </c>
      <c r="I683" s="197" t="b">
        <f t="shared" si="32"/>
        <v>1</v>
      </c>
      <c r="J683" s="194" t="b">
        <v>1</v>
      </c>
    </row>
    <row r="684" spans="1:10" ht="15.6" thickBot="1">
      <c r="A684" s="222" t="str">
        <f t="shared" si="30"/>
        <v>CLTROA</v>
      </c>
      <c r="B684" s="199" t="s">
        <v>831</v>
      </c>
      <c r="C684" s="199" t="s">
        <v>888</v>
      </c>
      <c r="D684" s="207">
        <v>249</v>
      </c>
      <c r="E684" s="207" t="s">
        <v>1202</v>
      </c>
      <c r="F684" s="207">
        <v>739.7</v>
      </c>
      <c r="G684" s="207">
        <v>47.1</v>
      </c>
      <c r="H684" s="196">
        <f t="shared" si="31"/>
        <v>47.1</v>
      </c>
      <c r="I684" s="197" t="b">
        <f t="shared" si="32"/>
        <v>1</v>
      </c>
      <c r="J684" s="194" t="b">
        <v>1</v>
      </c>
    </row>
    <row r="685" spans="1:10" ht="15.6" thickBot="1">
      <c r="A685" s="222" t="str">
        <f t="shared" si="30"/>
        <v>ROAORD</v>
      </c>
      <c r="B685" s="199" t="s">
        <v>888</v>
      </c>
      <c r="C685" s="199" t="s">
        <v>776</v>
      </c>
      <c r="D685" s="207">
        <v>851</v>
      </c>
      <c r="E685" s="207" t="s">
        <v>1203</v>
      </c>
      <c r="F685" s="207">
        <v>2455.1</v>
      </c>
      <c r="G685" s="207">
        <v>92.3</v>
      </c>
      <c r="H685" s="196">
        <f t="shared" si="31"/>
        <v>92.3</v>
      </c>
      <c r="I685" s="197" t="b">
        <f t="shared" si="32"/>
        <v>1</v>
      </c>
      <c r="J685" s="194" t="b">
        <v>1</v>
      </c>
    </row>
    <row r="686" spans="1:10" ht="19.8" thickBot="1">
      <c r="A686" s="222" t="str">
        <f t="shared" si="30"/>
        <v>ORDCMH</v>
      </c>
      <c r="B686" s="199" t="s">
        <v>776</v>
      </c>
      <c r="C686" s="199" t="s">
        <v>1204</v>
      </c>
      <c r="D686" s="207">
        <v>475</v>
      </c>
      <c r="E686" s="207" t="s">
        <v>1205</v>
      </c>
      <c r="F686" s="207">
        <v>2067.6999999999998</v>
      </c>
      <c r="G686" s="207">
        <v>88.6</v>
      </c>
      <c r="H686" s="196">
        <f t="shared" si="31"/>
        <v>88.6</v>
      </c>
      <c r="I686" s="197" t="b">
        <f t="shared" si="32"/>
        <v>1</v>
      </c>
      <c r="J686" s="194" t="b">
        <v>1</v>
      </c>
    </row>
    <row r="687" spans="1:10" ht="19.8" thickBot="1">
      <c r="A687" s="222" t="str">
        <f t="shared" si="30"/>
        <v>CMHORD</v>
      </c>
      <c r="B687" s="199" t="s">
        <v>1204</v>
      </c>
      <c r="C687" s="199" t="s">
        <v>776</v>
      </c>
      <c r="D687" s="207">
        <v>475</v>
      </c>
      <c r="E687" s="207" t="s">
        <v>1205</v>
      </c>
      <c r="F687" s="207">
        <v>2064.4</v>
      </c>
      <c r="G687" s="207">
        <v>86.8</v>
      </c>
      <c r="H687" s="196">
        <f t="shared" si="31"/>
        <v>86.8</v>
      </c>
      <c r="I687" s="197" t="b">
        <f t="shared" si="32"/>
        <v>1</v>
      </c>
      <c r="J687" s="194" t="b">
        <v>1</v>
      </c>
    </row>
    <row r="688" spans="1:10" ht="15.6" thickBot="1">
      <c r="A688" s="222" t="str">
        <f t="shared" si="30"/>
        <v>ORDROA</v>
      </c>
      <c r="B688" s="199" t="s">
        <v>776</v>
      </c>
      <c r="C688" s="199" t="s">
        <v>888</v>
      </c>
      <c r="D688" s="207">
        <v>851</v>
      </c>
      <c r="E688" s="207" t="s">
        <v>1203</v>
      </c>
      <c r="F688" s="207">
        <v>2447.5</v>
      </c>
      <c r="G688" s="207">
        <v>95.3</v>
      </c>
      <c r="H688" s="196">
        <f t="shared" si="31"/>
        <v>95.3</v>
      </c>
      <c r="I688" s="197" t="b">
        <f t="shared" si="32"/>
        <v>1</v>
      </c>
      <c r="J688" s="194" t="b">
        <v>1</v>
      </c>
    </row>
    <row r="689" spans="1:10" ht="15.6" thickBot="1">
      <c r="A689" s="222" t="str">
        <f t="shared" si="30"/>
        <v>ROACLT</v>
      </c>
      <c r="B689" s="199" t="s">
        <v>888</v>
      </c>
      <c r="C689" s="199" t="s">
        <v>831</v>
      </c>
      <c r="D689" s="207">
        <v>249</v>
      </c>
      <c r="E689" s="207" t="s">
        <v>1202</v>
      </c>
      <c r="F689" s="207">
        <v>739.7</v>
      </c>
      <c r="G689" s="207">
        <v>47.1</v>
      </c>
      <c r="H689" s="196">
        <f t="shared" si="31"/>
        <v>47.1</v>
      </c>
      <c r="I689" s="197" t="b">
        <f t="shared" si="32"/>
        <v>1</v>
      </c>
      <c r="J689" s="194" t="b">
        <v>1</v>
      </c>
    </row>
    <row r="690" spans="1:10" ht="15.6" thickBot="1">
      <c r="A690" s="222" t="str">
        <f t="shared" si="30"/>
        <v>CMBKUL</v>
      </c>
      <c r="B690" s="199" t="s">
        <v>1206</v>
      </c>
      <c r="C690" s="199" t="s">
        <v>922</v>
      </c>
      <c r="D690" s="207">
        <v>2464</v>
      </c>
      <c r="E690" s="207" t="s">
        <v>1207</v>
      </c>
      <c r="F690" s="207">
        <v>11596.6</v>
      </c>
      <c r="G690" s="207">
        <v>179.5</v>
      </c>
      <c r="H690" s="196">
        <f t="shared" si="31"/>
        <v>179.5</v>
      </c>
      <c r="I690" s="197" t="b">
        <f t="shared" si="32"/>
        <v>1</v>
      </c>
      <c r="J690" s="194" t="b">
        <v>1</v>
      </c>
    </row>
    <row r="691" spans="1:10" ht="15.6" thickBot="1">
      <c r="A691" s="222" t="str">
        <f t="shared" si="30"/>
        <v>KULPEN</v>
      </c>
      <c r="B691" s="199" t="s">
        <v>922</v>
      </c>
      <c r="C691" s="199" t="s">
        <v>1208</v>
      </c>
      <c r="D691" s="207">
        <v>323</v>
      </c>
      <c r="E691" s="207" t="s">
        <v>1209</v>
      </c>
      <c r="F691" s="207">
        <v>2535.4</v>
      </c>
      <c r="G691" s="207">
        <v>45.5</v>
      </c>
      <c r="H691" s="196">
        <f t="shared" si="31"/>
        <v>45.5</v>
      </c>
      <c r="I691" s="197" t="b">
        <f t="shared" si="32"/>
        <v>1</v>
      </c>
      <c r="J691" s="194" t="b">
        <v>1</v>
      </c>
    </row>
    <row r="692" spans="1:10" ht="15.6" thickBot="1">
      <c r="A692" s="222" t="str">
        <f t="shared" si="30"/>
        <v>PENHKG</v>
      </c>
      <c r="B692" s="199" t="s">
        <v>1208</v>
      </c>
      <c r="C692" s="199" t="s">
        <v>760</v>
      </c>
      <c r="D692" s="207">
        <v>2391</v>
      </c>
      <c r="E692" s="207" t="s">
        <v>1027</v>
      </c>
      <c r="F692" s="207">
        <v>20744.3</v>
      </c>
      <c r="G692" s="207">
        <v>165.4</v>
      </c>
      <c r="H692" s="196">
        <f t="shared" si="31"/>
        <v>165.4</v>
      </c>
      <c r="I692" s="197" t="b">
        <f t="shared" si="32"/>
        <v>1</v>
      </c>
      <c r="J692" s="194" t="b">
        <v>1</v>
      </c>
    </row>
    <row r="693" spans="1:10" ht="15.6" thickBot="1">
      <c r="A693" s="222" t="str">
        <f t="shared" si="30"/>
        <v>HKGPEN</v>
      </c>
      <c r="B693" s="199" t="s">
        <v>760</v>
      </c>
      <c r="C693" s="199" t="s">
        <v>1208</v>
      </c>
      <c r="D693" s="207">
        <v>2391</v>
      </c>
      <c r="E693" s="207" t="s">
        <v>1027</v>
      </c>
      <c r="F693" s="207">
        <v>20744.3</v>
      </c>
      <c r="G693" s="207">
        <v>165.4</v>
      </c>
      <c r="H693" s="196">
        <f t="shared" si="31"/>
        <v>165.4</v>
      </c>
      <c r="I693" s="197" t="b">
        <f t="shared" si="32"/>
        <v>1</v>
      </c>
      <c r="J693" s="194" t="b">
        <v>1</v>
      </c>
    </row>
    <row r="694" spans="1:10" ht="15.6" thickBot="1">
      <c r="A694" s="222" t="str">
        <f t="shared" si="30"/>
        <v>PENKUL</v>
      </c>
      <c r="B694" s="199" t="s">
        <v>1208</v>
      </c>
      <c r="C694" s="199" t="s">
        <v>922</v>
      </c>
      <c r="D694" s="207">
        <v>323</v>
      </c>
      <c r="E694" s="207" t="s">
        <v>1209</v>
      </c>
      <c r="F694" s="207">
        <v>2536</v>
      </c>
      <c r="G694" s="207">
        <v>45.5</v>
      </c>
      <c r="H694" s="196">
        <f t="shared" si="31"/>
        <v>45.5</v>
      </c>
      <c r="I694" s="197" t="b">
        <f t="shared" si="32"/>
        <v>1</v>
      </c>
      <c r="J694" s="194" t="b">
        <v>1</v>
      </c>
    </row>
    <row r="695" spans="1:10" ht="15.6" thickBot="1">
      <c r="A695" s="222" t="str">
        <f t="shared" si="30"/>
        <v>KULCMB</v>
      </c>
      <c r="B695" s="199" t="s">
        <v>922</v>
      </c>
      <c r="C695" s="199" t="s">
        <v>1206</v>
      </c>
      <c r="D695" s="208">
        <v>2464</v>
      </c>
      <c r="E695" s="208" t="s">
        <v>1207</v>
      </c>
      <c r="F695" s="208">
        <v>11619.9</v>
      </c>
      <c r="G695" s="208">
        <v>179.6</v>
      </c>
      <c r="H695" s="196">
        <f t="shared" si="31"/>
        <v>179.6</v>
      </c>
      <c r="I695" s="197" t="b">
        <f t="shared" si="32"/>
        <v>1</v>
      </c>
      <c r="J695" s="194" t="b">
        <v>1</v>
      </c>
    </row>
    <row r="696" spans="1:10" ht="15.6" thickBot="1">
      <c r="A696" s="222" t="str">
        <f t="shared" si="30"/>
        <v>CMHDFW</v>
      </c>
      <c r="B696" s="199" t="s">
        <v>1204</v>
      </c>
      <c r="C696" s="199" t="s">
        <v>881</v>
      </c>
      <c r="D696" s="207">
        <v>1487</v>
      </c>
      <c r="E696" s="207" t="s">
        <v>1210</v>
      </c>
      <c r="F696" s="207">
        <v>8277.4</v>
      </c>
      <c r="G696" s="207">
        <v>170.9</v>
      </c>
      <c r="H696" s="196">
        <f t="shared" si="31"/>
        <v>170.9</v>
      </c>
      <c r="I696" s="197" t="b">
        <f t="shared" si="32"/>
        <v>1</v>
      </c>
      <c r="J696" s="194" t="b">
        <v>1</v>
      </c>
    </row>
    <row r="697" spans="1:10" ht="15.6" thickBot="1">
      <c r="A697" s="222" t="str">
        <f t="shared" si="30"/>
        <v>DFWMCI</v>
      </c>
      <c r="B697" s="199" t="s">
        <v>881</v>
      </c>
      <c r="C697" s="199" t="s">
        <v>1211</v>
      </c>
      <c r="D697" s="207">
        <v>740</v>
      </c>
      <c r="E697" s="207" t="s">
        <v>1212</v>
      </c>
      <c r="F697" s="207">
        <v>4633.2</v>
      </c>
      <c r="G697" s="207">
        <v>100.8</v>
      </c>
      <c r="H697" s="196">
        <f t="shared" si="31"/>
        <v>100.8</v>
      </c>
      <c r="I697" s="197" t="b">
        <f t="shared" si="32"/>
        <v>1</v>
      </c>
      <c r="J697" s="194" t="b">
        <v>1</v>
      </c>
    </row>
    <row r="698" spans="1:10" ht="15.6" thickBot="1">
      <c r="A698" s="222" t="str">
        <f t="shared" si="30"/>
        <v>MCISFO</v>
      </c>
      <c r="B698" s="199" t="s">
        <v>1211</v>
      </c>
      <c r="C698" s="199" t="s">
        <v>773</v>
      </c>
      <c r="D698" s="207">
        <v>2406</v>
      </c>
      <c r="E698" s="207" t="s">
        <v>1213</v>
      </c>
      <c r="F698" s="207">
        <v>6188.9</v>
      </c>
      <c r="G698" s="207">
        <v>259.5</v>
      </c>
      <c r="H698" s="196">
        <f t="shared" si="31"/>
        <v>259.5</v>
      </c>
      <c r="I698" s="197" t="b">
        <f t="shared" si="32"/>
        <v>1</v>
      </c>
      <c r="J698" s="194" t="b">
        <v>1</v>
      </c>
    </row>
    <row r="699" spans="1:10" ht="15.6" thickBot="1">
      <c r="A699" s="222" t="str">
        <f t="shared" si="30"/>
        <v>SFOMCI</v>
      </c>
      <c r="B699" s="199" t="s">
        <v>773</v>
      </c>
      <c r="C699" s="199" t="s">
        <v>1211</v>
      </c>
      <c r="D699" s="207">
        <v>2406</v>
      </c>
      <c r="E699" s="207" t="s">
        <v>1213</v>
      </c>
      <c r="F699" s="207">
        <v>6188.9</v>
      </c>
      <c r="G699" s="207">
        <v>259.5</v>
      </c>
      <c r="H699" s="196">
        <f t="shared" si="31"/>
        <v>259.5</v>
      </c>
      <c r="I699" s="197" t="b">
        <f t="shared" si="32"/>
        <v>1</v>
      </c>
      <c r="J699" s="194" t="b">
        <v>1</v>
      </c>
    </row>
    <row r="700" spans="1:10" ht="15.6" thickBot="1">
      <c r="A700" s="222" t="str">
        <f t="shared" si="30"/>
        <v>MCIDFW</v>
      </c>
      <c r="B700" s="199" t="s">
        <v>1211</v>
      </c>
      <c r="C700" s="199" t="s">
        <v>881</v>
      </c>
      <c r="D700" s="207">
        <v>740</v>
      </c>
      <c r="E700" s="207" t="s">
        <v>1212</v>
      </c>
      <c r="F700" s="207">
        <v>4633.2</v>
      </c>
      <c r="G700" s="207">
        <v>100.8</v>
      </c>
      <c r="H700" s="196">
        <f t="shared" si="31"/>
        <v>100.8</v>
      </c>
      <c r="I700" s="197" t="b">
        <f t="shared" si="32"/>
        <v>1</v>
      </c>
      <c r="J700" s="194" t="b">
        <v>1</v>
      </c>
    </row>
    <row r="701" spans="1:10" ht="15.6" thickBot="1">
      <c r="A701" s="222" t="str">
        <f t="shared" si="30"/>
        <v>DFWCMH</v>
      </c>
      <c r="B701" s="199" t="s">
        <v>881</v>
      </c>
      <c r="C701" s="199" t="s">
        <v>1204</v>
      </c>
      <c r="D701" s="208">
        <v>1487</v>
      </c>
      <c r="E701" s="208" t="s">
        <v>1210</v>
      </c>
      <c r="F701" s="208">
        <v>8278.2999999999993</v>
      </c>
      <c r="G701" s="208">
        <v>170.9</v>
      </c>
      <c r="H701" s="196">
        <f t="shared" si="31"/>
        <v>170.9</v>
      </c>
      <c r="I701" s="197" t="b">
        <f t="shared" si="32"/>
        <v>1</v>
      </c>
      <c r="J701" s="194" t="b">
        <v>1</v>
      </c>
    </row>
    <row r="702" spans="1:10" ht="15.6" thickBot="1">
      <c r="A702" s="222" t="str">
        <f t="shared" si="30"/>
        <v>CSXPEK</v>
      </c>
      <c r="B702" s="199" t="s">
        <v>919</v>
      </c>
      <c r="C702" s="199" t="s">
        <v>769</v>
      </c>
      <c r="D702" s="207">
        <v>1355</v>
      </c>
      <c r="E702" s="207" t="s">
        <v>1214</v>
      </c>
      <c r="F702" s="207">
        <v>7708</v>
      </c>
      <c r="G702" s="207">
        <v>112.4</v>
      </c>
      <c r="H702" s="196">
        <f t="shared" si="31"/>
        <v>112.4</v>
      </c>
      <c r="I702" s="197" t="b">
        <f t="shared" si="32"/>
        <v>1</v>
      </c>
      <c r="J702" s="194" t="b">
        <v>1</v>
      </c>
    </row>
    <row r="703" spans="1:10" ht="15.6" thickBot="1">
      <c r="A703" s="222" t="str">
        <f t="shared" si="30"/>
        <v>PEKHKG</v>
      </c>
      <c r="B703" s="199" t="s">
        <v>769</v>
      </c>
      <c r="C703" s="199" t="s">
        <v>760</v>
      </c>
      <c r="D703" s="207">
        <v>1989</v>
      </c>
      <c r="E703" s="207" t="s">
        <v>1215</v>
      </c>
      <c r="F703" s="207">
        <v>15610.1</v>
      </c>
      <c r="G703" s="207">
        <v>146.19999999999999</v>
      </c>
      <c r="H703" s="196">
        <f t="shared" si="31"/>
        <v>146.19999999999999</v>
      </c>
      <c r="I703" s="197" t="b">
        <f t="shared" si="32"/>
        <v>1</v>
      </c>
      <c r="J703" s="194" t="b">
        <v>1</v>
      </c>
    </row>
    <row r="704" spans="1:10" ht="15.6" thickBot="1">
      <c r="A704" s="222" t="str">
        <f t="shared" si="30"/>
        <v>HKGFCO</v>
      </c>
      <c r="B704" s="199" t="s">
        <v>760</v>
      </c>
      <c r="C704" s="199" t="s">
        <v>810</v>
      </c>
      <c r="D704" s="207">
        <v>9278</v>
      </c>
      <c r="E704" s="207" t="s">
        <v>1216</v>
      </c>
      <c r="F704" s="207">
        <v>73305.100000000006</v>
      </c>
      <c r="G704" s="207">
        <v>355.6</v>
      </c>
      <c r="H704" s="196">
        <f t="shared" si="31"/>
        <v>355.6</v>
      </c>
      <c r="I704" s="197" t="b">
        <f t="shared" si="32"/>
        <v>1</v>
      </c>
      <c r="J704" s="194" t="b">
        <v>1</v>
      </c>
    </row>
    <row r="705" spans="1:10" ht="15.6" thickBot="1">
      <c r="A705" s="222" t="str">
        <f t="shared" si="30"/>
        <v>FCOHKG</v>
      </c>
      <c r="B705" s="199" t="s">
        <v>810</v>
      </c>
      <c r="C705" s="199" t="s">
        <v>760</v>
      </c>
      <c r="D705" s="207">
        <v>9278</v>
      </c>
      <c r="E705" s="207" t="s">
        <v>1216</v>
      </c>
      <c r="F705" s="207">
        <v>73305.100000000006</v>
      </c>
      <c r="G705" s="207">
        <v>355.6</v>
      </c>
      <c r="H705" s="196">
        <f t="shared" si="31"/>
        <v>355.6</v>
      </c>
      <c r="I705" s="197" t="b">
        <f t="shared" si="32"/>
        <v>1</v>
      </c>
      <c r="J705" s="194" t="b">
        <v>1</v>
      </c>
    </row>
    <row r="706" spans="1:10" ht="15.6" thickBot="1">
      <c r="A706" s="222" t="str">
        <f t="shared" si="30"/>
        <v>HKGPEK</v>
      </c>
      <c r="B706" s="199" t="s">
        <v>760</v>
      </c>
      <c r="C706" s="199" t="s">
        <v>769</v>
      </c>
      <c r="D706" s="208">
        <v>1989</v>
      </c>
      <c r="E706" s="208" t="s">
        <v>1215</v>
      </c>
      <c r="F706" s="208">
        <v>15610.2</v>
      </c>
      <c r="G706" s="208">
        <v>146.19999999999999</v>
      </c>
      <c r="H706" s="196">
        <f t="shared" si="31"/>
        <v>146.19999999999999</v>
      </c>
      <c r="I706" s="197" t="b">
        <f t="shared" si="32"/>
        <v>1</v>
      </c>
      <c r="J706" s="194" t="b">
        <v>1</v>
      </c>
    </row>
    <row r="707" spans="1:10" ht="15.6" thickBot="1">
      <c r="A707" s="222" t="str">
        <f t="shared" ref="A707:A770" si="33">B707&amp;C707</f>
        <v>PEKCSX</v>
      </c>
      <c r="B707" s="199" t="s">
        <v>769</v>
      </c>
      <c r="C707" s="199" t="s">
        <v>919</v>
      </c>
      <c r="D707" s="207">
        <v>1355</v>
      </c>
      <c r="E707" s="207" t="s">
        <v>1214</v>
      </c>
      <c r="F707" s="207">
        <v>7708.2</v>
      </c>
      <c r="G707" s="207">
        <v>112.4</v>
      </c>
      <c r="H707" s="196">
        <f t="shared" ref="H707:H770" si="34">SUMIFS(G:G,B:B,B707,C:C,C707)</f>
        <v>112.4</v>
      </c>
      <c r="I707" s="197" t="b">
        <f t="shared" ref="I707:I770" si="35">H707=G707</f>
        <v>1</v>
      </c>
      <c r="J707" s="194" t="b">
        <v>1</v>
      </c>
    </row>
    <row r="708" spans="1:10" ht="15.6" thickBot="1">
      <c r="A708" s="222" t="str">
        <f t="shared" si="33"/>
        <v>CSXPVG</v>
      </c>
      <c r="B708" s="199" t="s">
        <v>919</v>
      </c>
      <c r="C708" s="199" t="s">
        <v>758</v>
      </c>
      <c r="D708" s="207">
        <v>890</v>
      </c>
      <c r="E708" s="207" t="s">
        <v>1164</v>
      </c>
      <c r="F708" s="207">
        <v>4959.8999999999996</v>
      </c>
      <c r="G708" s="207">
        <v>88.1</v>
      </c>
      <c r="H708" s="196">
        <f t="shared" si="34"/>
        <v>88.1</v>
      </c>
      <c r="I708" s="197" t="b">
        <f t="shared" si="35"/>
        <v>1</v>
      </c>
      <c r="J708" s="194" t="b">
        <v>1</v>
      </c>
    </row>
    <row r="709" spans="1:10" ht="15.6" thickBot="1">
      <c r="A709" s="222" t="str">
        <f t="shared" si="33"/>
        <v>PVGFRA</v>
      </c>
      <c r="B709" s="199" t="s">
        <v>758</v>
      </c>
      <c r="C709" s="199" t="s">
        <v>766</v>
      </c>
      <c r="D709" s="207">
        <v>8855</v>
      </c>
      <c r="E709" s="207" t="s">
        <v>1217</v>
      </c>
      <c r="F709" s="207">
        <v>94875.1</v>
      </c>
      <c r="G709" s="207">
        <v>403.3</v>
      </c>
      <c r="H709" s="196">
        <f t="shared" si="34"/>
        <v>403.3</v>
      </c>
      <c r="I709" s="197" t="b">
        <f t="shared" si="35"/>
        <v>1</v>
      </c>
      <c r="J709" s="194" t="b">
        <v>1</v>
      </c>
    </row>
    <row r="710" spans="1:10" ht="15.6" thickBot="1">
      <c r="A710" s="222" t="str">
        <f t="shared" si="33"/>
        <v>FRAHKG</v>
      </c>
      <c r="B710" s="199" t="s">
        <v>766</v>
      </c>
      <c r="C710" s="199" t="s">
        <v>760</v>
      </c>
      <c r="D710" s="207">
        <v>9149</v>
      </c>
      <c r="E710" s="207" t="s">
        <v>1218</v>
      </c>
      <c r="F710" s="207">
        <v>96654.2</v>
      </c>
      <c r="G710" s="207">
        <v>440.3</v>
      </c>
      <c r="H710" s="196">
        <f t="shared" si="34"/>
        <v>440.3</v>
      </c>
      <c r="I710" s="197" t="b">
        <f t="shared" si="35"/>
        <v>1</v>
      </c>
      <c r="J710" s="194" t="b">
        <v>1</v>
      </c>
    </row>
    <row r="711" spans="1:10" ht="15.6" thickBot="1">
      <c r="A711" s="222" t="str">
        <f t="shared" si="33"/>
        <v>HKGFRA</v>
      </c>
      <c r="B711" s="199" t="s">
        <v>760</v>
      </c>
      <c r="C711" s="199" t="s">
        <v>766</v>
      </c>
      <c r="D711" s="207">
        <v>9149</v>
      </c>
      <c r="E711" s="207" t="s">
        <v>1219</v>
      </c>
      <c r="F711" s="207">
        <v>96612.1</v>
      </c>
      <c r="G711" s="207">
        <v>440.5</v>
      </c>
      <c r="H711" s="196">
        <f t="shared" si="34"/>
        <v>440.5</v>
      </c>
      <c r="I711" s="197" t="b">
        <f t="shared" si="35"/>
        <v>1</v>
      </c>
      <c r="J711" s="194" t="b">
        <v>1</v>
      </c>
    </row>
    <row r="712" spans="1:10" ht="15.6" thickBot="1">
      <c r="A712" s="222" t="str">
        <f t="shared" si="33"/>
        <v>FRAPVG</v>
      </c>
      <c r="B712" s="199" t="s">
        <v>766</v>
      </c>
      <c r="C712" s="199" t="s">
        <v>758</v>
      </c>
      <c r="D712" s="207">
        <v>8855</v>
      </c>
      <c r="E712" s="207" t="s">
        <v>1217</v>
      </c>
      <c r="F712" s="207">
        <v>94839.4</v>
      </c>
      <c r="G712" s="207">
        <v>403.3</v>
      </c>
      <c r="H712" s="196">
        <f t="shared" si="34"/>
        <v>403.3</v>
      </c>
      <c r="I712" s="197" t="b">
        <f t="shared" si="35"/>
        <v>1</v>
      </c>
      <c r="J712" s="194" t="b">
        <v>1</v>
      </c>
    </row>
    <row r="713" spans="1:10" ht="15.6" thickBot="1">
      <c r="A713" s="222" t="str">
        <f t="shared" si="33"/>
        <v>PVGCSX</v>
      </c>
      <c r="B713" s="199" t="s">
        <v>758</v>
      </c>
      <c r="C713" s="199" t="s">
        <v>919</v>
      </c>
      <c r="D713" s="207">
        <v>890</v>
      </c>
      <c r="E713" s="207" t="s">
        <v>1164</v>
      </c>
      <c r="F713" s="207">
        <v>4967.6000000000004</v>
      </c>
      <c r="G713" s="207">
        <v>88</v>
      </c>
      <c r="H713" s="196">
        <f t="shared" si="34"/>
        <v>88</v>
      </c>
      <c r="I713" s="197" t="b">
        <f t="shared" si="35"/>
        <v>1</v>
      </c>
      <c r="J713" s="194" t="b">
        <v>1</v>
      </c>
    </row>
    <row r="714" spans="1:10" ht="15.6" thickBot="1">
      <c r="A714" s="222" t="str">
        <f t="shared" si="33"/>
        <v>CSXTPE</v>
      </c>
      <c r="B714" s="199" t="s">
        <v>919</v>
      </c>
      <c r="C714" s="199" t="s">
        <v>755</v>
      </c>
      <c r="D714" s="207">
        <v>866</v>
      </c>
      <c r="E714" s="207" t="s">
        <v>1102</v>
      </c>
      <c r="F714" s="207">
        <v>6148.4</v>
      </c>
      <c r="G714" s="207">
        <v>82.6</v>
      </c>
      <c r="H714" s="196">
        <f t="shared" si="34"/>
        <v>82.6</v>
      </c>
      <c r="I714" s="197" t="b">
        <f t="shared" si="35"/>
        <v>1</v>
      </c>
      <c r="J714" s="194" t="b">
        <v>1</v>
      </c>
    </row>
    <row r="715" spans="1:10" ht="19.8" thickBot="1">
      <c r="A715" s="222" t="str">
        <f t="shared" si="33"/>
        <v>PVGICN</v>
      </c>
      <c r="B715" s="199" t="s">
        <v>758</v>
      </c>
      <c r="C715" s="199" t="s">
        <v>780</v>
      </c>
      <c r="D715" s="207">
        <v>822</v>
      </c>
      <c r="E715" s="207" t="s">
        <v>1220</v>
      </c>
      <c r="F715" s="207">
        <v>7843.6</v>
      </c>
      <c r="G715" s="207">
        <v>81.099999999999994</v>
      </c>
      <c r="H715" s="196">
        <f t="shared" si="34"/>
        <v>81.099999999999994</v>
      </c>
      <c r="I715" s="197" t="b">
        <f t="shared" si="35"/>
        <v>1</v>
      </c>
      <c r="J715" s="194" t="b">
        <v>1</v>
      </c>
    </row>
    <row r="716" spans="1:10" ht="19.8" thickBot="1">
      <c r="A716" s="222" t="str">
        <f t="shared" si="33"/>
        <v>ICNPVG</v>
      </c>
      <c r="B716" s="199" t="s">
        <v>780</v>
      </c>
      <c r="C716" s="199" t="s">
        <v>758</v>
      </c>
      <c r="D716" s="207">
        <v>822</v>
      </c>
      <c r="E716" s="207" t="s">
        <v>1220</v>
      </c>
      <c r="F716" s="207">
        <v>7842.5</v>
      </c>
      <c r="G716" s="207">
        <v>81.099999999999994</v>
      </c>
      <c r="H716" s="196">
        <f t="shared" si="34"/>
        <v>81.099999999999994</v>
      </c>
      <c r="I716" s="197" t="b">
        <f t="shared" si="35"/>
        <v>1</v>
      </c>
      <c r="J716" s="194" t="b">
        <v>1</v>
      </c>
    </row>
    <row r="717" spans="1:10" ht="15.6" thickBot="1">
      <c r="A717" s="222" t="str">
        <f t="shared" si="33"/>
        <v>EWRSEA</v>
      </c>
      <c r="B717" s="199" t="s">
        <v>837</v>
      </c>
      <c r="C717" s="199" t="s">
        <v>567</v>
      </c>
      <c r="D717" s="207">
        <v>3853</v>
      </c>
      <c r="E717" s="207" t="s">
        <v>1221</v>
      </c>
      <c r="F717" s="207">
        <v>14760.2</v>
      </c>
      <c r="G717" s="207">
        <v>278.7</v>
      </c>
      <c r="H717" s="196">
        <f t="shared" si="34"/>
        <v>278.7</v>
      </c>
      <c r="I717" s="197" t="b">
        <f t="shared" si="35"/>
        <v>1</v>
      </c>
      <c r="J717" s="194" t="b">
        <v>1</v>
      </c>
    </row>
    <row r="718" spans="1:10" ht="15.6" thickBot="1">
      <c r="A718" s="222" t="str">
        <f t="shared" si="33"/>
        <v>TPECSX</v>
      </c>
      <c r="B718" s="199" t="s">
        <v>755</v>
      </c>
      <c r="C718" s="199" t="s">
        <v>919</v>
      </c>
      <c r="D718" s="208">
        <v>866</v>
      </c>
      <c r="E718" s="208" t="s">
        <v>1102</v>
      </c>
      <c r="F718" s="208">
        <v>6148.4</v>
      </c>
      <c r="G718" s="208">
        <v>82.6</v>
      </c>
      <c r="H718" s="196">
        <f t="shared" si="34"/>
        <v>82.6</v>
      </c>
      <c r="I718" s="197" t="b">
        <f t="shared" si="35"/>
        <v>1</v>
      </c>
      <c r="J718" s="194" t="b">
        <v>1</v>
      </c>
    </row>
    <row r="719" spans="1:10" ht="15.6" thickBot="1">
      <c r="A719" s="222" t="str">
        <f t="shared" si="33"/>
        <v>CTALIN</v>
      </c>
      <c r="B719" s="199" t="s">
        <v>999</v>
      </c>
      <c r="C719" s="199" t="s">
        <v>1222</v>
      </c>
      <c r="D719" s="207">
        <v>1006</v>
      </c>
      <c r="E719" s="207" t="s">
        <v>1223</v>
      </c>
      <c r="F719" s="207">
        <v>4743.8999999999996</v>
      </c>
      <c r="G719" s="207">
        <v>119.6</v>
      </c>
      <c r="H719" s="196">
        <f t="shared" si="34"/>
        <v>119.6</v>
      </c>
      <c r="I719" s="197" t="b">
        <f t="shared" si="35"/>
        <v>1</v>
      </c>
      <c r="J719" s="194" t="b">
        <v>1</v>
      </c>
    </row>
    <row r="720" spans="1:10" ht="15.6" thickBot="1">
      <c r="A720" s="222" t="str">
        <f t="shared" si="33"/>
        <v>LINFRA</v>
      </c>
      <c r="B720" s="199" t="s">
        <v>1222</v>
      </c>
      <c r="C720" s="199" t="s">
        <v>766</v>
      </c>
      <c r="D720" s="207">
        <v>512</v>
      </c>
      <c r="E720" s="207" t="s">
        <v>1224</v>
      </c>
      <c r="F720" s="207">
        <v>2812</v>
      </c>
      <c r="G720" s="207">
        <v>80.8</v>
      </c>
      <c r="H720" s="196">
        <f t="shared" si="34"/>
        <v>80.8</v>
      </c>
      <c r="I720" s="197" t="b">
        <f t="shared" si="35"/>
        <v>1</v>
      </c>
      <c r="J720" s="194" t="b">
        <v>1</v>
      </c>
    </row>
    <row r="721" spans="1:10" ht="15.6" thickBot="1">
      <c r="A721" s="222" t="str">
        <f t="shared" si="33"/>
        <v>FRAIST</v>
      </c>
      <c r="B721" s="199" t="s">
        <v>766</v>
      </c>
      <c r="C721" s="199" t="s">
        <v>812</v>
      </c>
      <c r="D721" s="207">
        <v>1860</v>
      </c>
      <c r="E721" s="207" t="s">
        <v>1225</v>
      </c>
      <c r="F721" s="207">
        <v>10765.5</v>
      </c>
      <c r="G721" s="207">
        <v>162.4</v>
      </c>
      <c r="H721" s="196">
        <f t="shared" si="34"/>
        <v>162.4</v>
      </c>
      <c r="I721" s="197" t="b">
        <f t="shared" si="35"/>
        <v>1</v>
      </c>
      <c r="J721" s="194" t="b">
        <v>1</v>
      </c>
    </row>
    <row r="722" spans="1:10" ht="15.6" thickBot="1">
      <c r="A722" s="222" t="str">
        <f t="shared" si="33"/>
        <v>ISTFRA</v>
      </c>
      <c r="B722" s="199" t="s">
        <v>812</v>
      </c>
      <c r="C722" s="199" t="s">
        <v>766</v>
      </c>
      <c r="D722" s="207">
        <v>1860</v>
      </c>
      <c r="E722" s="207" t="s">
        <v>1225</v>
      </c>
      <c r="F722" s="207">
        <v>10764.1</v>
      </c>
      <c r="G722" s="207">
        <v>162.4</v>
      </c>
      <c r="H722" s="196">
        <f t="shared" si="34"/>
        <v>162.4</v>
      </c>
      <c r="I722" s="197" t="b">
        <f t="shared" si="35"/>
        <v>1</v>
      </c>
      <c r="J722" s="194" t="b">
        <v>1</v>
      </c>
    </row>
    <row r="723" spans="1:10" ht="15.6" thickBot="1">
      <c r="A723" s="222" t="str">
        <f t="shared" si="33"/>
        <v>FRALIN</v>
      </c>
      <c r="B723" s="199" t="s">
        <v>766</v>
      </c>
      <c r="C723" s="199" t="s">
        <v>1222</v>
      </c>
      <c r="D723" s="207">
        <v>512</v>
      </c>
      <c r="E723" s="207" t="s">
        <v>1224</v>
      </c>
      <c r="F723" s="207">
        <v>2811.9</v>
      </c>
      <c r="G723" s="207">
        <v>80.8</v>
      </c>
      <c r="H723" s="196">
        <f t="shared" si="34"/>
        <v>80.8</v>
      </c>
      <c r="I723" s="197" t="b">
        <f t="shared" si="35"/>
        <v>1</v>
      </c>
      <c r="J723" s="194" t="b">
        <v>1</v>
      </c>
    </row>
    <row r="724" spans="1:10" ht="15.6" thickBot="1">
      <c r="A724" s="222" t="str">
        <f t="shared" si="33"/>
        <v>LINCTA</v>
      </c>
      <c r="B724" s="199" t="s">
        <v>1222</v>
      </c>
      <c r="C724" s="199" t="s">
        <v>999</v>
      </c>
      <c r="D724" s="207">
        <v>1006</v>
      </c>
      <c r="E724" s="207" t="s">
        <v>1223</v>
      </c>
      <c r="F724" s="207">
        <v>4780.3999999999996</v>
      </c>
      <c r="G724" s="207">
        <v>116.2</v>
      </c>
      <c r="H724" s="196">
        <f t="shared" si="34"/>
        <v>116.2</v>
      </c>
      <c r="I724" s="197" t="b">
        <f t="shared" si="35"/>
        <v>1</v>
      </c>
      <c r="J724" s="194" t="b">
        <v>1</v>
      </c>
    </row>
    <row r="725" spans="1:10" ht="15.6" thickBot="1">
      <c r="A725" s="222" t="str">
        <f t="shared" si="33"/>
        <v>CTSTPE</v>
      </c>
      <c r="B725" s="199" t="s">
        <v>1226</v>
      </c>
      <c r="C725" s="199" t="s">
        <v>755</v>
      </c>
      <c r="D725" s="207">
        <v>2712</v>
      </c>
      <c r="E725" s="207" t="s">
        <v>1227</v>
      </c>
      <c r="F725" s="207">
        <v>23400.9</v>
      </c>
      <c r="G725" s="207">
        <v>200</v>
      </c>
      <c r="H725" s="196">
        <f t="shared" si="34"/>
        <v>200</v>
      </c>
      <c r="I725" s="197" t="b">
        <f t="shared" si="35"/>
        <v>1</v>
      </c>
      <c r="J725" s="194" t="b">
        <v>1</v>
      </c>
    </row>
    <row r="726" spans="1:10" ht="15.6" thickBot="1">
      <c r="A726" s="222" t="str">
        <f t="shared" si="33"/>
        <v>TPEDLC</v>
      </c>
      <c r="B726" s="199" t="s">
        <v>755</v>
      </c>
      <c r="C726" s="199" t="s">
        <v>1116</v>
      </c>
      <c r="D726" s="207">
        <v>1542</v>
      </c>
      <c r="E726" s="207" t="s">
        <v>979</v>
      </c>
      <c r="F726" s="207">
        <v>7640.2</v>
      </c>
      <c r="G726" s="207">
        <v>125.3</v>
      </c>
      <c r="H726" s="196">
        <f t="shared" si="34"/>
        <v>125.3</v>
      </c>
      <c r="I726" s="197" t="b">
        <f t="shared" si="35"/>
        <v>1</v>
      </c>
      <c r="J726" s="194" t="b">
        <v>1</v>
      </c>
    </row>
    <row r="727" spans="1:10" ht="15.6" thickBot="1">
      <c r="A727" s="222" t="str">
        <f t="shared" si="33"/>
        <v>HKGRMQ</v>
      </c>
      <c r="B727" s="199" t="s">
        <v>760</v>
      </c>
      <c r="C727" s="199" t="s">
        <v>801</v>
      </c>
      <c r="D727" s="208">
        <v>718</v>
      </c>
      <c r="E727" s="208" t="s">
        <v>1228</v>
      </c>
      <c r="F727" s="208">
        <v>4225.1000000000004</v>
      </c>
      <c r="G727" s="208">
        <v>76</v>
      </c>
      <c r="H727" s="196">
        <f t="shared" si="34"/>
        <v>76</v>
      </c>
      <c r="I727" s="197" t="b">
        <f t="shared" si="35"/>
        <v>1</v>
      </c>
      <c r="J727" s="194" t="b">
        <v>1</v>
      </c>
    </row>
    <row r="728" spans="1:10" ht="15.6" thickBot="1">
      <c r="A728" s="222" t="str">
        <f t="shared" si="33"/>
        <v>DLCTPE</v>
      </c>
      <c r="B728" s="199" t="s">
        <v>1116</v>
      </c>
      <c r="C728" s="199" t="s">
        <v>755</v>
      </c>
      <c r="D728" s="207">
        <v>1542</v>
      </c>
      <c r="E728" s="207" t="s">
        <v>979</v>
      </c>
      <c r="F728" s="207">
        <v>7640.2</v>
      </c>
      <c r="G728" s="207">
        <v>125.3</v>
      </c>
      <c r="H728" s="196">
        <f t="shared" si="34"/>
        <v>125.3</v>
      </c>
      <c r="I728" s="197" t="b">
        <f t="shared" si="35"/>
        <v>1</v>
      </c>
      <c r="J728" s="194" t="b">
        <v>1</v>
      </c>
    </row>
    <row r="729" spans="1:10" ht="15.6" thickBot="1">
      <c r="A729" s="222" t="str">
        <f t="shared" si="33"/>
        <v>TPECTS</v>
      </c>
      <c r="B729" s="199" t="s">
        <v>755</v>
      </c>
      <c r="C729" s="199" t="s">
        <v>1226</v>
      </c>
      <c r="D729" s="208">
        <v>2712</v>
      </c>
      <c r="E729" s="208" t="s">
        <v>1227</v>
      </c>
      <c r="F729" s="208">
        <v>23399.599999999999</v>
      </c>
      <c r="G729" s="208">
        <v>200</v>
      </c>
      <c r="H729" s="196">
        <f t="shared" si="34"/>
        <v>200</v>
      </c>
      <c r="I729" s="197" t="b">
        <f t="shared" si="35"/>
        <v>1</v>
      </c>
      <c r="J729" s="194" t="b">
        <v>1</v>
      </c>
    </row>
    <row r="730" spans="1:10" ht="19.8" thickBot="1">
      <c r="A730" s="222" t="str">
        <f t="shared" si="33"/>
        <v>CTUCAN</v>
      </c>
      <c r="B730" s="199" t="s">
        <v>1015</v>
      </c>
      <c r="C730" s="199" t="s">
        <v>770</v>
      </c>
      <c r="D730" s="207">
        <v>1221</v>
      </c>
      <c r="E730" s="207" t="s">
        <v>1229</v>
      </c>
      <c r="F730" s="207">
        <v>7589.7</v>
      </c>
      <c r="G730" s="207">
        <v>105.6</v>
      </c>
      <c r="H730" s="196">
        <f t="shared" si="34"/>
        <v>105.6</v>
      </c>
      <c r="I730" s="197" t="b">
        <f t="shared" si="35"/>
        <v>1</v>
      </c>
      <c r="J730" s="194" t="b">
        <v>1</v>
      </c>
    </row>
    <row r="731" spans="1:10" ht="19.8" thickBot="1">
      <c r="A731" s="222" t="str">
        <f t="shared" si="33"/>
        <v>CANCTU</v>
      </c>
      <c r="B731" s="199" t="s">
        <v>770</v>
      </c>
      <c r="C731" s="199" t="s">
        <v>1015</v>
      </c>
      <c r="D731" s="208">
        <v>1221</v>
      </c>
      <c r="E731" s="208" t="s">
        <v>1229</v>
      </c>
      <c r="F731" s="208">
        <v>7590.8</v>
      </c>
      <c r="G731" s="208">
        <v>105.6</v>
      </c>
      <c r="H731" s="196">
        <f t="shared" si="34"/>
        <v>105.6</v>
      </c>
      <c r="I731" s="197" t="b">
        <f t="shared" si="35"/>
        <v>1</v>
      </c>
      <c r="J731" s="194" t="b">
        <v>1</v>
      </c>
    </row>
    <row r="732" spans="1:10" ht="15.6" thickBot="1">
      <c r="A732" s="222" t="str">
        <f t="shared" si="33"/>
        <v>CTUHGH</v>
      </c>
      <c r="B732" s="199" t="s">
        <v>1015</v>
      </c>
      <c r="C732" s="199" t="s">
        <v>756</v>
      </c>
      <c r="D732" s="208">
        <v>1580</v>
      </c>
      <c r="E732" s="208" t="s">
        <v>1230</v>
      </c>
      <c r="F732" s="208">
        <v>8148.1</v>
      </c>
      <c r="G732" s="208">
        <v>130.9</v>
      </c>
      <c r="H732" s="196">
        <f t="shared" si="34"/>
        <v>130.9</v>
      </c>
      <c r="I732" s="197" t="b">
        <f t="shared" si="35"/>
        <v>1</v>
      </c>
      <c r="J732" s="194" t="b">
        <v>1</v>
      </c>
    </row>
    <row r="733" spans="1:10" ht="15.6" thickBot="1">
      <c r="A733" s="222" t="str">
        <f t="shared" si="33"/>
        <v>HGHWUH</v>
      </c>
      <c r="B733" s="199" t="s">
        <v>756</v>
      </c>
      <c r="C733" s="199" t="s">
        <v>1099</v>
      </c>
      <c r="D733" s="207">
        <v>599</v>
      </c>
      <c r="E733" s="207" t="s">
        <v>1231</v>
      </c>
      <c r="F733" s="207">
        <v>3747.8</v>
      </c>
      <c r="G733" s="207">
        <v>69.099999999999994</v>
      </c>
      <c r="H733" s="196">
        <f t="shared" si="34"/>
        <v>69.099999999999994</v>
      </c>
      <c r="I733" s="197" t="b">
        <f t="shared" si="35"/>
        <v>1</v>
      </c>
      <c r="J733" s="194" t="b">
        <v>1</v>
      </c>
    </row>
    <row r="734" spans="1:10" ht="15.6" thickBot="1">
      <c r="A734" s="222" t="str">
        <f t="shared" si="33"/>
        <v>WUHKHH</v>
      </c>
      <c r="B734" s="199" t="s">
        <v>1099</v>
      </c>
      <c r="C734" s="199" t="s">
        <v>917</v>
      </c>
      <c r="D734" s="207">
        <v>1098</v>
      </c>
      <c r="E734" s="207">
        <v>738</v>
      </c>
      <c r="F734" s="207">
        <v>5571</v>
      </c>
      <c r="G734" s="207">
        <v>98.6</v>
      </c>
      <c r="H734" s="196">
        <f t="shared" si="34"/>
        <v>98.6</v>
      </c>
      <c r="I734" s="197" t="b">
        <f t="shared" si="35"/>
        <v>1</v>
      </c>
      <c r="J734" s="194" t="b">
        <v>1</v>
      </c>
    </row>
    <row r="735" spans="1:10" ht="15.6" thickBot="1">
      <c r="A735" s="222" t="str">
        <f t="shared" si="33"/>
        <v>KHHWUH</v>
      </c>
      <c r="B735" s="199" t="s">
        <v>917</v>
      </c>
      <c r="C735" s="199" t="s">
        <v>1099</v>
      </c>
      <c r="D735" s="207">
        <v>1098</v>
      </c>
      <c r="E735" s="207">
        <v>738</v>
      </c>
      <c r="F735" s="207">
        <v>5571</v>
      </c>
      <c r="G735" s="207">
        <v>98.6</v>
      </c>
      <c r="H735" s="196">
        <f t="shared" si="34"/>
        <v>98.6</v>
      </c>
      <c r="I735" s="197" t="b">
        <f t="shared" si="35"/>
        <v>1</v>
      </c>
      <c r="J735" s="194" t="b">
        <v>1</v>
      </c>
    </row>
    <row r="736" spans="1:10" ht="15.6" thickBot="1">
      <c r="A736" s="222" t="str">
        <f t="shared" si="33"/>
        <v>WUHHGH</v>
      </c>
      <c r="B736" s="199" t="s">
        <v>1099</v>
      </c>
      <c r="C736" s="199" t="s">
        <v>756</v>
      </c>
      <c r="D736" s="207">
        <v>599</v>
      </c>
      <c r="E736" s="207" t="s">
        <v>1231</v>
      </c>
      <c r="F736" s="207">
        <v>3747.9</v>
      </c>
      <c r="G736" s="207">
        <v>69.099999999999994</v>
      </c>
      <c r="H736" s="196">
        <f t="shared" si="34"/>
        <v>69.099999999999994</v>
      </c>
      <c r="I736" s="197" t="b">
        <f t="shared" si="35"/>
        <v>1</v>
      </c>
      <c r="J736" s="194" t="b">
        <v>1</v>
      </c>
    </row>
    <row r="737" spans="1:10" ht="15.6" thickBot="1">
      <c r="A737" s="222" t="str">
        <f t="shared" si="33"/>
        <v>HGHCTU</v>
      </c>
      <c r="B737" s="199" t="s">
        <v>756</v>
      </c>
      <c r="C737" s="199" t="s">
        <v>1015</v>
      </c>
      <c r="D737" s="207">
        <v>1580</v>
      </c>
      <c r="E737" s="207" t="s">
        <v>1230</v>
      </c>
      <c r="F737" s="207">
        <v>8148.5</v>
      </c>
      <c r="G737" s="207">
        <v>130.80000000000001</v>
      </c>
      <c r="H737" s="196">
        <f t="shared" si="34"/>
        <v>130.80000000000001</v>
      </c>
      <c r="I737" s="197" t="b">
        <f t="shared" si="35"/>
        <v>1</v>
      </c>
      <c r="J737" s="194" t="b">
        <v>1</v>
      </c>
    </row>
    <row r="738" spans="1:10" ht="15.6" thickBot="1">
      <c r="A738" s="222" t="str">
        <f t="shared" si="33"/>
        <v>CTUNGB</v>
      </c>
      <c r="B738" s="199" t="s">
        <v>1015</v>
      </c>
      <c r="C738" s="199" t="s">
        <v>1073</v>
      </c>
      <c r="D738" s="207">
        <v>1682</v>
      </c>
      <c r="E738" s="207" t="s">
        <v>1094</v>
      </c>
      <c r="F738" s="207">
        <v>7590.5</v>
      </c>
      <c r="G738" s="207">
        <v>142.19999999999999</v>
      </c>
      <c r="H738" s="196">
        <f t="shared" si="34"/>
        <v>142.19999999999999</v>
      </c>
      <c r="I738" s="197" t="b">
        <f t="shared" si="35"/>
        <v>1</v>
      </c>
      <c r="J738" s="194" t="b">
        <v>1</v>
      </c>
    </row>
    <row r="739" spans="1:10" ht="15.6" thickBot="1">
      <c r="A739" s="222" t="str">
        <f t="shared" si="33"/>
        <v>NGBHKG</v>
      </c>
      <c r="B739" s="199" t="s">
        <v>1073</v>
      </c>
      <c r="C739" s="199" t="s">
        <v>760</v>
      </c>
      <c r="D739" s="207">
        <v>1123</v>
      </c>
      <c r="E739" s="207" t="s">
        <v>921</v>
      </c>
      <c r="F739" s="207">
        <v>5835.2</v>
      </c>
      <c r="G739" s="207">
        <v>102.9</v>
      </c>
      <c r="H739" s="196">
        <f t="shared" si="34"/>
        <v>102.9</v>
      </c>
      <c r="I739" s="197" t="b">
        <f t="shared" si="35"/>
        <v>1</v>
      </c>
      <c r="J739" s="194" t="b">
        <v>1</v>
      </c>
    </row>
    <row r="740" spans="1:10" ht="15.6" thickBot="1">
      <c r="A740" s="222" t="str">
        <f t="shared" si="33"/>
        <v>HKGHYD</v>
      </c>
      <c r="B740" s="199" t="s">
        <v>760</v>
      </c>
      <c r="C740" s="199" t="s">
        <v>1232</v>
      </c>
      <c r="D740" s="207">
        <v>3745</v>
      </c>
      <c r="E740" s="207">
        <v>333</v>
      </c>
      <c r="F740" s="207">
        <v>31253.200000000001</v>
      </c>
      <c r="G740" s="207">
        <v>237.5</v>
      </c>
      <c r="H740" s="196">
        <f t="shared" si="34"/>
        <v>237.5</v>
      </c>
      <c r="I740" s="197" t="b">
        <f t="shared" si="35"/>
        <v>1</v>
      </c>
      <c r="J740" s="194" t="b">
        <v>1</v>
      </c>
    </row>
    <row r="741" spans="1:10" ht="15.6" thickBot="1">
      <c r="A741" s="222" t="str">
        <f t="shared" si="33"/>
        <v>HYDHKG</v>
      </c>
      <c r="B741" s="199" t="s">
        <v>1232</v>
      </c>
      <c r="C741" s="199" t="s">
        <v>760</v>
      </c>
      <c r="D741" s="207">
        <v>3745</v>
      </c>
      <c r="E741" s="207">
        <v>333</v>
      </c>
      <c r="F741" s="207">
        <v>31253.200000000001</v>
      </c>
      <c r="G741" s="207">
        <v>237.5</v>
      </c>
      <c r="H741" s="196">
        <f t="shared" si="34"/>
        <v>237.5</v>
      </c>
      <c r="I741" s="197" t="b">
        <f t="shared" si="35"/>
        <v>1</v>
      </c>
      <c r="J741" s="194" t="b">
        <v>1</v>
      </c>
    </row>
    <row r="742" spans="1:10" ht="15.6" thickBot="1">
      <c r="A742" s="222" t="str">
        <f t="shared" si="33"/>
        <v>HKGNGB</v>
      </c>
      <c r="B742" s="199" t="s">
        <v>760</v>
      </c>
      <c r="C742" s="199" t="s">
        <v>1073</v>
      </c>
      <c r="D742" s="207">
        <v>1123</v>
      </c>
      <c r="E742" s="207" t="s">
        <v>921</v>
      </c>
      <c r="F742" s="207">
        <v>5835.2</v>
      </c>
      <c r="G742" s="207">
        <v>102.9</v>
      </c>
      <c r="H742" s="196">
        <f t="shared" si="34"/>
        <v>102.9</v>
      </c>
      <c r="I742" s="197" t="b">
        <f t="shared" si="35"/>
        <v>1</v>
      </c>
      <c r="J742" s="194" t="b">
        <v>1</v>
      </c>
    </row>
    <row r="743" spans="1:10" ht="15.6" thickBot="1">
      <c r="A743" s="222" t="str">
        <f t="shared" si="33"/>
        <v>NGBCTU</v>
      </c>
      <c r="B743" s="199" t="s">
        <v>1073</v>
      </c>
      <c r="C743" s="199" t="s">
        <v>1015</v>
      </c>
      <c r="D743" s="208">
        <v>1682</v>
      </c>
      <c r="E743" s="208" t="s">
        <v>1094</v>
      </c>
      <c r="F743" s="208">
        <v>7590.5</v>
      </c>
      <c r="G743" s="208">
        <v>142.19999999999999</v>
      </c>
      <c r="H743" s="196">
        <f t="shared" si="34"/>
        <v>142.19999999999999</v>
      </c>
      <c r="I743" s="197" t="b">
        <f t="shared" si="35"/>
        <v>1</v>
      </c>
      <c r="J743" s="194" t="b">
        <v>1</v>
      </c>
    </row>
    <row r="744" spans="1:10" ht="15.6" thickBot="1">
      <c r="A744" s="222" t="str">
        <f t="shared" si="33"/>
        <v>CTUNKG</v>
      </c>
      <c r="B744" s="199" t="s">
        <v>1015</v>
      </c>
      <c r="C744" s="199" t="s">
        <v>767</v>
      </c>
      <c r="D744" s="207">
        <v>1423</v>
      </c>
      <c r="E744" s="207" t="s">
        <v>1233</v>
      </c>
      <c r="F744" s="207">
        <v>7593</v>
      </c>
      <c r="G744" s="207">
        <v>120.1</v>
      </c>
      <c r="H744" s="196">
        <f t="shared" si="34"/>
        <v>120.1</v>
      </c>
      <c r="I744" s="197" t="b">
        <f t="shared" si="35"/>
        <v>1</v>
      </c>
      <c r="J744" s="194" t="b">
        <v>1</v>
      </c>
    </row>
    <row r="745" spans="1:10" ht="15.6" thickBot="1">
      <c r="A745" s="222" t="str">
        <f t="shared" si="33"/>
        <v>NKGFOC</v>
      </c>
      <c r="B745" s="199" t="s">
        <v>767</v>
      </c>
      <c r="C745" s="199" t="s">
        <v>1083</v>
      </c>
      <c r="D745" s="207">
        <v>649</v>
      </c>
      <c r="E745" s="207" t="s">
        <v>1234</v>
      </c>
      <c r="F745" s="207">
        <v>3955.5</v>
      </c>
      <c r="G745" s="207">
        <v>72</v>
      </c>
      <c r="H745" s="196">
        <f t="shared" si="34"/>
        <v>72</v>
      </c>
      <c r="I745" s="197" t="b">
        <f t="shared" si="35"/>
        <v>1</v>
      </c>
      <c r="J745" s="194" t="b">
        <v>1</v>
      </c>
    </row>
    <row r="746" spans="1:10" ht="15.6" thickBot="1">
      <c r="A746" s="222" t="str">
        <f t="shared" si="33"/>
        <v>FOCHKG</v>
      </c>
      <c r="B746" s="199" t="s">
        <v>1083</v>
      </c>
      <c r="C746" s="199" t="s">
        <v>760</v>
      </c>
      <c r="D746" s="207">
        <v>708</v>
      </c>
      <c r="E746" s="207" t="s">
        <v>1027</v>
      </c>
      <c r="F746" s="207">
        <v>7169.4</v>
      </c>
      <c r="G746" s="207">
        <v>71.8</v>
      </c>
      <c r="H746" s="196">
        <f t="shared" si="34"/>
        <v>71.8</v>
      </c>
      <c r="I746" s="197" t="b">
        <f t="shared" si="35"/>
        <v>1</v>
      </c>
      <c r="J746" s="194" t="b">
        <v>1</v>
      </c>
    </row>
    <row r="747" spans="1:10" ht="15.6" thickBot="1">
      <c r="A747" s="222" t="str">
        <f t="shared" si="33"/>
        <v>HKGFOC</v>
      </c>
      <c r="B747" s="199" t="s">
        <v>760</v>
      </c>
      <c r="C747" s="199" t="s">
        <v>1083</v>
      </c>
      <c r="D747" s="207">
        <v>708</v>
      </c>
      <c r="E747" s="207" t="s">
        <v>1027</v>
      </c>
      <c r="F747" s="207">
        <v>7169.4</v>
      </c>
      <c r="G747" s="207">
        <v>71.8</v>
      </c>
      <c r="H747" s="196">
        <f t="shared" si="34"/>
        <v>71.8</v>
      </c>
      <c r="I747" s="197" t="b">
        <f t="shared" si="35"/>
        <v>1</v>
      </c>
      <c r="J747" s="194" t="b">
        <v>1</v>
      </c>
    </row>
    <row r="748" spans="1:10" ht="15.6" thickBot="1">
      <c r="A748" s="222" t="str">
        <f t="shared" si="33"/>
        <v>FOCNKG</v>
      </c>
      <c r="B748" s="199" t="s">
        <v>1083</v>
      </c>
      <c r="C748" s="199" t="s">
        <v>767</v>
      </c>
      <c r="D748" s="207">
        <v>649</v>
      </c>
      <c r="E748" s="207" t="s">
        <v>1234</v>
      </c>
      <c r="F748" s="207">
        <v>3955.5</v>
      </c>
      <c r="G748" s="207">
        <v>72</v>
      </c>
      <c r="H748" s="196">
        <f t="shared" si="34"/>
        <v>72</v>
      </c>
      <c r="I748" s="197" t="b">
        <f t="shared" si="35"/>
        <v>1</v>
      </c>
      <c r="J748" s="194" t="b">
        <v>1</v>
      </c>
    </row>
    <row r="749" spans="1:10" ht="15.6" thickBot="1">
      <c r="A749" s="222" t="str">
        <f t="shared" si="33"/>
        <v>NKGCTU</v>
      </c>
      <c r="B749" s="199" t="s">
        <v>767</v>
      </c>
      <c r="C749" s="199" t="s">
        <v>1015</v>
      </c>
      <c r="D749" s="207">
        <v>1423</v>
      </c>
      <c r="E749" s="207" t="s">
        <v>1233</v>
      </c>
      <c r="F749" s="207">
        <v>7594.9</v>
      </c>
      <c r="G749" s="207">
        <v>120.1</v>
      </c>
      <c r="H749" s="196">
        <f t="shared" si="34"/>
        <v>120.1</v>
      </c>
      <c r="I749" s="197" t="b">
        <f t="shared" si="35"/>
        <v>1</v>
      </c>
      <c r="J749" s="194" t="b">
        <v>1</v>
      </c>
    </row>
    <row r="750" spans="1:10" ht="19.8" thickBot="1">
      <c r="A750" s="222" t="str">
        <f t="shared" si="33"/>
        <v>CTUPEK</v>
      </c>
      <c r="B750" s="199" t="s">
        <v>1015</v>
      </c>
      <c r="C750" s="199" t="s">
        <v>769</v>
      </c>
      <c r="D750" s="207">
        <v>1555</v>
      </c>
      <c r="E750" s="207" t="s">
        <v>1235</v>
      </c>
      <c r="F750" s="207">
        <v>12114.2</v>
      </c>
      <c r="G750" s="207">
        <v>122.7</v>
      </c>
      <c r="H750" s="196">
        <f t="shared" si="34"/>
        <v>122.7</v>
      </c>
      <c r="I750" s="197" t="b">
        <f t="shared" si="35"/>
        <v>1</v>
      </c>
      <c r="J750" s="194" t="b">
        <v>1</v>
      </c>
    </row>
    <row r="751" spans="1:10" ht="15.6" thickBot="1">
      <c r="A751" s="222" t="str">
        <f t="shared" si="33"/>
        <v>PEKHND</v>
      </c>
      <c r="B751" s="199" t="s">
        <v>769</v>
      </c>
      <c r="C751" s="199" t="s">
        <v>753</v>
      </c>
      <c r="D751" s="207">
        <v>2089</v>
      </c>
      <c r="E751" s="207" t="s">
        <v>1236</v>
      </c>
      <c r="F751" s="207">
        <v>15016.1</v>
      </c>
      <c r="G751" s="207">
        <v>152.1</v>
      </c>
      <c r="H751" s="196">
        <f t="shared" si="34"/>
        <v>152.1</v>
      </c>
      <c r="I751" s="197" t="b">
        <f t="shared" si="35"/>
        <v>1</v>
      </c>
      <c r="J751" s="194" t="b">
        <v>1</v>
      </c>
    </row>
    <row r="752" spans="1:10" ht="19.8" thickBot="1">
      <c r="A752" s="222" t="str">
        <f t="shared" si="33"/>
        <v>HNDFUK</v>
      </c>
      <c r="B752" s="199" t="s">
        <v>753</v>
      </c>
      <c r="C752" s="199" t="s">
        <v>1237</v>
      </c>
      <c r="D752" s="207">
        <v>879</v>
      </c>
      <c r="E752" s="207" t="s">
        <v>1238</v>
      </c>
      <c r="F752" s="207">
        <v>7756.4</v>
      </c>
      <c r="G752" s="207">
        <v>78.3</v>
      </c>
      <c r="H752" s="196">
        <f t="shared" si="34"/>
        <v>78.3</v>
      </c>
      <c r="I752" s="197" t="b">
        <f t="shared" si="35"/>
        <v>1</v>
      </c>
      <c r="J752" s="194" t="b">
        <v>1</v>
      </c>
    </row>
    <row r="753" spans="1:10" ht="19.8" thickBot="1">
      <c r="A753" s="222" t="str">
        <f t="shared" si="33"/>
        <v>FUKHND</v>
      </c>
      <c r="B753" s="199" t="s">
        <v>1237</v>
      </c>
      <c r="C753" s="199" t="s">
        <v>753</v>
      </c>
      <c r="D753" s="207">
        <v>879</v>
      </c>
      <c r="E753" s="207" t="s">
        <v>1238</v>
      </c>
      <c r="F753" s="207">
        <v>7742</v>
      </c>
      <c r="G753" s="207">
        <v>78.3</v>
      </c>
      <c r="H753" s="196">
        <f t="shared" si="34"/>
        <v>78.3</v>
      </c>
      <c r="I753" s="197" t="b">
        <f t="shared" si="35"/>
        <v>1</v>
      </c>
      <c r="J753" s="194" t="b">
        <v>1</v>
      </c>
    </row>
    <row r="754" spans="1:10" ht="15.6" thickBot="1">
      <c r="A754" s="222" t="str">
        <f t="shared" si="33"/>
        <v>HNDPEK</v>
      </c>
      <c r="B754" s="199" t="s">
        <v>753</v>
      </c>
      <c r="C754" s="199" t="s">
        <v>769</v>
      </c>
      <c r="D754" s="207">
        <v>2089</v>
      </c>
      <c r="E754" s="207" t="s">
        <v>1236</v>
      </c>
      <c r="F754" s="207">
        <v>15016.3</v>
      </c>
      <c r="G754" s="207">
        <v>152.1</v>
      </c>
      <c r="H754" s="196">
        <f t="shared" si="34"/>
        <v>152.1</v>
      </c>
      <c r="I754" s="197" t="b">
        <f t="shared" si="35"/>
        <v>1</v>
      </c>
      <c r="J754" s="194" t="b">
        <v>1</v>
      </c>
    </row>
    <row r="755" spans="1:10" ht="19.8" thickBot="1">
      <c r="A755" s="222" t="str">
        <f t="shared" si="33"/>
        <v>PEKCTU</v>
      </c>
      <c r="B755" s="199" t="s">
        <v>769</v>
      </c>
      <c r="C755" s="199" t="s">
        <v>1015</v>
      </c>
      <c r="D755" s="207">
        <v>1555</v>
      </c>
      <c r="E755" s="207" t="s">
        <v>1235</v>
      </c>
      <c r="F755" s="207">
        <v>12149.7</v>
      </c>
      <c r="G755" s="207">
        <v>122.5</v>
      </c>
      <c r="H755" s="196">
        <f t="shared" si="34"/>
        <v>122.5</v>
      </c>
      <c r="I755" s="197" t="b">
        <f t="shared" si="35"/>
        <v>1</v>
      </c>
      <c r="J755" s="194" t="b">
        <v>1</v>
      </c>
    </row>
    <row r="756" spans="1:10" ht="15.6" thickBot="1">
      <c r="A756" s="222" t="str">
        <f t="shared" si="33"/>
        <v>CTUPVG</v>
      </c>
      <c r="B756" s="199" t="s">
        <v>1015</v>
      </c>
      <c r="C756" s="199" t="s">
        <v>758</v>
      </c>
      <c r="D756" s="207">
        <v>1703</v>
      </c>
      <c r="E756" s="207" t="s">
        <v>1239</v>
      </c>
      <c r="F756" s="207">
        <v>9230.6</v>
      </c>
      <c r="G756" s="207">
        <v>136.1</v>
      </c>
      <c r="H756" s="196">
        <f t="shared" si="34"/>
        <v>136.1</v>
      </c>
      <c r="I756" s="197" t="b">
        <f t="shared" si="35"/>
        <v>1</v>
      </c>
      <c r="J756" s="194" t="b">
        <v>1</v>
      </c>
    </row>
    <row r="757" spans="1:10" ht="15.6" thickBot="1">
      <c r="A757" s="222" t="str">
        <f t="shared" si="33"/>
        <v>PVGKIX</v>
      </c>
      <c r="B757" s="199" t="s">
        <v>758</v>
      </c>
      <c r="C757" s="199" t="s">
        <v>772</v>
      </c>
      <c r="D757" s="207">
        <v>1305</v>
      </c>
      <c r="E757" s="207" t="s">
        <v>1240</v>
      </c>
      <c r="F757" s="207">
        <v>7146.5</v>
      </c>
      <c r="G757" s="207">
        <v>114.5</v>
      </c>
      <c r="H757" s="196">
        <f t="shared" si="34"/>
        <v>114.5</v>
      </c>
      <c r="I757" s="197" t="b">
        <f t="shared" si="35"/>
        <v>1</v>
      </c>
      <c r="J757" s="194" t="b">
        <v>1</v>
      </c>
    </row>
    <row r="758" spans="1:10" ht="15.6" thickBot="1">
      <c r="A758" s="222" t="str">
        <f t="shared" si="33"/>
        <v>KIXHND</v>
      </c>
      <c r="B758" s="199" t="s">
        <v>772</v>
      </c>
      <c r="C758" s="199" t="s">
        <v>753</v>
      </c>
      <c r="D758" s="207">
        <v>431</v>
      </c>
      <c r="E758" s="207" t="s">
        <v>1241</v>
      </c>
      <c r="F758" s="207">
        <v>3541.8</v>
      </c>
      <c r="G758" s="207">
        <v>51.7</v>
      </c>
      <c r="H758" s="196">
        <f t="shared" si="34"/>
        <v>51.7</v>
      </c>
      <c r="I758" s="197" t="b">
        <f t="shared" si="35"/>
        <v>1</v>
      </c>
      <c r="J758" s="194" t="b">
        <v>1</v>
      </c>
    </row>
    <row r="759" spans="1:10" ht="15.6" thickBot="1">
      <c r="A759" s="222" t="str">
        <f t="shared" si="33"/>
        <v>HNDKIX</v>
      </c>
      <c r="B759" s="199" t="s">
        <v>753</v>
      </c>
      <c r="C759" s="199" t="s">
        <v>772</v>
      </c>
      <c r="D759" s="207">
        <v>431</v>
      </c>
      <c r="E759" s="207" t="s">
        <v>1241</v>
      </c>
      <c r="F759" s="207">
        <v>3588.4</v>
      </c>
      <c r="G759" s="207">
        <v>51.6</v>
      </c>
      <c r="H759" s="196">
        <f t="shared" si="34"/>
        <v>51.6</v>
      </c>
      <c r="I759" s="197" t="b">
        <f t="shared" si="35"/>
        <v>1</v>
      </c>
      <c r="J759" s="194" t="b">
        <v>1</v>
      </c>
    </row>
    <row r="760" spans="1:10" ht="15.6" thickBot="1">
      <c r="A760" s="222" t="str">
        <f t="shared" si="33"/>
        <v>KIXPVG</v>
      </c>
      <c r="B760" s="199" t="s">
        <v>772</v>
      </c>
      <c r="C760" s="199" t="s">
        <v>758</v>
      </c>
      <c r="D760" s="207">
        <v>1305</v>
      </c>
      <c r="E760" s="207" t="s">
        <v>1240</v>
      </c>
      <c r="F760" s="207">
        <v>7119.5</v>
      </c>
      <c r="G760" s="207">
        <v>114.7</v>
      </c>
      <c r="H760" s="196">
        <f t="shared" si="34"/>
        <v>114.7</v>
      </c>
      <c r="I760" s="197" t="b">
        <f t="shared" si="35"/>
        <v>1</v>
      </c>
      <c r="J760" s="194" t="b">
        <v>1</v>
      </c>
    </row>
    <row r="761" spans="1:10" ht="15.6" thickBot="1">
      <c r="A761" s="222" t="str">
        <f t="shared" si="33"/>
        <v>PVGCTU</v>
      </c>
      <c r="B761" s="199" t="s">
        <v>758</v>
      </c>
      <c r="C761" s="199" t="s">
        <v>1015</v>
      </c>
      <c r="D761" s="208">
        <v>1703</v>
      </c>
      <c r="E761" s="208" t="s">
        <v>1239</v>
      </c>
      <c r="F761" s="208">
        <v>9187.7000000000007</v>
      </c>
      <c r="G761" s="208">
        <v>136.30000000000001</v>
      </c>
      <c r="H761" s="196">
        <f t="shared" si="34"/>
        <v>136.30000000000001</v>
      </c>
      <c r="I761" s="197" t="b">
        <f t="shared" si="35"/>
        <v>1</v>
      </c>
      <c r="J761" s="194" t="b">
        <v>1</v>
      </c>
    </row>
    <row r="762" spans="1:10" ht="19.8" thickBot="1">
      <c r="A762" s="222" t="str">
        <f t="shared" si="33"/>
        <v>CTUSHA</v>
      </c>
      <c r="B762" s="199" t="s">
        <v>1015</v>
      </c>
      <c r="C762" s="199" t="s">
        <v>771</v>
      </c>
      <c r="D762" s="207">
        <v>1659</v>
      </c>
      <c r="E762" s="207" t="s">
        <v>1242</v>
      </c>
      <c r="F762" s="207">
        <v>9957.6</v>
      </c>
      <c r="G762" s="207">
        <v>130.6</v>
      </c>
      <c r="H762" s="196">
        <f t="shared" si="34"/>
        <v>130.6</v>
      </c>
      <c r="I762" s="197" t="b">
        <f t="shared" si="35"/>
        <v>1</v>
      </c>
      <c r="J762" s="194" t="b">
        <v>1</v>
      </c>
    </row>
    <row r="763" spans="1:10" ht="15.6" thickBot="1">
      <c r="A763" s="222" t="str">
        <f t="shared" si="33"/>
        <v>SHAFOC</v>
      </c>
      <c r="B763" s="199" t="s">
        <v>771</v>
      </c>
      <c r="C763" s="199" t="s">
        <v>1083</v>
      </c>
      <c r="D763" s="207">
        <v>605</v>
      </c>
      <c r="E763" s="207" t="s">
        <v>1243</v>
      </c>
      <c r="F763" s="207">
        <v>3809.3</v>
      </c>
      <c r="G763" s="207">
        <v>67.8</v>
      </c>
      <c r="H763" s="196">
        <f t="shared" si="34"/>
        <v>67.8</v>
      </c>
      <c r="I763" s="197" t="b">
        <f t="shared" si="35"/>
        <v>1</v>
      </c>
      <c r="J763" s="194" t="b">
        <v>1</v>
      </c>
    </row>
    <row r="764" spans="1:10" ht="15.6" thickBot="1">
      <c r="A764" s="222" t="str">
        <f t="shared" si="33"/>
        <v>FOCSHE</v>
      </c>
      <c r="B764" s="199" t="s">
        <v>1083</v>
      </c>
      <c r="C764" s="199" t="s">
        <v>1244</v>
      </c>
      <c r="D764" s="207">
        <v>1780</v>
      </c>
      <c r="E764" s="207">
        <v>737</v>
      </c>
      <c r="F764" s="207">
        <v>7604</v>
      </c>
      <c r="G764" s="207">
        <v>118.3</v>
      </c>
      <c r="H764" s="196">
        <f t="shared" si="34"/>
        <v>118.3</v>
      </c>
      <c r="I764" s="197" t="b">
        <f t="shared" si="35"/>
        <v>1</v>
      </c>
      <c r="J764" s="194" t="b">
        <v>1</v>
      </c>
    </row>
    <row r="765" spans="1:10" ht="15.6" thickBot="1">
      <c r="A765" s="222" t="str">
        <f t="shared" si="33"/>
        <v>SHEFOC</v>
      </c>
      <c r="B765" s="199" t="s">
        <v>1244</v>
      </c>
      <c r="C765" s="199" t="s">
        <v>1083</v>
      </c>
      <c r="D765" s="207">
        <v>1780</v>
      </c>
      <c r="E765" s="207">
        <v>737</v>
      </c>
      <c r="F765" s="207">
        <v>7604</v>
      </c>
      <c r="G765" s="207">
        <v>118.3</v>
      </c>
      <c r="H765" s="196">
        <f t="shared" si="34"/>
        <v>118.3</v>
      </c>
      <c r="I765" s="197" t="b">
        <f t="shared" si="35"/>
        <v>1</v>
      </c>
      <c r="J765" s="194" t="b">
        <v>1</v>
      </c>
    </row>
    <row r="766" spans="1:10" ht="15.6" thickBot="1">
      <c r="A766" s="222" t="str">
        <f t="shared" si="33"/>
        <v>FOCSHA</v>
      </c>
      <c r="B766" s="199" t="s">
        <v>1083</v>
      </c>
      <c r="C766" s="199" t="s">
        <v>771</v>
      </c>
      <c r="D766" s="207">
        <v>605</v>
      </c>
      <c r="E766" s="207" t="s">
        <v>1243</v>
      </c>
      <c r="F766" s="207">
        <v>3809.3</v>
      </c>
      <c r="G766" s="207">
        <v>67.8</v>
      </c>
      <c r="H766" s="196">
        <f t="shared" si="34"/>
        <v>67.8</v>
      </c>
      <c r="I766" s="197" t="b">
        <f t="shared" si="35"/>
        <v>1</v>
      </c>
      <c r="J766" s="194" t="b">
        <v>1</v>
      </c>
    </row>
    <row r="767" spans="1:10" ht="19.8" thickBot="1">
      <c r="A767" s="222" t="str">
        <f t="shared" si="33"/>
        <v>SHACTU</v>
      </c>
      <c r="B767" s="199" t="s">
        <v>771</v>
      </c>
      <c r="C767" s="199" t="s">
        <v>1015</v>
      </c>
      <c r="D767" s="208">
        <v>1659</v>
      </c>
      <c r="E767" s="208" t="s">
        <v>1242</v>
      </c>
      <c r="F767" s="208">
        <v>10188.299999999999</v>
      </c>
      <c r="G767" s="208">
        <v>130.5</v>
      </c>
      <c r="H767" s="196">
        <f t="shared" si="34"/>
        <v>130.5</v>
      </c>
      <c r="I767" s="197" t="b">
        <f t="shared" si="35"/>
        <v>1</v>
      </c>
      <c r="J767" s="194" t="b">
        <v>1</v>
      </c>
    </row>
    <row r="768" spans="1:10" ht="15.6" thickBot="1">
      <c r="A768" s="222" t="str">
        <f t="shared" si="33"/>
        <v>CTUWUH</v>
      </c>
      <c r="B768" s="199" t="s">
        <v>1015</v>
      </c>
      <c r="C768" s="199" t="s">
        <v>1099</v>
      </c>
      <c r="D768" s="207">
        <v>980</v>
      </c>
      <c r="E768" s="207" t="s">
        <v>1245</v>
      </c>
      <c r="F768" s="207">
        <v>5246.3</v>
      </c>
      <c r="G768" s="207">
        <v>93.2</v>
      </c>
      <c r="H768" s="196">
        <f t="shared" si="34"/>
        <v>93.2</v>
      </c>
      <c r="I768" s="197" t="b">
        <f t="shared" si="35"/>
        <v>1</v>
      </c>
      <c r="J768" s="194" t="b">
        <v>1</v>
      </c>
    </row>
    <row r="769" spans="1:10" ht="15.6" thickBot="1">
      <c r="A769" s="222" t="str">
        <f t="shared" si="33"/>
        <v>WUHPVG</v>
      </c>
      <c r="B769" s="199" t="s">
        <v>1099</v>
      </c>
      <c r="C769" s="199" t="s">
        <v>758</v>
      </c>
      <c r="D769" s="207">
        <v>724</v>
      </c>
      <c r="E769" s="207" t="s">
        <v>1246</v>
      </c>
      <c r="F769" s="207">
        <v>4197.7</v>
      </c>
      <c r="G769" s="207">
        <v>76.8</v>
      </c>
      <c r="H769" s="196">
        <f t="shared" si="34"/>
        <v>76.8</v>
      </c>
      <c r="I769" s="197" t="b">
        <f t="shared" si="35"/>
        <v>1</v>
      </c>
      <c r="J769" s="194" t="b">
        <v>1</v>
      </c>
    </row>
    <row r="770" spans="1:10" ht="15.6" thickBot="1">
      <c r="A770" s="222" t="str">
        <f t="shared" si="33"/>
        <v>PVGLZH</v>
      </c>
      <c r="B770" s="199" t="s">
        <v>758</v>
      </c>
      <c r="C770" s="199" t="s">
        <v>1247</v>
      </c>
      <c r="D770" s="207">
        <v>1442</v>
      </c>
      <c r="E770" s="207" t="s">
        <v>979</v>
      </c>
      <c r="F770" s="207">
        <v>6738.5</v>
      </c>
      <c r="G770" s="207">
        <v>122.9</v>
      </c>
      <c r="H770" s="196">
        <f t="shared" si="34"/>
        <v>122.9</v>
      </c>
      <c r="I770" s="197" t="b">
        <f t="shared" si="35"/>
        <v>1</v>
      </c>
      <c r="J770" s="194" t="b">
        <v>1</v>
      </c>
    </row>
    <row r="771" spans="1:10" ht="15.6" thickBot="1">
      <c r="A771" s="222" t="str">
        <f t="shared" ref="A771:A834" si="36">B771&amp;C771</f>
        <v>LZHPVG</v>
      </c>
      <c r="B771" s="199" t="s">
        <v>1247</v>
      </c>
      <c r="C771" s="199" t="s">
        <v>758</v>
      </c>
      <c r="D771" s="207">
        <v>1442</v>
      </c>
      <c r="E771" s="207" t="s">
        <v>979</v>
      </c>
      <c r="F771" s="207">
        <v>6738.5</v>
      </c>
      <c r="G771" s="207">
        <v>122.9</v>
      </c>
      <c r="H771" s="196">
        <f t="shared" ref="H771:H834" si="37">SUMIFS(G:G,B:B,B771,C:C,C771)</f>
        <v>122.9</v>
      </c>
      <c r="I771" s="197" t="b">
        <f t="shared" ref="I771:I834" si="38">H771=G771</f>
        <v>1</v>
      </c>
      <c r="J771" s="194" t="b">
        <v>1</v>
      </c>
    </row>
    <row r="772" spans="1:10" ht="15.6" thickBot="1">
      <c r="A772" s="222" t="str">
        <f t="shared" si="36"/>
        <v>PVGWUH</v>
      </c>
      <c r="B772" s="199" t="s">
        <v>758</v>
      </c>
      <c r="C772" s="199" t="s">
        <v>1099</v>
      </c>
      <c r="D772" s="207">
        <v>724</v>
      </c>
      <c r="E772" s="207" t="s">
        <v>1248</v>
      </c>
      <c r="F772" s="207">
        <v>4195.7</v>
      </c>
      <c r="G772" s="207">
        <v>78.7</v>
      </c>
      <c r="H772" s="196">
        <f t="shared" si="37"/>
        <v>78.7</v>
      </c>
      <c r="I772" s="197" t="b">
        <f t="shared" si="38"/>
        <v>1</v>
      </c>
      <c r="J772" s="194" t="b">
        <v>1</v>
      </c>
    </row>
    <row r="773" spans="1:10" ht="15.6" thickBot="1">
      <c r="A773" s="222" t="str">
        <f t="shared" si="36"/>
        <v>WUHCTU</v>
      </c>
      <c r="B773" s="199" t="s">
        <v>1099</v>
      </c>
      <c r="C773" s="199" t="s">
        <v>1015</v>
      </c>
      <c r="D773" s="207">
        <v>980</v>
      </c>
      <c r="E773" s="207" t="s">
        <v>1245</v>
      </c>
      <c r="F773" s="207">
        <v>5246.8</v>
      </c>
      <c r="G773" s="207">
        <v>93.1</v>
      </c>
      <c r="H773" s="196">
        <f t="shared" si="37"/>
        <v>93.1</v>
      </c>
      <c r="I773" s="197" t="b">
        <f t="shared" si="38"/>
        <v>1</v>
      </c>
      <c r="J773" s="194" t="b">
        <v>1</v>
      </c>
    </row>
    <row r="774" spans="1:10" ht="15.6" thickBot="1">
      <c r="A774" s="222" t="str">
        <f t="shared" si="36"/>
        <v>CTUWUX</v>
      </c>
      <c r="B774" s="199" t="s">
        <v>1015</v>
      </c>
      <c r="C774" s="199" t="s">
        <v>1076</v>
      </c>
      <c r="D774" s="207">
        <v>1571</v>
      </c>
      <c r="E774" s="207" t="s">
        <v>1249</v>
      </c>
      <c r="F774" s="207">
        <v>7404.4</v>
      </c>
      <c r="G774" s="207">
        <v>131</v>
      </c>
      <c r="H774" s="196">
        <f t="shared" si="37"/>
        <v>131</v>
      </c>
      <c r="I774" s="197" t="b">
        <f t="shared" si="38"/>
        <v>1</v>
      </c>
      <c r="J774" s="194" t="b">
        <v>1</v>
      </c>
    </row>
    <row r="775" spans="1:10" ht="15.6" thickBot="1">
      <c r="A775" s="222" t="str">
        <f t="shared" si="36"/>
        <v>WUXRMQ</v>
      </c>
      <c r="B775" s="199" t="s">
        <v>1076</v>
      </c>
      <c r="C775" s="199" t="s">
        <v>801</v>
      </c>
      <c r="D775" s="207">
        <v>803</v>
      </c>
      <c r="E775" s="207" t="s">
        <v>1250</v>
      </c>
      <c r="F775" s="207">
        <v>4679.8</v>
      </c>
      <c r="G775" s="207">
        <v>88</v>
      </c>
      <c r="H775" s="196">
        <f t="shared" si="37"/>
        <v>88</v>
      </c>
      <c r="I775" s="197" t="b">
        <f t="shared" si="38"/>
        <v>1</v>
      </c>
      <c r="J775" s="194" t="b">
        <v>1</v>
      </c>
    </row>
    <row r="776" spans="1:10" ht="15.6" thickBot="1">
      <c r="A776" s="222" t="str">
        <f t="shared" si="36"/>
        <v>RMQNKG</v>
      </c>
      <c r="B776" s="199" t="s">
        <v>801</v>
      </c>
      <c r="C776" s="199" t="s">
        <v>767</v>
      </c>
      <c r="D776" s="207">
        <v>848</v>
      </c>
      <c r="E776" s="207">
        <v>320</v>
      </c>
      <c r="F776" s="207">
        <v>4664.6000000000004</v>
      </c>
      <c r="G776" s="207">
        <v>86.2</v>
      </c>
      <c r="H776" s="196">
        <f t="shared" si="37"/>
        <v>86.2</v>
      </c>
      <c r="I776" s="197" t="b">
        <f t="shared" si="38"/>
        <v>1</v>
      </c>
      <c r="J776" s="194" t="b">
        <v>1</v>
      </c>
    </row>
    <row r="777" spans="1:10" ht="15.6" thickBot="1">
      <c r="A777" s="222" t="str">
        <f t="shared" si="36"/>
        <v>NKGRMQ</v>
      </c>
      <c r="B777" s="199" t="s">
        <v>767</v>
      </c>
      <c r="C777" s="199" t="s">
        <v>801</v>
      </c>
      <c r="D777" s="207">
        <v>848</v>
      </c>
      <c r="E777" s="207">
        <v>320</v>
      </c>
      <c r="F777" s="207">
        <v>4664.6000000000004</v>
      </c>
      <c r="G777" s="207">
        <v>86.2</v>
      </c>
      <c r="H777" s="196">
        <f t="shared" si="37"/>
        <v>86.2</v>
      </c>
      <c r="I777" s="197" t="b">
        <f t="shared" si="38"/>
        <v>1</v>
      </c>
      <c r="J777" s="194" t="b">
        <v>1</v>
      </c>
    </row>
    <row r="778" spans="1:10" ht="15.6" thickBot="1">
      <c r="A778" s="222" t="str">
        <f t="shared" si="36"/>
        <v>RMQWUX</v>
      </c>
      <c r="B778" s="199" t="s">
        <v>801</v>
      </c>
      <c r="C778" s="199" t="s">
        <v>1076</v>
      </c>
      <c r="D778" s="207">
        <v>803</v>
      </c>
      <c r="E778" s="207" t="s">
        <v>1250</v>
      </c>
      <c r="F778" s="207">
        <v>4679.8</v>
      </c>
      <c r="G778" s="207">
        <v>88</v>
      </c>
      <c r="H778" s="196">
        <f t="shared" si="37"/>
        <v>88</v>
      </c>
      <c r="I778" s="197" t="b">
        <f t="shared" si="38"/>
        <v>1</v>
      </c>
      <c r="J778" s="194" t="b">
        <v>1</v>
      </c>
    </row>
    <row r="779" spans="1:10" ht="15.6" thickBot="1">
      <c r="A779" s="222" t="str">
        <f t="shared" si="36"/>
        <v>WUXCTU</v>
      </c>
      <c r="B779" s="199" t="s">
        <v>1076</v>
      </c>
      <c r="C779" s="199" t="s">
        <v>1015</v>
      </c>
      <c r="D779" s="208">
        <v>1571</v>
      </c>
      <c r="E779" s="208" t="s">
        <v>1249</v>
      </c>
      <c r="F779" s="208">
        <v>7404.4</v>
      </c>
      <c r="G779" s="208">
        <v>131</v>
      </c>
      <c r="H779" s="196">
        <f t="shared" si="37"/>
        <v>131</v>
      </c>
      <c r="I779" s="197" t="b">
        <f t="shared" si="38"/>
        <v>1</v>
      </c>
      <c r="J779" s="194" t="b">
        <v>1</v>
      </c>
    </row>
    <row r="780" spans="1:10" ht="15.6" thickBot="1">
      <c r="A780" s="222" t="str">
        <f t="shared" si="36"/>
        <v>CTUXIY</v>
      </c>
      <c r="B780" s="199" t="s">
        <v>1015</v>
      </c>
      <c r="C780" s="199" t="s">
        <v>1251</v>
      </c>
      <c r="D780" s="207">
        <v>623</v>
      </c>
      <c r="E780" s="207" t="s">
        <v>984</v>
      </c>
      <c r="F780" s="207">
        <v>3826.2</v>
      </c>
      <c r="G780" s="207">
        <v>77.5</v>
      </c>
      <c r="H780" s="196">
        <f t="shared" si="37"/>
        <v>77.5</v>
      </c>
      <c r="I780" s="197" t="b">
        <f t="shared" si="38"/>
        <v>1</v>
      </c>
      <c r="J780" s="194" t="b">
        <v>1</v>
      </c>
    </row>
    <row r="781" spans="1:10" ht="19.8" thickBot="1">
      <c r="A781" s="222" t="str">
        <f t="shared" si="36"/>
        <v>XIYCAN</v>
      </c>
      <c r="B781" s="199" t="s">
        <v>1251</v>
      </c>
      <c r="C781" s="199" t="s">
        <v>770</v>
      </c>
      <c r="D781" s="207">
        <v>1304</v>
      </c>
      <c r="E781" s="207" t="s">
        <v>1252</v>
      </c>
      <c r="F781" s="207">
        <v>6426.4</v>
      </c>
      <c r="G781" s="207">
        <v>114.9</v>
      </c>
      <c r="H781" s="196">
        <f t="shared" si="37"/>
        <v>114.9</v>
      </c>
      <c r="I781" s="197" t="b">
        <f t="shared" si="38"/>
        <v>1</v>
      </c>
      <c r="J781" s="194" t="b">
        <v>1</v>
      </c>
    </row>
    <row r="782" spans="1:10" ht="19.8" thickBot="1">
      <c r="A782" s="222" t="str">
        <f t="shared" si="36"/>
        <v>CANXIY</v>
      </c>
      <c r="B782" s="199" t="s">
        <v>770</v>
      </c>
      <c r="C782" s="199" t="s">
        <v>1251</v>
      </c>
      <c r="D782" s="207">
        <v>1304</v>
      </c>
      <c r="E782" s="207" t="s">
        <v>1252</v>
      </c>
      <c r="F782" s="207">
        <v>6431.9</v>
      </c>
      <c r="G782" s="207">
        <v>115.1</v>
      </c>
      <c r="H782" s="196">
        <f t="shared" si="37"/>
        <v>115.1</v>
      </c>
      <c r="I782" s="197" t="b">
        <f t="shared" si="38"/>
        <v>1</v>
      </c>
      <c r="J782" s="194" t="b">
        <v>1</v>
      </c>
    </row>
    <row r="783" spans="1:10" ht="15.6" thickBot="1">
      <c r="A783" s="222" t="str">
        <f t="shared" si="36"/>
        <v>XIYCTU</v>
      </c>
      <c r="B783" s="199" t="s">
        <v>1251</v>
      </c>
      <c r="C783" s="199" t="s">
        <v>1015</v>
      </c>
      <c r="D783" s="208">
        <v>623</v>
      </c>
      <c r="E783" s="208" t="s">
        <v>984</v>
      </c>
      <c r="F783" s="208">
        <v>3825.7</v>
      </c>
      <c r="G783" s="208">
        <v>77.5</v>
      </c>
      <c r="H783" s="196">
        <f t="shared" si="37"/>
        <v>77.5</v>
      </c>
      <c r="I783" s="197" t="b">
        <f t="shared" si="38"/>
        <v>1</v>
      </c>
      <c r="J783" s="194" t="b">
        <v>1</v>
      </c>
    </row>
    <row r="784" spans="1:10" ht="15.6" thickBot="1">
      <c r="A784" s="222" t="str">
        <f t="shared" si="36"/>
        <v>DAYATL</v>
      </c>
      <c r="B784" s="199" t="s">
        <v>1253</v>
      </c>
      <c r="C784" s="199" t="s">
        <v>808</v>
      </c>
      <c r="D784" s="207">
        <v>695</v>
      </c>
      <c r="E784" s="207" t="s">
        <v>1254</v>
      </c>
      <c r="F784" s="207">
        <v>4851.2</v>
      </c>
      <c r="G784" s="207">
        <v>102.3</v>
      </c>
      <c r="H784" s="196">
        <f t="shared" si="37"/>
        <v>102.3</v>
      </c>
      <c r="I784" s="197" t="b">
        <f t="shared" si="38"/>
        <v>1</v>
      </c>
      <c r="J784" s="194" t="b">
        <v>1</v>
      </c>
    </row>
    <row r="785" spans="1:10" ht="15.6" thickBot="1">
      <c r="A785" s="222" t="str">
        <f t="shared" si="36"/>
        <v>ATLDAY</v>
      </c>
      <c r="B785" s="199" t="s">
        <v>808</v>
      </c>
      <c r="C785" s="199" t="s">
        <v>1253</v>
      </c>
      <c r="D785" s="208">
        <v>695</v>
      </c>
      <c r="E785" s="208" t="s">
        <v>1254</v>
      </c>
      <c r="F785" s="208">
        <v>4851.2</v>
      </c>
      <c r="G785" s="208">
        <v>102.3</v>
      </c>
      <c r="H785" s="196">
        <f t="shared" si="37"/>
        <v>102.3</v>
      </c>
      <c r="I785" s="197" t="b">
        <f t="shared" si="38"/>
        <v>1</v>
      </c>
      <c r="J785" s="194" t="b">
        <v>1</v>
      </c>
    </row>
    <row r="786" spans="1:10" ht="15.6" thickBot="1">
      <c r="A786" s="222" t="str">
        <f t="shared" si="36"/>
        <v>DAYDTW</v>
      </c>
      <c r="B786" s="199" t="s">
        <v>1253</v>
      </c>
      <c r="C786" s="199" t="s">
        <v>828</v>
      </c>
      <c r="D786" s="207">
        <v>266</v>
      </c>
      <c r="E786" s="207" t="s">
        <v>1255</v>
      </c>
      <c r="F786" s="207">
        <v>1244.4000000000001</v>
      </c>
      <c r="G786" s="207">
        <v>43.8</v>
      </c>
      <c r="H786" s="196">
        <f t="shared" si="37"/>
        <v>43.8</v>
      </c>
      <c r="I786" s="197" t="b">
        <f t="shared" si="38"/>
        <v>1</v>
      </c>
      <c r="J786" s="194" t="b">
        <v>1</v>
      </c>
    </row>
    <row r="787" spans="1:10" ht="15.6" thickBot="1">
      <c r="A787" s="222" t="str">
        <f t="shared" si="36"/>
        <v>DTWICN</v>
      </c>
      <c r="B787" s="199" t="s">
        <v>828</v>
      </c>
      <c r="C787" s="199" t="s">
        <v>780</v>
      </c>
      <c r="D787" s="208">
        <v>10651</v>
      </c>
      <c r="E787" s="208" t="s">
        <v>1256</v>
      </c>
      <c r="F787" s="208">
        <v>65205.1</v>
      </c>
      <c r="G787" s="208">
        <v>382.2</v>
      </c>
      <c r="H787" s="196">
        <f t="shared" si="37"/>
        <v>382.2</v>
      </c>
      <c r="I787" s="197" t="b">
        <f t="shared" si="38"/>
        <v>1</v>
      </c>
      <c r="J787" s="194" t="b">
        <v>1</v>
      </c>
    </row>
    <row r="788" spans="1:10" ht="15.6" thickBot="1">
      <c r="A788" s="222" t="str">
        <f t="shared" si="36"/>
        <v>ICNHRB</v>
      </c>
      <c r="B788" s="199" t="s">
        <v>780</v>
      </c>
      <c r="C788" s="199" t="s">
        <v>1007</v>
      </c>
      <c r="D788" s="207">
        <v>904</v>
      </c>
      <c r="E788" s="207" t="s">
        <v>1257</v>
      </c>
      <c r="F788" s="207">
        <v>6045.7</v>
      </c>
      <c r="G788" s="207">
        <v>87.6</v>
      </c>
      <c r="H788" s="196">
        <f t="shared" si="37"/>
        <v>87.6</v>
      </c>
      <c r="I788" s="197" t="b">
        <f t="shared" si="38"/>
        <v>1</v>
      </c>
      <c r="J788" s="194" t="b">
        <v>1</v>
      </c>
    </row>
    <row r="789" spans="1:10" ht="15.6" thickBot="1">
      <c r="A789" s="222" t="str">
        <f t="shared" si="36"/>
        <v>HRBICN</v>
      </c>
      <c r="B789" s="199" t="s">
        <v>1007</v>
      </c>
      <c r="C789" s="199" t="s">
        <v>780</v>
      </c>
      <c r="D789" s="207">
        <v>904</v>
      </c>
      <c r="E789" s="207" t="s">
        <v>1257</v>
      </c>
      <c r="F789" s="207">
        <v>6045.7</v>
      </c>
      <c r="G789" s="207">
        <v>87.6</v>
      </c>
      <c r="H789" s="196">
        <f t="shared" si="37"/>
        <v>87.6</v>
      </c>
      <c r="I789" s="197" t="b">
        <f t="shared" si="38"/>
        <v>1</v>
      </c>
      <c r="J789" s="194" t="b">
        <v>1</v>
      </c>
    </row>
    <row r="790" spans="1:10" ht="15.6" thickBot="1">
      <c r="A790" s="222" t="str">
        <f t="shared" si="36"/>
        <v>ICNDTW</v>
      </c>
      <c r="B790" s="199" t="s">
        <v>780</v>
      </c>
      <c r="C790" s="199" t="s">
        <v>828</v>
      </c>
      <c r="D790" s="207">
        <v>10651</v>
      </c>
      <c r="E790" s="207" t="s">
        <v>1256</v>
      </c>
      <c r="F790" s="207">
        <v>65399</v>
      </c>
      <c r="G790" s="207">
        <v>382.9</v>
      </c>
      <c r="H790" s="196">
        <f t="shared" si="37"/>
        <v>382.9</v>
      </c>
      <c r="I790" s="197" t="b">
        <f t="shared" si="38"/>
        <v>1</v>
      </c>
      <c r="J790" s="194" t="b">
        <v>1</v>
      </c>
    </row>
    <row r="791" spans="1:10" ht="15.6" thickBot="1">
      <c r="A791" s="222" t="str">
        <f t="shared" si="36"/>
        <v>DTWDAY</v>
      </c>
      <c r="B791" s="199" t="s">
        <v>828</v>
      </c>
      <c r="C791" s="199" t="s">
        <v>1253</v>
      </c>
      <c r="D791" s="207">
        <v>266</v>
      </c>
      <c r="E791" s="207" t="s">
        <v>1255</v>
      </c>
      <c r="F791" s="207">
        <v>1244.3</v>
      </c>
      <c r="G791" s="207">
        <v>43.8</v>
      </c>
      <c r="H791" s="196">
        <f t="shared" si="37"/>
        <v>43.8</v>
      </c>
      <c r="I791" s="197" t="b">
        <f t="shared" si="38"/>
        <v>1</v>
      </c>
      <c r="J791" s="194" t="b">
        <v>1</v>
      </c>
    </row>
    <row r="792" spans="1:10" ht="15.6" thickBot="1">
      <c r="A792" s="222" t="str">
        <f t="shared" si="36"/>
        <v>DAYMSP</v>
      </c>
      <c r="B792" s="199" t="s">
        <v>1253</v>
      </c>
      <c r="C792" s="199" t="s">
        <v>791</v>
      </c>
      <c r="D792" s="207">
        <v>921</v>
      </c>
      <c r="E792" s="207" t="s">
        <v>1255</v>
      </c>
      <c r="F792" s="207">
        <v>2587</v>
      </c>
      <c r="G792" s="207">
        <v>91</v>
      </c>
      <c r="H792" s="196">
        <f t="shared" si="37"/>
        <v>91</v>
      </c>
      <c r="I792" s="197" t="b">
        <f t="shared" si="38"/>
        <v>1</v>
      </c>
      <c r="J792" s="194" t="b">
        <v>1</v>
      </c>
    </row>
    <row r="793" spans="1:10" ht="15.6" thickBot="1">
      <c r="A793" s="222" t="str">
        <f t="shared" si="36"/>
        <v>MSPCID</v>
      </c>
      <c r="B793" s="199" t="s">
        <v>791</v>
      </c>
      <c r="C793" s="199" t="s">
        <v>1177</v>
      </c>
      <c r="D793" s="207">
        <v>352</v>
      </c>
      <c r="E793" s="207" t="s">
        <v>1258</v>
      </c>
      <c r="F793" s="207">
        <v>1567.2</v>
      </c>
      <c r="G793" s="207">
        <v>57.6</v>
      </c>
      <c r="H793" s="196">
        <f t="shared" si="37"/>
        <v>57.6</v>
      </c>
      <c r="I793" s="197" t="b">
        <f t="shared" si="38"/>
        <v>1</v>
      </c>
      <c r="J793" s="194" t="b">
        <v>1</v>
      </c>
    </row>
    <row r="794" spans="1:10" ht="15.6" thickBot="1">
      <c r="A794" s="222" t="str">
        <f t="shared" si="36"/>
        <v>CIDMSP</v>
      </c>
      <c r="B794" s="199" t="s">
        <v>1177</v>
      </c>
      <c r="C794" s="199" t="s">
        <v>791</v>
      </c>
      <c r="D794" s="207">
        <v>352</v>
      </c>
      <c r="E794" s="207" t="s">
        <v>1258</v>
      </c>
      <c r="F794" s="207">
        <v>1569.1</v>
      </c>
      <c r="G794" s="207">
        <v>57.4</v>
      </c>
      <c r="H794" s="196">
        <f t="shared" si="37"/>
        <v>57.4</v>
      </c>
      <c r="I794" s="197" t="b">
        <f t="shared" si="38"/>
        <v>1</v>
      </c>
      <c r="J794" s="194" t="b">
        <v>1</v>
      </c>
    </row>
    <row r="795" spans="1:10" ht="15.6" thickBot="1">
      <c r="A795" s="222" t="str">
        <f t="shared" si="36"/>
        <v>MSPDAY</v>
      </c>
      <c r="B795" s="199" t="s">
        <v>791</v>
      </c>
      <c r="C795" s="199" t="s">
        <v>1253</v>
      </c>
      <c r="D795" s="207">
        <v>921</v>
      </c>
      <c r="E795" s="207" t="s">
        <v>1255</v>
      </c>
      <c r="F795" s="207">
        <v>2592.3000000000002</v>
      </c>
      <c r="G795" s="207">
        <v>91.3</v>
      </c>
      <c r="H795" s="196">
        <f t="shared" si="37"/>
        <v>91.3</v>
      </c>
      <c r="I795" s="197" t="b">
        <f t="shared" si="38"/>
        <v>1</v>
      </c>
      <c r="J795" s="194" t="b">
        <v>1</v>
      </c>
    </row>
    <row r="796" spans="1:10" ht="15.6" thickBot="1">
      <c r="A796" s="222" t="str">
        <f t="shared" si="36"/>
        <v>DELGOI</v>
      </c>
      <c r="B796" s="199" t="s">
        <v>762</v>
      </c>
      <c r="C796" s="199" t="s">
        <v>1259</v>
      </c>
      <c r="D796" s="207">
        <v>1503</v>
      </c>
      <c r="E796" s="207" t="s">
        <v>1260</v>
      </c>
      <c r="F796" s="207">
        <v>6982.6</v>
      </c>
      <c r="G796" s="207">
        <v>124.7</v>
      </c>
      <c r="H796" s="196">
        <f t="shared" si="37"/>
        <v>124.7</v>
      </c>
      <c r="I796" s="197" t="b">
        <f t="shared" si="38"/>
        <v>1</v>
      </c>
      <c r="J796" s="194" t="b">
        <v>1</v>
      </c>
    </row>
    <row r="797" spans="1:10" ht="15.6" thickBot="1">
      <c r="A797" s="222" t="str">
        <f t="shared" si="36"/>
        <v>GOIBOM</v>
      </c>
      <c r="B797" s="199" t="s">
        <v>1259</v>
      </c>
      <c r="C797" s="199" t="s">
        <v>802</v>
      </c>
      <c r="D797" s="207">
        <v>425</v>
      </c>
      <c r="E797" s="207" t="s">
        <v>1261</v>
      </c>
      <c r="F797" s="207">
        <v>2985.3</v>
      </c>
      <c r="G797" s="207">
        <v>52</v>
      </c>
      <c r="H797" s="196">
        <f t="shared" si="37"/>
        <v>52</v>
      </c>
      <c r="I797" s="197" t="b">
        <f t="shared" si="38"/>
        <v>1</v>
      </c>
      <c r="J797" s="194" t="b">
        <v>1</v>
      </c>
    </row>
    <row r="798" spans="1:10" ht="15.6" thickBot="1">
      <c r="A798" s="222" t="str">
        <f t="shared" si="36"/>
        <v>BOMGOI</v>
      </c>
      <c r="B798" s="199" t="s">
        <v>802</v>
      </c>
      <c r="C798" s="199" t="s">
        <v>1259</v>
      </c>
      <c r="D798" s="207">
        <v>425</v>
      </c>
      <c r="E798" s="207" t="s">
        <v>1261</v>
      </c>
      <c r="F798" s="207">
        <v>2983</v>
      </c>
      <c r="G798" s="207">
        <v>52</v>
      </c>
      <c r="H798" s="196">
        <f t="shared" si="37"/>
        <v>52</v>
      </c>
      <c r="I798" s="197" t="b">
        <f t="shared" si="38"/>
        <v>1</v>
      </c>
      <c r="J798" s="194" t="b">
        <v>1</v>
      </c>
    </row>
    <row r="799" spans="1:10" ht="15.6" thickBot="1">
      <c r="A799" s="222" t="str">
        <f t="shared" si="36"/>
        <v>GOIDEL</v>
      </c>
      <c r="B799" s="199" t="s">
        <v>1259</v>
      </c>
      <c r="C799" s="199" t="s">
        <v>762</v>
      </c>
      <c r="D799" s="207">
        <v>1503</v>
      </c>
      <c r="E799" s="207" t="s">
        <v>1260</v>
      </c>
      <c r="F799" s="207">
        <v>6983.5</v>
      </c>
      <c r="G799" s="207">
        <v>124.7</v>
      </c>
      <c r="H799" s="196">
        <f t="shared" si="37"/>
        <v>124.7</v>
      </c>
      <c r="I799" s="197" t="b">
        <f t="shared" si="38"/>
        <v>1</v>
      </c>
      <c r="J799" s="194" t="b">
        <v>1</v>
      </c>
    </row>
    <row r="800" spans="1:10" ht="19.8" thickBot="1">
      <c r="A800" s="222" t="str">
        <f t="shared" si="36"/>
        <v>DELMAA</v>
      </c>
      <c r="B800" s="199" t="s">
        <v>762</v>
      </c>
      <c r="C800" s="199" t="s">
        <v>1262</v>
      </c>
      <c r="D800" s="207">
        <v>1757</v>
      </c>
      <c r="E800" s="207" t="s">
        <v>1263</v>
      </c>
      <c r="F800" s="207">
        <v>8562.7000000000007</v>
      </c>
      <c r="G800" s="207">
        <v>136</v>
      </c>
      <c r="H800" s="196">
        <f t="shared" si="37"/>
        <v>136</v>
      </c>
      <c r="I800" s="197" t="b">
        <f t="shared" si="38"/>
        <v>1</v>
      </c>
      <c r="J800" s="194" t="b">
        <v>1</v>
      </c>
    </row>
    <row r="801" spans="1:10" ht="15.6" thickBot="1">
      <c r="A801" s="222" t="str">
        <f t="shared" si="36"/>
        <v>MAAHKG</v>
      </c>
      <c r="B801" s="199" t="s">
        <v>1262</v>
      </c>
      <c r="C801" s="199" t="s">
        <v>760</v>
      </c>
      <c r="D801" s="207">
        <v>3710</v>
      </c>
      <c r="E801" s="207">
        <v>333</v>
      </c>
      <c r="F801" s="207">
        <v>31011</v>
      </c>
      <c r="G801" s="207">
        <v>235.6</v>
      </c>
      <c r="H801" s="196">
        <f t="shared" si="37"/>
        <v>235.6</v>
      </c>
      <c r="I801" s="197" t="b">
        <f t="shared" si="38"/>
        <v>1</v>
      </c>
      <c r="J801" s="194" t="b">
        <v>1</v>
      </c>
    </row>
    <row r="802" spans="1:10" ht="15.6" thickBot="1">
      <c r="A802" s="222" t="str">
        <f t="shared" si="36"/>
        <v>HKGIST</v>
      </c>
      <c r="B802" s="199" t="s">
        <v>760</v>
      </c>
      <c r="C802" s="199" t="s">
        <v>812</v>
      </c>
      <c r="D802" s="207">
        <v>8005</v>
      </c>
      <c r="E802" s="207" t="s">
        <v>963</v>
      </c>
      <c r="F802" s="207">
        <v>77993.3</v>
      </c>
      <c r="G802" s="207">
        <v>346.6</v>
      </c>
      <c r="H802" s="196">
        <f t="shared" si="37"/>
        <v>346.6</v>
      </c>
      <c r="I802" s="197" t="b">
        <f t="shared" si="38"/>
        <v>1</v>
      </c>
      <c r="J802" s="194" t="b">
        <v>1</v>
      </c>
    </row>
    <row r="803" spans="1:10" ht="15.6" thickBot="1">
      <c r="A803" s="222" t="str">
        <f t="shared" si="36"/>
        <v>ISTHKG</v>
      </c>
      <c r="B803" s="199" t="s">
        <v>812</v>
      </c>
      <c r="C803" s="199" t="s">
        <v>760</v>
      </c>
      <c r="D803" s="207">
        <v>8005</v>
      </c>
      <c r="E803" s="207" t="s">
        <v>963</v>
      </c>
      <c r="F803" s="207">
        <v>77993.3</v>
      </c>
      <c r="G803" s="207">
        <v>346.6</v>
      </c>
      <c r="H803" s="196">
        <f t="shared" si="37"/>
        <v>346.6</v>
      </c>
      <c r="I803" s="197" t="b">
        <f t="shared" si="38"/>
        <v>1</v>
      </c>
      <c r="J803" s="194" t="b">
        <v>1</v>
      </c>
    </row>
    <row r="804" spans="1:10" ht="15.6" thickBot="1">
      <c r="A804" s="222" t="str">
        <f t="shared" si="36"/>
        <v>HKGMAA</v>
      </c>
      <c r="B804" s="199" t="s">
        <v>760</v>
      </c>
      <c r="C804" s="199" t="s">
        <v>1262</v>
      </c>
      <c r="D804" s="207">
        <v>3710</v>
      </c>
      <c r="E804" s="207">
        <v>333</v>
      </c>
      <c r="F804" s="207">
        <v>31011</v>
      </c>
      <c r="G804" s="207">
        <v>235.6</v>
      </c>
      <c r="H804" s="196">
        <f t="shared" si="37"/>
        <v>235.6</v>
      </c>
      <c r="I804" s="197" t="b">
        <f t="shared" si="38"/>
        <v>1</v>
      </c>
      <c r="J804" s="194" t="b">
        <v>1</v>
      </c>
    </row>
    <row r="805" spans="1:10" ht="19.8" thickBot="1">
      <c r="A805" s="222" t="str">
        <f t="shared" si="36"/>
        <v>MAADEL</v>
      </c>
      <c r="B805" s="199" t="s">
        <v>1262</v>
      </c>
      <c r="C805" s="199" t="s">
        <v>762</v>
      </c>
      <c r="D805" s="207">
        <v>1757</v>
      </c>
      <c r="E805" s="207" t="s">
        <v>1263</v>
      </c>
      <c r="F805" s="207">
        <v>8562.9</v>
      </c>
      <c r="G805" s="207">
        <v>136</v>
      </c>
      <c r="H805" s="196">
        <f t="shared" si="37"/>
        <v>136</v>
      </c>
      <c r="I805" s="197" t="b">
        <f t="shared" si="38"/>
        <v>1</v>
      </c>
      <c r="J805" s="194" t="b">
        <v>1</v>
      </c>
    </row>
    <row r="806" spans="1:10" ht="15.6" thickBot="1">
      <c r="A806" s="222" t="str">
        <f t="shared" si="36"/>
        <v>DELSIN</v>
      </c>
      <c r="B806" s="199" t="s">
        <v>762</v>
      </c>
      <c r="C806" s="199" t="s">
        <v>803</v>
      </c>
      <c r="D806" s="207">
        <v>4155</v>
      </c>
      <c r="E806" s="207" t="s">
        <v>1264</v>
      </c>
      <c r="F806" s="207">
        <v>30390.7</v>
      </c>
      <c r="G806" s="207">
        <v>263.2</v>
      </c>
      <c r="H806" s="196">
        <f t="shared" si="37"/>
        <v>263.2</v>
      </c>
      <c r="I806" s="197" t="b">
        <f t="shared" si="38"/>
        <v>1</v>
      </c>
      <c r="J806" s="194" t="b">
        <v>1</v>
      </c>
    </row>
    <row r="807" spans="1:10" ht="15.6" thickBot="1">
      <c r="A807" s="222" t="str">
        <f t="shared" si="36"/>
        <v>SINCJB</v>
      </c>
      <c r="B807" s="199" t="s">
        <v>803</v>
      </c>
      <c r="C807" s="199" t="s">
        <v>1183</v>
      </c>
      <c r="D807" s="207">
        <v>3161</v>
      </c>
      <c r="E807" s="207">
        <v>738</v>
      </c>
      <c r="F807" s="207">
        <v>12135.7</v>
      </c>
      <c r="G807" s="207">
        <v>213.4</v>
      </c>
      <c r="H807" s="196">
        <f t="shared" si="37"/>
        <v>213.4</v>
      </c>
      <c r="I807" s="197" t="b">
        <f t="shared" si="38"/>
        <v>1</v>
      </c>
      <c r="J807" s="194" t="b">
        <v>1</v>
      </c>
    </row>
    <row r="808" spans="1:10" ht="15.6" thickBot="1">
      <c r="A808" s="222" t="str">
        <f t="shared" si="36"/>
        <v>CJBSIN</v>
      </c>
      <c r="B808" s="199" t="s">
        <v>1183</v>
      </c>
      <c r="C808" s="199" t="s">
        <v>803</v>
      </c>
      <c r="D808" s="207">
        <v>3161</v>
      </c>
      <c r="E808" s="207">
        <v>738</v>
      </c>
      <c r="F808" s="207">
        <v>12135.7</v>
      </c>
      <c r="G808" s="207">
        <v>213.4</v>
      </c>
      <c r="H808" s="196">
        <f t="shared" si="37"/>
        <v>213.4</v>
      </c>
      <c r="I808" s="197" t="b">
        <f t="shared" si="38"/>
        <v>1</v>
      </c>
      <c r="J808" s="194" t="b">
        <v>1</v>
      </c>
    </row>
    <row r="809" spans="1:10" ht="15.6" thickBot="1">
      <c r="A809" s="222" t="str">
        <f t="shared" si="36"/>
        <v>SINDEL</v>
      </c>
      <c r="B809" s="199" t="s">
        <v>803</v>
      </c>
      <c r="C809" s="199" t="s">
        <v>762</v>
      </c>
      <c r="D809" s="208">
        <v>4155</v>
      </c>
      <c r="E809" s="208" t="s">
        <v>1264</v>
      </c>
      <c r="F809" s="208">
        <v>30390.7</v>
      </c>
      <c r="G809" s="208">
        <v>263.2</v>
      </c>
      <c r="H809" s="196">
        <f t="shared" si="37"/>
        <v>263.2</v>
      </c>
      <c r="I809" s="197" t="b">
        <f t="shared" si="38"/>
        <v>1</v>
      </c>
      <c r="J809" s="194" t="b">
        <v>1</v>
      </c>
    </row>
    <row r="810" spans="1:10" ht="15.6" thickBot="1">
      <c r="A810" s="222" t="str">
        <f t="shared" si="36"/>
        <v>DENMCO</v>
      </c>
      <c r="B810" s="199" t="s">
        <v>878</v>
      </c>
      <c r="C810" s="199" t="s">
        <v>785</v>
      </c>
      <c r="D810" s="208">
        <v>2485</v>
      </c>
      <c r="E810" s="208" t="s">
        <v>1265</v>
      </c>
      <c r="F810" s="208">
        <v>10288.5</v>
      </c>
      <c r="G810" s="208">
        <v>195.1</v>
      </c>
      <c r="H810" s="196">
        <f t="shared" si="37"/>
        <v>195.1</v>
      </c>
      <c r="I810" s="197" t="b">
        <f t="shared" si="38"/>
        <v>1</v>
      </c>
      <c r="J810" s="194" t="b">
        <v>1</v>
      </c>
    </row>
    <row r="811" spans="1:10" ht="15.6" thickBot="1">
      <c r="A811" s="222" t="str">
        <f t="shared" si="36"/>
        <v>MCODFW</v>
      </c>
      <c r="B811" s="199" t="s">
        <v>785</v>
      </c>
      <c r="C811" s="199" t="s">
        <v>881</v>
      </c>
      <c r="D811" s="207">
        <v>1582</v>
      </c>
      <c r="E811" s="207" t="s">
        <v>1266</v>
      </c>
      <c r="F811" s="207">
        <v>7942.2</v>
      </c>
      <c r="G811" s="207">
        <v>138</v>
      </c>
      <c r="H811" s="196">
        <f t="shared" si="37"/>
        <v>138</v>
      </c>
      <c r="I811" s="197" t="b">
        <f t="shared" si="38"/>
        <v>1</v>
      </c>
      <c r="J811" s="194" t="b">
        <v>1</v>
      </c>
    </row>
    <row r="812" spans="1:10" ht="15.6" thickBot="1">
      <c r="A812" s="222" t="str">
        <f t="shared" si="36"/>
        <v>DFWMSP</v>
      </c>
      <c r="B812" s="199" t="s">
        <v>881</v>
      </c>
      <c r="C812" s="199" t="s">
        <v>791</v>
      </c>
      <c r="D812" s="207">
        <v>1371</v>
      </c>
      <c r="E812" s="207" t="s">
        <v>1267</v>
      </c>
      <c r="F812" s="207">
        <v>5710.5</v>
      </c>
      <c r="G812" s="207">
        <v>153.6</v>
      </c>
      <c r="H812" s="196">
        <f t="shared" si="37"/>
        <v>153.6</v>
      </c>
      <c r="I812" s="197" t="b">
        <f t="shared" si="38"/>
        <v>1</v>
      </c>
      <c r="J812" s="194" t="b">
        <v>1</v>
      </c>
    </row>
    <row r="813" spans="1:10" ht="15.6" thickBot="1">
      <c r="A813" s="222" t="str">
        <f t="shared" si="36"/>
        <v>MSPDFW</v>
      </c>
      <c r="B813" s="199" t="s">
        <v>791</v>
      </c>
      <c r="C813" s="199" t="s">
        <v>881</v>
      </c>
      <c r="D813" s="207">
        <v>1371</v>
      </c>
      <c r="E813" s="207" t="s">
        <v>1267</v>
      </c>
      <c r="F813" s="207">
        <v>5711.5</v>
      </c>
      <c r="G813" s="207">
        <v>153.5</v>
      </c>
      <c r="H813" s="196">
        <f t="shared" si="37"/>
        <v>153.5</v>
      </c>
      <c r="I813" s="197" t="b">
        <f t="shared" si="38"/>
        <v>1</v>
      </c>
      <c r="J813" s="194" t="b">
        <v>1</v>
      </c>
    </row>
    <row r="814" spans="1:10" ht="15.6" thickBot="1">
      <c r="A814" s="222" t="str">
        <f t="shared" si="36"/>
        <v>DFWMCO</v>
      </c>
      <c r="B814" s="199" t="s">
        <v>881</v>
      </c>
      <c r="C814" s="199" t="s">
        <v>785</v>
      </c>
      <c r="D814" s="207">
        <v>1582</v>
      </c>
      <c r="E814" s="207" t="s">
        <v>1266</v>
      </c>
      <c r="F814" s="207">
        <v>8073.7</v>
      </c>
      <c r="G814" s="207">
        <v>136.80000000000001</v>
      </c>
      <c r="H814" s="196">
        <f t="shared" si="37"/>
        <v>136.80000000000001</v>
      </c>
      <c r="I814" s="197" t="b">
        <f t="shared" si="38"/>
        <v>1</v>
      </c>
      <c r="J814" s="194" t="b">
        <v>1</v>
      </c>
    </row>
    <row r="815" spans="1:10" ht="15.6" thickBot="1">
      <c r="A815" s="222" t="str">
        <f t="shared" si="36"/>
        <v>MCODEN</v>
      </c>
      <c r="B815" s="199" t="s">
        <v>785</v>
      </c>
      <c r="C815" s="199" t="s">
        <v>878</v>
      </c>
      <c r="D815" s="207">
        <v>2485</v>
      </c>
      <c r="E815" s="207" t="s">
        <v>1265</v>
      </c>
      <c r="F815" s="207">
        <v>10331.9</v>
      </c>
      <c r="G815" s="207">
        <v>194.7</v>
      </c>
      <c r="H815" s="196">
        <f t="shared" si="37"/>
        <v>194.7</v>
      </c>
      <c r="I815" s="197" t="b">
        <f t="shared" si="38"/>
        <v>1</v>
      </c>
      <c r="J815" s="194" t="b">
        <v>1</v>
      </c>
    </row>
    <row r="816" spans="1:10" ht="15.6" thickBot="1">
      <c r="A816" s="222" t="str">
        <f t="shared" si="36"/>
        <v>DENPDX</v>
      </c>
      <c r="B816" s="199" t="s">
        <v>878</v>
      </c>
      <c r="C816" s="199" t="s">
        <v>1268</v>
      </c>
      <c r="D816" s="207">
        <v>1590</v>
      </c>
      <c r="E816" s="207" t="s">
        <v>1269</v>
      </c>
      <c r="F816" s="207">
        <v>7210.8</v>
      </c>
      <c r="G816" s="207">
        <v>145.19999999999999</v>
      </c>
      <c r="H816" s="196">
        <f t="shared" si="37"/>
        <v>145.19999999999999</v>
      </c>
      <c r="I816" s="197" t="b">
        <f t="shared" si="38"/>
        <v>1</v>
      </c>
      <c r="J816" s="194" t="b">
        <v>1</v>
      </c>
    </row>
    <row r="817" spans="1:10" ht="15.6" thickBot="1">
      <c r="A817" s="222" t="str">
        <f t="shared" si="36"/>
        <v>PDXSJC</v>
      </c>
      <c r="B817" s="199" t="s">
        <v>1268</v>
      </c>
      <c r="C817" s="199" t="s">
        <v>775</v>
      </c>
      <c r="D817" s="207">
        <v>916</v>
      </c>
      <c r="E817" s="207" t="s">
        <v>1270</v>
      </c>
      <c r="F817" s="207">
        <v>4508.7</v>
      </c>
      <c r="G817" s="207">
        <v>106.3</v>
      </c>
      <c r="H817" s="196">
        <f t="shared" si="37"/>
        <v>106.3</v>
      </c>
      <c r="I817" s="197" t="b">
        <f t="shared" si="38"/>
        <v>1</v>
      </c>
      <c r="J817" s="194" t="b">
        <v>1</v>
      </c>
    </row>
    <row r="818" spans="1:10" ht="15.6" thickBot="1">
      <c r="A818" s="222" t="str">
        <f t="shared" si="36"/>
        <v>SJCAUS</v>
      </c>
      <c r="B818" s="199" t="s">
        <v>775</v>
      </c>
      <c r="C818" s="199" t="s">
        <v>891</v>
      </c>
      <c r="D818" s="207">
        <v>2369</v>
      </c>
      <c r="E818" s="207" t="s">
        <v>1271</v>
      </c>
      <c r="F818" s="207">
        <v>7470.6</v>
      </c>
      <c r="G818" s="207">
        <v>227</v>
      </c>
      <c r="H818" s="196">
        <f t="shared" si="37"/>
        <v>227</v>
      </c>
      <c r="I818" s="197" t="b">
        <f t="shared" si="38"/>
        <v>1</v>
      </c>
      <c r="J818" s="194" t="b">
        <v>1</v>
      </c>
    </row>
    <row r="819" spans="1:10" ht="15.6" thickBot="1">
      <c r="A819" s="222" t="str">
        <f t="shared" si="36"/>
        <v>AUSSJC</v>
      </c>
      <c r="B819" s="199" t="s">
        <v>891</v>
      </c>
      <c r="C819" s="199" t="s">
        <v>775</v>
      </c>
      <c r="D819" s="207">
        <v>2369</v>
      </c>
      <c r="E819" s="207" t="s">
        <v>1271</v>
      </c>
      <c r="F819" s="207">
        <v>7546.7</v>
      </c>
      <c r="G819" s="207">
        <v>225.5</v>
      </c>
      <c r="H819" s="196">
        <f t="shared" si="37"/>
        <v>225.5</v>
      </c>
      <c r="I819" s="197" t="b">
        <f t="shared" si="38"/>
        <v>1</v>
      </c>
      <c r="J819" s="194" t="b">
        <v>1</v>
      </c>
    </row>
    <row r="820" spans="1:10" ht="15.6" thickBot="1">
      <c r="A820" s="222" t="str">
        <f t="shared" si="36"/>
        <v>SJCPDX</v>
      </c>
      <c r="B820" s="199" t="s">
        <v>775</v>
      </c>
      <c r="C820" s="199" t="s">
        <v>1268</v>
      </c>
      <c r="D820" s="208">
        <v>916</v>
      </c>
      <c r="E820" s="208" t="s">
        <v>1270</v>
      </c>
      <c r="F820" s="208">
        <v>4521.8</v>
      </c>
      <c r="G820" s="208">
        <v>105.9</v>
      </c>
      <c r="H820" s="196">
        <f t="shared" si="37"/>
        <v>105.9</v>
      </c>
      <c r="I820" s="197" t="b">
        <f t="shared" si="38"/>
        <v>1</v>
      </c>
      <c r="J820" s="194" t="b">
        <v>1</v>
      </c>
    </row>
    <row r="821" spans="1:10" ht="15.6" thickBot="1">
      <c r="A821" s="222" t="str">
        <f t="shared" si="36"/>
        <v>PDXDEN</v>
      </c>
      <c r="B821" s="199" t="s">
        <v>1268</v>
      </c>
      <c r="C821" s="199" t="s">
        <v>878</v>
      </c>
      <c r="D821" s="207">
        <v>1590</v>
      </c>
      <c r="E821" s="207" t="s">
        <v>1269</v>
      </c>
      <c r="F821" s="207">
        <v>7207.4</v>
      </c>
      <c r="G821" s="207">
        <v>145.1</v>
      </c>
      <c r="H821" s="196">
        <f t="shared" si="37"/>
        <v>145.1</v>
      </c>
      <c r="I821" s="197" t="b">
        <f t="shared" si="38"/>
        <v>1</v>
      </c>
      <c r="J821" s="194" t="b">
        <v>1</v>
      </c>
    </row>
    <row r="822" spans="1:10" ht="15.6" thickBot="1">
      <c r="A822" s="222" t="str">
        <f t="shared" si="36"/>
        <v>DENSAN</v>
      </c>
      <c r="B822" s="199" t="s">
        <v>878</v>
      </c>
      <c r="C822" s="199" t="s">
        <v>807</v>
      </c>
      <c r="D822" s="207">
        <v>1370</v>
      </c>
      <c r="E822" s="207" t="s">
        <v>1269</v>
      </c>
      <c r="F822" s="207">
        <v>6345.2</v>
      </c>
      <c r="G822" s="207">
        <v>129.80000000000001</v>
      </c>
      <c r="H822" s="196">
        <f t="shared" si="37"/>
        <v>129.80000000000001</v>
      </c>
      <c r="I822" s="197" t="b">
        <f t="shared" si="38"/>
        <v>1</v>
      </c>
      <c r="J822" s="194" t="b">
        <v>1</v>
      </c>
    </row>
    <row r="823" spans="1:10" ht="15.6" thickBot="1">
      <c r="A823" s="222" t="str">
        <f t="shared" si="36"/>
        <v>SANDEN</v>
      </c>
      <c r="B823" s="199" t="s">
        <v>807</v>
      </c>
      <c r="C823" s="199" t="s">
        <v>878</v>
      </c>
      <c r="D823" s="208">
        <v>1370</v>
      </c>
      <c r="E823" s="208" t="s">
        <v>1269</v>
      </c>
      <c r="F823" s="208">
        <v>6107.3</v>
      </c>
      <c r="G823" s="208">
        <v>134.19999999999999</v>
      </c>
      <c r="H823" s="196">
        <f t="shared" si="37"/>
        <v>134.19999999999999</v>
      </c>
      <c r="I823" s="197" t="b">
        <f t="shared" si="38"/>
        <v>1</v>
      </c>
      <c r="J823" s="194" t="b">
        <v>1</v>
      </c>
    </row>
    <row r="824" spans="1:10" ht="15.6" thickBot="1">
      <c r="A824" s="222" t="str">
        <f t="shared" si="36"/>
        <v>DFWHKG</v>
      </c>
      <c r="B824" s="199" t="s">
        <v>881</v>
      </c>
      <c r="C824" s="199" t="s">
        <v>760</v>
      </c>
      <c r="D824" s="207">
        <v>13049</v>
      </c>
      <c r="E824" s="207" t="s">
        <v>963</v>
      </c>
      <c r="F824" s="207">
        <v>117439.8</v>
      </c>
      <c r="G824" s="207">
        <v>507.2</v>
      </c>
      <c r="H824" s="196">
        <f t="shared" si="37"/>
        <v>507.2</v>
      </c>
      <c r="I824" s="197" t="b">
        <f t="shared" si="38"/>
        <v>1</v>
      </c>
      <c r="J824" s="194" t="b">
        <v>1</v>
      </c>
    </row>
    <row r="825" spans="1:10" ht="15.6" thickBot="1">
      <c r="A825" s="222" t="str">
        <f t="shared" si="36"/>
        <v>HKGDFW</v>
      </c>
      <c r="B825" s="199" t="s">
        <v>760</v>
      </c>
      <c r="C825" s="199" t="s">
        <v>881</v>
      </c>
      <c r="D825" s="207">
        <v>13049</v>
      </c>
      <c r="E825" s="207" t="s">
        <v>963</v>
      </c>
      <c r="F825" s="207">
        <v>117439.8</v>
      </c>
      <c r="G825" s="207">
        <v>507.2</v>
      </c>
      <c r="H825" s="196">
        <f t="shared" si="37"/>
        <v>507.2</v>
      </c>
      <c r="I825" s="197" t="b">
        <f t="shared" si="38"/>
        <v>1</v>
      </c>
      <c r="J825" s="194" t="b">
        <v>1</v>
      </c>
    </row>
    <row r="826" spans="1:10" ht="15.6" thickBot="1">
      <c r="A826" s="222" t="str">
        <f t="shared" si="36"/>
        <v>LHRBKK</v>
      </c>
      <c r="B826" s="199" t="s">
        <v>844</v>
      </c>
      <c r="C826" s="199" t="s">
        <v>768</v>
      </c>
      <c r="D826" s="207">
        <v>9571</v>
      </c>
      <c r="E826" s="207" t="s">
        <v>1101</v>
      </c>
      <c r="F826" s="207">
        <v>101593.7</v>
      </c>
      <c r="G826" s="207">
        <v>435</v>
      </c>
      <c r="H826" s="196">
        <f t="shared" si="37"/>
        <v>435</v>
      </c>
      <c r="I826" s="197" t="b">
        <f t="shared" si="38"/>
        <v>1</v>
      </c>
      <c r="J826" s="194" t="b">
        <v>1</v>
      </c>
    </row>
    <row r="827" spans="1:10" ht="15.6" thickBot="1">
      <c r="A827" s="222" t="str">
        <f t="shared" si="36"/>
        <v>DENSNA</v>
      </c>
      <c r="B827" s="199" t="s">
        <v>878</v>
      </c>
      <c r="C827" s="199" t="s">
        <v>1272</v>
      </c>
      <c r="D827" s="207">
        <v>1358</v>
      </c>
      <c r="E827" s="207" t="s">
        <v>1273</v>
      </c>
      <c r="F827" s="207">
        <v>6095.5</v>
      </c>
      <c r="G827" s="207">
        <v>135.19999999999999</v>
      </c>
      <c r="H827" s="196">
        <f t="shared" si="37"/>
        <v>135.19999999999999</v>
      </c>
      <c r="I827" s="197" t="b">
        <f t="shared" si="38"/>
        <v>1</v>
      </c>
      <c r="J827" s="194" t="b">
        <v>1</v>
      </c>
    </row>
    <row r="828" spans="1:10" ht="15.6" thickBot="1">
      <c r="A828" s="222" t="str">
        <f t="shared" si="36"/>
        <v>SNADEN</v>
      </c>
      <c r="B828" s="199" t="s">
        <v>1272</v>
      </c>
      <c r="C828" s="199" t="s">
        <v>878</v>
      </c>
      <c r="D828" s="207">
        <v>1358</v>
      </c>
      <c r="E828" s="207" t="s">
        <v>1274</v>
      </c>
      <c r="F828" s="207">
        <v>6100.7</v>
      </c>
      <c r="G828" s="207">
        <v>135</v>
      </c>
      <c r="H828" s="196">
        <f t="shared" si="37"/>
        <v>135</v>
      </c>
      <c r="I828" s="197" t="b">
        <f t="shared" si="38"/>
        <v>1</v>
      </c>
      <c r="J828" s="194" t="b">
        <v>1</v>
      </c>
    </row>
    <row r="829" spans="1:10" ht="15.6" thickBot="1">
      <c r="A829" s="222" t="str">
        <f t="shared" si="36"/>
        <v>DENYVR</v>
      </c>
      <c r="B829" s="199" t="s">
        <v>878</v>
      </c>
      <c r="C829" s="199" t="s">
        <v>788</v>
      </c>
      <c r="D829" s="207">
        <v>1788</v>
      </c>
      <c r="E829" s="207" t="s">
        <v>1275</v>
      </c>
      <c r="F829" s="207">
        <v>6155.1</v>
      </c>
      <c r="G829" s="207">
        <v>185</v>
      </c>
      <c r="H829" s="196">
        <f t="shared" si="37"/>
        <v>185</v>
      </c>
      <c r="I829" s="197" t="b">
        <f t="shared" si="38"/>
        <v>1</v>
      </c>
      <c r="J829" s="194" t="b">
        <v>1</v>
      </c>
    </row>
    <row r="830" spans="1:10" ht="15.6" thickBot="1">
      <c r="A830" s="222" t="str">
        <f t="shared" si="36"/>
        <v>YVRDTW</v>
      </c>
      <c r="B830" s="199" t="s">
        <v>788</v>
      </c>
      <c r="C830" s="199" t="s">
        <v>828</v>
      </c>
      <c r="D830" s="207">
        <v>3148</v>
      </c>
      <c r="E830" s="207">
        <v>320</v>
      </c>
      <c r="F830" s="207">
        <v>12239.9</v>
      </c>
      <c r="G830" s="207">
        <v>243.9</v>
      </c>
      <c r="H830" s="196">
        <f t="shared" si="37"/>
        <v>243.9</v>
      </c>
      <c r="I830" s="197" t="b">
        <f t="shared" si="38"/>
        <v>1</v>
      </c>
      <c r="J830" s="194" t="b">
        <v>1</v>
      </c>
    </row>
    <row r="831" spans="1:10" ht="19.8" thickBot="1">
      <c r="A831" s="222" t="str">
        <f t="shared" si="36"/>
        <v>DTWORD</v>
      </c>
      <c r="B831" s="199" t="s">
        <v>828</v>
      </c>
      <c r="C831" s="199" t="s">
        <v>776</v>
      </c>
      <c r="D831" s="207">
        <v>375</v>
      </c>
      <c r="E831" s="207" t="s">
        <v>1276</v>
      </c>
      <c r="F831" s="207">
        <v>2233.3000000000002</v>
      </c>
      <c r="G831" s="207">
        <v>76.7</v>
      </c>
      <c r="H831" s="196">
        <f t="shared" si="37"/>
        <v>76.7</v>
      </c>
      <c r="I831" s="197" t="b">
        <f t="shared" si="38"/>
        <v>1</v>
      </c>
      <c r="J831" s="194" t="b">
        <v>1</v>
      </c>
    </row>
    <row r="832" spans="1:10" ht="19.8" thickBot="1">
      <c r="A832" s="222" t="str">
        <f t="shared" si="36"/>
        <v>ORDDTW</v>
      </c>
      <c r="B832" s="199" t="s">
        <v>776</v>
      </c>
      <c r="C832" s="199" t="s">
        <v>828</v>
      </c>
      <c r="D832" s="207">
        <v>375</v>
      </c>
      <c r="E832" s="207" t="s">
        <v>1276</v>
      </c>
      <c r="F832" s="207">
        <v>2226.3000000000002</v>
      </c>
      <c r="G832" s="207">
        <v>76.8</v>
      </c>
      <c r="H832" s="196">
        <f t="shared" si="37"/>
        <v>76.8</v>
      </c>
      <c r="I832" s="197" t="b">
        <f t="shared" si="38"/>
        <v>1</v>
      </c>
      <c r="J832" s="194" t="b">
        <v>1</v>
      </c>
    </row>
    <row r="833" spans="1:10" ht="15.6" thickBot="1">
      <c r="A833" s="222" t="str">
        <f t="shared" si="36"/>
        <v>DTWYVR</v>
      </c>
      <c r="B833" s="199" t="s">
        <v>828</v>
      </c>
      <c r="C833" s="199" t="s">
        <v>788</v>
      </c>
      <c r="D833" s="207">
        <v>3148</v>
      </c>
      <c r="E833" s="207">
        <v>320</v>
      </c>
      <c r="F833" s="207">
        <v>12239.9</v>
      </c>
      <c r="G833" s="207">
        <v>243.9</v>
      </c>
      <c r="H833" s="196">
        <f t="shared" si="37"/>
        <v>243.9</v>
      </c>
      <c r="I833" s="197" t="b">
        <f t="shared" si="38"/>
        <v>1</v>
      </c>
      <c r="J833" s="194" t="b">
        <v>1</v>
      </c>
    </row>
    <row r="834" spans="1:10" ht="15.6" thickBot="1">
      <c r="A834" s="222" t="str">
        <f t="shared" si="36"/>
        <v>YVRDEN</v>
      </c>
      <c r="B834" s="199" t="s">
        <v>788</v>
      </c>
      <c r="C834" s="199" t="s">
        <v>878</v>
      </c>
      <c r="D834" s="208">
        <v>1788</v>
      </c>
      <c r="E834" s="208" t="s">
        <v>1277</v>
      </c>
      <c r="F834" s="208">
        <v>6081</v>
      </c>
      <c r="G834" s="208">
        <v>186.4</v>
      </c>
      <c r="H834" s="196">
        <f t="shared" si="37"/>
        <v>186.4</v>
      </c>
      <c r="I834" s="197" t="b">
        <f t="shared" si="38"/>
        <v>1</v>
      </c>
      <c r="J834" s="194" t="b">
        <v>1</v>
      </c>
    </row>
    <row r="835" spans="1:10" ht="15.6" thickBot="1">
      <c r="A835" s="222" t="str">
        <f t="shared" ref="A835:A898" si="39">B835&amp;C835</f>
        <v>DFWSTL</v>
      </c>
      <c r="B835" s="199" t="s">
        <v>881</v>
      </c>
      <c r="C835" s="199" t="s">
        <v>1278</v>
      </c>
      <c r="D835" s="207">
        <v>884</v>
      </c>
      <c r="E835" s="207" t="s">
        <v>1279</v>
      </c>
      <c r="F835" s="207">
        <v>5442.3</v>
      </c>
      <c r="G835" s="207">
        <v>113.3</v>
      </c>
      <c r="H835" s="196">
        <f t="shared" ref="H835:H898" si="40">SUMIFS(G:G,B:B,B835,C:C,C835)</f>
        <v>113.3</v>
      </c>
      <c r="I835" s="197" t="b">
        <f t="shared" ref="I835:I898" si="41">H835=G835</f>
        <v>1</v>
      </c>
      <c r="J835" s="194" t="b">
        <v>1</v>
      </c>
    </row>
    <row r="836" spans="1:10" ht="19.8" thickBot="1">
      <c r="A836" s="222" t="str">
        <f t="shared" si="39"/>
        <v>STLORD</v>
      </c>
      <c r="B836" s="199" t="s">
        <v>1278</v>
      </c>
      <c r="C836" s="199" t="s">
        <v>776</v>
      </c>
      <c r="D836" s="207">
        <v>415</v>
      </c>
      <c r="E836" s="207" t="s">
        <v>1280</v>
      </c>
      <c r="F836" s="207">
        <v>2169</v>
      </c>
      <c r="G836" s="207">
        <v>84.3</v>
      </c>
      <c r="H836" s="196">
        <f t="shared" si="40"/>
        <v>84.3</v>
      </c>
      <c r="I836" s="197" t="b">
        <f t="shared" si="41"/>
        <v>1</v>
      </c>
      <c r="J836" s="194" t="b">
        <v>1</v>
      </c>
    </row>
    <row r="837" spans="1:10" ht="15.6" thickBot="1">
      <c r="A837" s="222" t="str">
        <f t="shared" si="39"/>
        <v>ORDZRH</v>
      </c>
      <c r="B837" s="199" t="s">
        <v>776</v>
      </c>
      <c r="C837" s="199" t="s">
        <v>854</v>
      </c>
      <c r="D837" s="207">
        <v>7128</v>
      </c>
      <c r="E837" s="207" t="s">
        <v>966</v>
      </c>
      <c r="F837" s="207">
        <v>59383.5</v>
      </c>
      <c r="G837" s="207">
        <v>380.7</v>
      </c>
      <c r="H837" s="196">
        <f t="shared" si="40"/>
        <v>380.7</v>
      </c>
      <c r="I837" s="197" t="b">
        <f t="shared" si="41"/>
        <v>1</v>
      </c>
      <c r="J837" s="194" t="b">
        <v>1</v>
      </c>
    </row>
    <row r="838" spans="1:10" ht="15.6" thickBot="1">
      <c r="A838" s="222" t="str">
        <f t="shared" si="39"/>
        <v>ZRHORD</v>
      </c>
      <c r="B838" s="199" t="s">
        <v>854</v>
      </c>
      <c r="C838" s="199" t="s">
        <v>776</v>
      </c>
      <c r="D838" s="207">
        <v>7128</v>
      </c>
      <c r="E838" s="207" t="s">
        <v>966</v>
      </c>
      <c r="F838" s="207">
        <v>59383.5</v>
      </c>
      <c r="G838" s="207">
        <v>380.7</v>
      </c>
      <c r="H838" s="196">
        <f t="shared" si="40"/>
        <v>380.7</v>
      </c>
      <c r="I838" s="197" t="b">
        <f t="shared" si="41"/>
        <v>1</v>
      </c>
      <c r="J838" s="194" t="b">
        <v>1</v>
      </c>
    </row>
    <row r="839" spans="1:10" ht="19.8" thickBot="1">
      <c r="A839" s="222" t="str">
        <f t="shared" si="39"/>
        <v>ORDSTL</v>
      </c>
      <c r="B839" s="199" t="s">
        <v>776</v>
      </c>
      <c r="C839" s="199" t="s">
        <v>1278</v>
      </c>
      <c r="D839" s="207">
        <v>415</v>
      </c>
      <c r="E839" s="207" t="s">
        <v>1280</v>
      </c>
      <c r="F839" s="207">
        <v>2172.6</v>
      </c>
      <c r="G839" s="207">
        <v>82.8</v>
      </c>
      <c r="H839" s="196">
        <f t="shared" si="40"/>
        <v>82.8</v>
      </c>
      <c r="I839" s="197" t="b">
        <f t="shared" si="41"/>
        <v>1</v>
      </c>
      <c r="J839" s="194" t="b">
        <v>1</v>
      </c>
    </row>
    <row r="840" spans="1:10" ht="15.6" thickBot="1">
      <c r="A840" s="222" t="str">
        <f t="shared" si="39"/>
        <v>STLDFW</v>
      </c>
      <c r="B840" s="199" t="s">
        <v>1278</v>
      </c>
      <c r="C840" s="199" t="s">
        <v>881</v>
      </c>
      <c r="D840" s="208">
        <v>884</v>
      </c>
      <c r="E840" s="208" t="s">
        <v>1281</v>
      </c>
      <c r="F840" s="208">
        <v>5443.8</v>
      </c>
      <c r="G840" s="208">
        <v>113.3</v>
      </c>
      <c r="H840" s="196">
        <f t="shared" si="40"/>
        <v>113.3</v>
      </c>
      <c r="I840" s="197" t="b">
        <f t="shared" si="41"/>
        <v>1</v>
      </c>
      <c r="J840" s="194" t="b">
        <v>1</v>
      </c>
    </row>
    <row r="841" spans="1:10" ht="15.6" thickBot="1">
      <c r="A841" s="222" t="str">
        <f t="shared" si="39"/>
        <v>DLCPVG</v>
      </c>
      <c r="B841" s="199" t="s">
        <v>1116</v>
      </c>
      <c r="C841" s="199" t="s">
        <v>758</v>
      </c>
      <c r="D841" s="207">
        <v>869</v>
      </c>
      <c r="E841" s="207" t="s">
        <v>1282</v>
      </c>
      <c r="F841" s="207">
        <v>5023.8</v>
      </c>
      <c r="G841" s="207">
        <v>86.7</v>
      </c>
      <c r="H841" s="196">
        <f t="shared" si="40"/>
        <v>86.7</v>
      </c>
      <c r="I841" s="197" t="b">
        <f t="shared" si="41"/>
        <v>1</v>
      </c>
      <c r="J841" s="194" t="b">
        <v>1</v>
      </c>
    </row>
    <row r="842" spans="1:10" ht="15.6" thickBot="1">
      <c r="A842" s="222" t="str">
        <f t="shared" si="39"/>
        <v>TPEDEL</v>
      </c>
      <c r="B842" s="199" t="s">
        <v>755</v>
      </c>
      <c r="C842" s="199" t="s">
        <v>762</v>
      </c>
      <c r="D842" s="209">
        <v>4368</v>
      </c>
      <c r="E842" s="209">
        <v>333</v>
      </c>
      <c r="F842" s="209">
        <v>35536.199999999997</v>
      </c>
      <c r="G842" s="209">
        <v>290.60000000000002</v>
      </c>
      <c r="H842" s="196">
        <f t="shared" si="40"/>
        <v>290.60000000000002</v>
      </c>
      <c r="I842" s="197" t="b">
        <f t="shared" si="41"/>
        <v>1</v>
      </c>
      <c r="J842" s="194" t="b">
        <v>1</v>
      </c>
    </row>
    <row r="843" spans="1:10" ht="15.6" thickBot="1">
      <c r="A843" s="222" t="str">
        <f t="shared" si="39"/>
        <v>DELTPE</v>
      </c>
      <c r="B843" s="199" t="s">
        <v>762</v>
      </c>
      <c r="C843" s="199" t="s">
        <v>755</v>
      </c>
      <c r="D843" s="210">
        <v>4368</v>
      </c>
      <c r="E843" s="210">
        <v>333</v>
      </c>
      <c r="F843" s="210">
        <v>35536.199999999997</v>
      </c>
      <c r="G843" s="210">
        <v>290.60000000000002</v>
      </c>
      <c r="H843" s="196">
        <f t="shared" si="40"/>
        <v>290.60000000000002</v>
      </c>
      <c r="I843" s="197" t="b">
        <f t="shared" si="41"/>
        <v>1</v>
      </c>
      <c r="J843" s="194" t="b">
        <v>1</v>
      </c>
    </row>
    <row r="844" spans="1:10" ht="15.6" thickBot="1">
      <c r="A844" s="222" t="str">
        <f t="shared" si="39"/>
        <v>NCLCDG</v>
      </c>
      <c r="B844" s="199" t="s">
        <v>1117</v>
      </c>
      <c r="C844" s="199" t="s">
        <v>796</v>
      </c>
      <c r="D844" s="207">
        <v>729</v>
      </c>
      <c r="E844" s="207" t="s">
        <v>1118</v>
      </c>
      <c r="F844" s="207">
        <v>3024.1</v>
      </c>
      <c r="G844" s="207">
        <v>125.7</v>
      </c>
      <c r="H844" s="196">
        <f t="shared" si="40"/>
        <v>125.7</v>
      </c>
      <c r="I844" s="197" t="b">
        <f t="shared" si="41"/>
        <v>1</v>
      </c>
      <c r="J844" s="194" t="b">
        <v>1</v>
      </c>
    </row>
    <row r="845" spans="1:10" ht="15.6" thickBot="1">
      <c r="A845" s="222" t="str">
        <f t="shared" si="39"/>
        <v>PVGDLC</v>
      </c>
      <c r="B845" s="199" t="s">
        <v>758</v>
      </c>
      <c r="C845" s="199" t="s">
        <v>1116</v>
      </c>
      <c r="D845" s="208">
        <v>869</v>
      </c>
      <c r="E845" s="208" t="s">
        <v>1282</v>
      </c>
      <c r="F845" s="208">
        <v>5008.6000000000004</v>
      </c>
      <c r="G845" s="208">
        <v>86.8</v>
      </c>
      <c r="H845" s="196">
        <f t="shared" si="40"/>
        <v>86.8</v>
      </c>
      <c r="I845" s="197" t="b">
        <f t="shared" si="41"/>
        <v>1</v>
      </c>
      <c r="J845" s="194" t="b">
        <v>1</v>
      </c>
    </row>
    <row r="846" spans="1:10" ht="15.6" thickBot="1">
      <c r="A846" s="222" t="str">
        <f t="shared" si="39"/>
        <v>DMEDXB</v>
      </c>
      <c r="B846" s="199" t="s">
        <v>1283</v>
      </c>
      <c r="C846" s="199" t="s">
        <v>778</v>
      </c>
      <c r="D846" s="207">
        <v>3639</v>
      </c>
      <c r="E846" s="207" t="s">
        <v>1284</v>
      </c>
      <c r="F846" s="207">
        <v>47036</v>
      </c>
      <c r="G846" s="207">
        <v>234.8</v>
      </c>
      <c r="H846" s="196">
        <f t="shared" si="40"/>
        <v>234.8</v>
      </c>
      <c r="I846" s="197" t="b">
        <f t="shared" si="41"/>
        <v>1</v>
      </c>
      <c r="J846" s="194" t="b">
        <v>1</v>
      </c>
    </row>
    <row r="847" spans="1:10" ht="15.6" thickBot="1">
      <c r="A847" s="222" t="str">
        <f t="shared" si="39"/>
        <v>DXBIST</v>
      </c>
      <c r="B847" s="199" t="s">
        <v>778</v>
      </c>
      <c r="C847" s="199" t="s">
        <v>812</v>
      </c>
      <c r="D847" s="207">
        <v>3006</v>
      </c>
      <c r="E847" s="207" t="s">
        <v>966</v>
      </c>
      <c r="F847" s="207">
        <v>32655.1</v>
      </c>
      <c r="G847" s="207">
        <v>196.4</v>
      </c>
      <c r="H847" s="196">
        <f t="shared" si="40"/>
        <v>196.4</v>
      </c>
      <c r="I847" s="197" t="b">
        <f t="shared" si="41"/>
        <v>1</v>
      </c>
      <c r="J847" s="194" t="b">
        <v>1</v>
      </c>
    </row>
    <row r="848" spans="1:10" ht="15.6" thickBot="1">
      <c r="A848" s="222" t="str">
        <f t="shared" si="39"/>
        <v>ISTDUS</v>
      </c>
      <c r="B848" s="199" t="s">
        <v>812</v>
      </c>
      <c r="C848" s="199" t="s">
        <v>834</v>
      </c>
      <c r="D848" s="207">
        <v>2034</v>
      </c>
      <c r="E848" s="207" t="s">
        <v>1285</v>
      </c>
      <c r="F848" s="207">
        <v>12855.4</v>
      </c>
      <c r="G848" s="207">
        <v>168.8</v>
      </c>
      <c r="H848" s="196">
        <f t="shared" si="40"/>
        <v>168.8</v>
      </c>
      <c r="I848" s="197" t="b">
        <f t="shared" si="41"/>
        <v>1</v>
      </c>
      <c r="J848" s="194" t="b">
        <v>1</v>
      </c>
    </row>
    <row r="849" spans="1:10" ht="15.6" thickBot="1">
      <c r="A849" s="222" t="str">
        <f t="shared" si="39"/>
        <v>DUSIST</v>
      </c>
      <c r="B849" s="199" t="s">
        <v>834</v>
      </c>
      <c r="C849" s="199" t="s">
        <v>812</v>
      </c>
      <c r="D849" s="207">
        <v>2034</v>
      </c>
      <c r="E849" s="207" t="s">
        <v>1285</v>
      </c>
      <c r="F849" s="207">
        <v>12853.7</v>
      </c>
      <c r="G849" s="207">
        <v>168.8</v>
      </c>
      <c r="H849" s="196">
        <f t="shared" si="40"/>
        <v>168.8</v>
      </c>
      <c r="I849" s="197" t="b">
        <f t="shared" si="41"/>
        <v>1</v>
      </c>
      <c r="J849" s="194" t="b">
        <v>1</v>
      </c>
    </row>
    <row r="850" spans="1:10" ht="15.6" thickBot="1">
      <c r="A850" s="222" t="str">
        <f t="shared" si="39"/>
        <v>ISTDXB</v>
      </c>
      <c r="B850" s="199" t="s">
        <v>812</v>
      </c>
      <c r="C850" s="199" t="s">
        <v>778</v>
      </c>
      <c r="D850" s="207">
        <v>3006</v>
      </c>
      <c r="E850" s="207" t="s">
        <v>966</v>
      </c>
      <c r="F850" s="207">
        <v>32655.1</v>
      </c>
      <c r="G850" s="207">
        <v>196.4</v>
      </c>
      <c r="H850" s="196">
        <f t="shared" si="40"/>
        <v>196.4</v>
      </c>
      <c r="I850" s="197" t="b">
        <f t="shared" si="41"/>
        <v>1</v>
      </c>
      <c r="J850" s="194" t="b">
        <v>1</v>
      </c>
    </row>
    <row r="851" spans="1:10" ht="15.6" thickBot="1">
      <c r="A851" s="222" t="str">
        <f t="shared" si="39"/>
        <v>DXBDME</v>
      </c>
      <c r="B851" s="199" t="s">
        <v>778</v>
      </c>
      <c r="C851" s="199" t="s">
        <v>1283</v>
      </c>
      <c r="D851" s="208">
        <v>3639</v>
      </c>
      <c r="E851" s="208" t="s">
        <v>1284</v>
      </c>
      <c r="F851" s="208">
        <v>46854.5</v>
      </c>
      <c r="G851" s="208">
        <v>234.8</v>
      </c>
      <c r="H851" s="196">
        <f t="shared" si="40"/>
        <v>234.8</v>
      </c>
      <c r="I851" s="197" t="b">
        <f t="shared" si="41"/>
        <v>1</v>
      </c>
      <c r="J851" s="194" t="b">
        <v>1</v>
      </c>
    </row>
    <row r="852" spans="1:10" ht="15.6" thickBot="1">
      <c r="A852" s="222" t="str">
        <f t="shared" si="39"/>
        <v>DLUCAN</v>
      </c>
      <c r="B852" s="199" t="s">
        <v>1045</v>
      </c>
      <c r="C852" s="199" t="s">
        <v>770</v>
      </c>
      <c r="D852" s="207">
        <v>1334</v>
      </c>
      <c r="E852" s="207">
        <v>319</v>
      </c>
      <c r="F852" s="207">
        <v>5972.4</v>
      </c>
      <c r="G852" s="207">
        <v>137.69999999999999</v>
      </c>
      <c r="H852" s="196">
        <f t="shared" si="40"/>
        <v>137.69999999999999</v>
      </c>
      <c r="I852" s="197" t="b">
        <f t="shared" si="41"/>
        <v>1</v>
      </c>
      <c r="J852" s="194" t="b">
        <v>1</v>
      </c>
    </row>
    <row r="853" spans="1:10" ht="15.6" thickBot="1">
      <c r="A853" s="222" t="str">
        <f t="shared" si="39"/>
        <v>CANDLU</v>
      </c>
      <c r="B853" s="199" t="s">
        <v>770</v>
      </c>
      <c r="C853" s="199" t="s">
        <v>1045</v>
      </c>
      <c r="D853" s="208">
        <v>1334</v>
      </c>
      <c r="E853" s="208">
        <v>319</v>
      </c>
      <c r="F853" s="208">
        <v>5972.4</v>
      </c>
      <c r="G853" s="208">
        <v>137.69999999999999</v>
      </c>
      <c r="H853" s="196">
        <f t="shared" si="40"/>
        <v>137.69999999999999</v>
      </c>
      <c r="I853" s="197" t="b">
        <f t="shared" si="41"/>
        <v>1</v>
      </c>
      <c r="J853" s="194" t="b">
        <v>1</v>
      </c>
    </row>
    <row r="854" spans="1:10" ht="15.6" thickBot="1">
      <c r="A854" s="222" t="str">
        <f t="shared" si="39"/>
        <v>DMEVIE</v>
      </c>
      <c r="B854" s="199" t="s">
        <v>1283</v>
      </c>
      <c r="C854" s="199" t="s">
        <v>763</v>
      </c>
      <c r="D854" s="207">
        <v>1667</v>
      </c>
      <c r="E854" s="207" t="s">
        <v>1286</v>
      </c>
      <c r="F854" s="207">
        <v>7266.5</v>
      </c>
      <c r="G854" s="207">
        <v>167.6</v>
      </c>
      <c r="H854" s="196">
        <f t="shared" si="40"/>
        <v>167.6</v>
      </c>
      <c r="I854" s="197" t="b">
        <f t="shared" si="41"/>
        <v>1</v>
      </c>
      <c r="J854" s="194" t="b">
        <v>1</v>
      </c>
    </row>
    <row r="855" spans="1:10" ht="15.6" thickBot="1">
      <c r="A855" s="222" t="str">
        <f t="shared" si="39"/>
        <v>VIECGN</v>
      </c>
      <c r="B855" s="199" t="s">
        <v>763</v>
      </c>
      <c r="C855" s="199" t="s">
        <v>847</v>
      </c>
      <c r="D855" s="207">
        <v>745</v>
      </c>
      <c r="E855" s="207" t="s">
        <v>1287</v>
      </c>
      <c r="F855" s="207">
        <v>3973.9</v>
      </c>
      <c r="G855" s="207">
        <v>102</v>
      </c>
      <c r="H855" s="196">
        <f t="shared" si="40"/>
        <v>102</v>
      </c>
      <c r="I855" s="197" t="b">
        <f t="shared" si="41"/>
        <v>1</v>
      </c>
      <c r="J855" s="194" t="b">
        <v>1</v>
      </c>
    </row>
    <row r="856" spans="1:10" ht="15.6" thickBot="1">
      <c r="A856" s="222" t="str">
        <f t="shared" si="39"/>
        <v>CGNVIE</v>
      </c>
      <c r="B856" s="199" t="s">
        <v>847</v>
      </c>
      <c r="C856" s="199" t="s">
        <v>763</v>
      </c>
      <c r="D856" s="207">
        <v>745</v>
      </c>
      <c r="E856" s="207" t="s">
        <v>1287</v>
      </c>
      <c r="F856" s="207">
        <v>3973.9</v>
      </c>
      <c r="G856" s="207">
        <v>102</v>
      </c>
      <c r="H856" s="196">
        <f t="shared" si="40"/>
        <v>102</v>
      </c>
      <c r="I856" s="197" t="b">
        <f t="shared" si="41"/>
        <v>1</v>
      </c>
      <c r="J856" s="194" t="b">
        <v>1</v>
      </c>
    </row>
    <row r="857" spans="1:10" ht="15.6" thickBot="1">
      <c r="A857" s="222" t="str">
        <f t="shared" si="39"/>
        <v>VIEDME</v>
      </c>
      <c r="B857" s="199" t="s">
        <v>763</v>
      </c>
      <c r="C857" s="199" t="s">
        <v>1283</v>
      </c>
      <c r="D857" s="208">
        <v>1667</v>
      </c>
      <c r="E857" s="208" t="s">
        <v>1286</v>
      </c>
      <c r="F857" s="208">
        <v>7266.2</v>
      </c>
      <c r="G857" s="208">
        <v>167.6</v>
      </c>
      <c r="H857" s="196">
        <f t="shared" si="40"/>
        <v>167.6</v>
      </c>
      <c r="I857" s="197" t="b">
        <f t="shared" si="41"/>
        <v>1</v>
      </c>
      <c r="J857" s="194" t="b">
        <v>1</v>
      </c>
    </row>
    <row r="858" spans="1:10" ht="19.8" thickBot="1">
      <c r="A858" s="222" t="str">
        <f t="shared" si="39"/>
        <v>DSMORD</v>
      </c>
      <c r="B858" s="199" t="s">
        <v>952</v>
      </c>
      <c r="C858" s="199" t="s">
        <v>776</v>
      </c>
      <c r="D858" s="207">
        <v>478</v>
      </c>
      <c r="E858" s="207" t="s">
        <v>1288</v>
      </c>
      <c r="F858" s="207">
        <v>1898.2</v>
      </c>
      <c r="G858" s="207">
        <v>89.9</v>
      </c>
      <c r="H858" s="196">
        <f t="shared" si="40"/>
        <v>89.9</v>
      </c>
      <c r="I858" s="197" t="b">
        <f t="shared" si="41"/>
        <v>1</v>
      </c>
      <c r="J858" s="194" t="b">
        <v>1</v>
      </c>
    </row>
    <row r="859" spans="1:10" ht="15.6" thickBot="1">
      <c r="A859" s="222" t="str">
        <f t="shared" si="39"/>
        <v>ORDDAY</v>
      </c>
      <c r="B859" s="199" t="s">
        <v>776</v>
      </c>
      <c r="C859" s="199" t="s">
        <v>1253</v>
      </c>
      <c r="D859" s="207">
        <v>385</v>
      </c>
      <c r="E859" s="207" t="s">
        <v>1289</v>
      </c>
      <c r="F859" s="207">
        <v>1574.1</v>
      </c>
      <c r="G859" s="207">
        <v>67.400000000000006</v>
      </c>
      <c r="H859" s="196">
        <f t="shared" si="40"/>
        <v>67.400000000000006</v>
      </c>
      <c r="I859" s="197" t="b">
        <f t="shared" si="41"/>
        <v>1</v>
      </c>
      <c r="J859" s="194" t="b">
        <v>1</v>
      </c>
    </row>
    <row r="860" spans="1:10" ht="15.6" thickBot="1">
      <c r="A860" s="222" t="str">
        <f t="shared" si="39"/>
        <v>DAYORD</v>
      </c>
      <c r="B860" s="199" t="s">
        <v>1253</v>
      </c>
      <c r="C860" s="199" t="s">
        <v>776</v>
      </c>
      <c r="D860" s="207">
        <v>385</v>
      </c>
      <c r="E860" s="207" t="s">
        <v>1290</v>
      </c>
      <c r="F860" s="207">
        <v>1573</v>
      </c>
      <c r="G860" s="207">
        <v>69.2</v>
      </c>
      <c r="H860" s="196">
        <f t="shared" si="40"/>
        <v>69.2</v>
      </c>
      <c r="I860" s="197" t="b">
        <f t="shared" si="41"/>
        <v>1</v>
      </c>
      <c r="J860" s="194" t="b">
        <v>1</v>
      </c>
    </row>
    <row r="861" spans="1:10" ht="19.8" thickBot="1">
      <c r="A861" s="222" t="str">
        <f t="shared" si="39"/>
        <v>ORDDSM</v>
      </c>
      <c r="B861" s="199" t="s">
        <v>776</v>
      </c>
      <c r="C861" s="199" t="s">
        <v>952</v>
      </c>
      <c r="D861" s="208">
        <v>478</v>
      </c>
      <c r="E861" s="208" t="s">
        <v>1288</v>
      </c>
      <c r="F861" s="208">
        <v>1945.5</v>
      </c>
      <c r="G861" s="208">
        <v>85.6</v>
      </c>
      <c r="H861" s="196">
        <f t="shared" si="40"/>
        <v>85.6</v>
      </c>
      <c r="I861" s="197" t="b">
        <f t="shared" si="41"/>
        <v>1</v>
      </c>
      <c r="J861" s="194" t="b">
        <v>1</v>
      </c>
    </row>
    <row r="862" spans="1:10" ht="15.6" thickBot="1">
      <c r="A862" s="222" t="str">
        <f t="shared" si="39"/>
        <v>DTWMSN</v>
      </c>
      <c r="B862" s="199" t="s">
        <v>828</v>
      </c>
      <c r="C862" s="199" t="s">
        <v>1291</v>
      </c>
      <c r="D862" s="207">
        <v>499</v>
      </c>
      <c r="E862" s="207" t="s">
        <v>1292</v>
      </c>
      <c r="F862" s="207">
        <v>2490</v>
      </c>
      <c r="G862" s="207">
        <v>86.1</v>
      </c>
      <c r="H862" s="196">
        <f t="shared" si="40"/>
        <v>86.1</v>
      </c>
      <c r="I862" s="197" t="b">
        <f t="shared" si="41"/>
        <v>1</v>
      </c>
      <c r="J862" s="194" t="b">
        <v>1</v>
      </c>
    </row>
    <row r="863" spans="1:10" ht="15.6" thickBot="1">
      <c r="A863" s="222" t="str">
        <f t="shared" si="39"/>
        <v>MSNDTW</v>
      </c>
      <c r="B863" s="199" t="s">
        <v>1291</v>
      </c>
      <c r="C863" s="199" t="s">
        <v>828</v>
      </c>
      <c r="D863" s="208">
        <v>499</v>
      </c>
      <c r="E863" s="208" t="s">
        <v>1292</v>
      </c>
      <c r="F863" s="208">
        <v>2468.5</v>
      </c>
      <c r="G863" s="208">
        <v>86.6</v>
      </c>
      <c r="H863" s="196">
        <f t="shared" si="40"/>
        <v>86.6</v>
      </c>
      <c r="I863" s="197" t="b">
        <f t="shared" si="41"/>
        <v>1</v>
      </c>
      <c r="J863" s="194" t="b">
        <v>1</v>
      </c>
    </row>
    <row r="864" spans="1:10" ht="19.8" thickBot="1">
      <c r="A864" s="222" t="str">
        <f t="shared" si="39"/>
        <v>DTWPHX</v>
      </c>
      <c r="B864" s="199" t="s">
        <v>828</v>
      </c>
      <c r="C864" s="199" t="s">
        <v>978</v>
      </c>
      <c r="D864" s="207">
        <v>2681</v>
      </c>
      <c r="E864" s="207" t="s">
        <v>1293</v>
      </c>
      <c r="F864" s="207">
        <v>11048</v>
      </c>
      <c r="G864" s="207">
        <v>209.7</v>
      </c>
      <c r="H864" s="196">
        <f t="shared" si="40"/>
        <v>209.7</v>
      </c>
      <c r="I864" s="197" t="b">
        <f t="shared" si="41"/>
        <v>1</v>
      </c>
      <c r="J864" s="194" t="b">
        <v>1</v>
      </c>
    </row>
    <row r="865" spans="1:10" ht="19.8" thickBot="1">
      <c r="A865" s="222" t="str">
        <f t="shared" si="39"/>
        <v>PHXSEA</v>
      </c>
      <c r="B865" s="199" t="s">
        <v>978</v>
      </c>
      <c r="C865" s="199" t="s">
        <v>567</v>
      </c>
      <c r="D865" s="207">
        <v>1778</v>
      </c>
      <c r="E865" s="207" t="s">
        <v>1294</v>
      </c>
      <c r="F865" s="207">
        <v>7367.6</v>
      </c>
      <c r="G865" s="207">
        <v>167.8</v>
      </c>
      <c r="H865" s="196">
        <f t="shared" si="40"/>
        <v>167.8</v>
      </c>
      <c r="I865" s="197" t="b">
        <f t="shared" si="41"/>
        <v>1</v>
      </c>
      <c r="J865" s="194" t="b">
        <v>1</v>
      </c>
    </row>
    <row r="866" spans="1:10" ht="15.6" thickBot="1">
      <c r="A866" s="222" t="str">
        <f t="shared" si="39"/>
        <v>RMQHKG</v>
      </c>
      <c r="B866" s="199" t="s">
        <v>801</v>
      </c>
      <c r="C866" s="199" t="s">
        <v>760</v>
      </c>
      <c r="D866" s="207">
        <v>718</v>
      </c>
      <c r="E866" s="207" t="s">
        <v>1228</v>
      </c>
      <c r="F866" s="207">
        <v>4225.2</v>
      </c>
      <c r="G866" s="207">
        <v>76</v>
      </c>
      <c r="H866" s="196">
        <f t="shared" si="40"/>
        <v>76</v>
      </c>
      <c r="I866" s="197" t="b">
        <f t="shared" si="41"/>
        <v>1</v>
      </c>
      <c r="J866" s="194" t="b">
        <v>1</v>
      </c>
    </row>
    <row r="867" spans="1:10" ht="19.8" thickBot="1">
      <c r="A867" s="222" t="str">
        <f t="shared" si="39"/>
        <v>SEAPHX</v>
      </c>
      <c r="B867" s="199" t="s">
        <v>567</v>
      </c>
      <c r="C867" s="199" t="s">
        <v>978</v>
      </c>
      <c r="D867" s="207">
        <v>1778</v>
      </c>
      <c r="E867" s="207" t="s">
        <v>1294</v>
      </c>
      <c r="F867" s="207">
        <v>7380.9</v>
      </c>
      <c r="G867" s="207">
        <v>167.4</v>
      </c>
      <c r="H867" s="196">
        <f t="shared" si="40"/>
        <v>167.4</v>
      </c>
      <c r="I867" s="197" t="b">
        <f t="shared" si="41"/>
        <v>1</v>
      </c>
      <c r="J867" s="194" t="b">
        <v>1</v>
      </c>
    </row>
    <row r="868" spans="1:10" ht="15.6" thickBot="1">
      <c r="A868" s="222" t="str">
        <f t="shared" si="39"/>
        <v>PHXDTW</v>
      </c>
      <c r="B868" s="199" t="s">
        <v>978</v>
      </c>
      <c r="C868" s="199" t="s">
        <v>828</v>
      </c>
      <c r="D868" s="208">
        <v>2681</v>
      </c>
      <c r="E868" s="208" t="s">
        <v>1295</v>
      </c>
      <c r="F868" s="208">
        <v>11050.8</v>
      </c>
      <c r="G868" s="208">
        <v>209.7</v>
      </c>
      <c r="H868" s="196">
        <f t="shared" si="40"/>
        <v>209.7</v>
      </c>
      <c r="I868" s="197" t="b">
        <f t="shared" si="41"/>
        <v>1</v>
      </c>
      <c r="J868" s="194" t="b">
        <v>1</v>
      </c>
    </row>
    <row r="869" spans="1:10" ht="15.6" thickBot="1">
      <c r="A869" s="222" t="str">
        <f t="shared" si="39"/>
        <v>SFOEWR</v>
      </c>
      <c r="B869" s="199" t="s">
        <v>773</v>
      </c>
      <c r="C869" s="199" t="s">
        <v>837</v>
      </c>
      <c r="D869" s="207">
        <v>4117</v>
      </c>
      <c r="E869" s="207" t="s">
        <v>1296</v>
      </c>
      <c r="F869" s="207">
        <v>20820.099999999999</v>
      </c>
      <c r="G869" s="207">
        <v>288.60000000000002</v>
      </c>
      <c r="H869" s="196">
        <f t="shared" si="40"/>
        <v>288.60000000000002</v>
      </c>
      <c r="I869" s="197" t="b">
        <f t="shared" si="41"/>
        <v>1</v>
      </c>
      <c r="J869" s="194" t="b">
        <v>1</v>
      </c>
    </row>
    <row r="870" spans="1:10" ht="15.6" thickBot="1">
      <c r="A870" s="222" t="str">
        <f t="shared" si="39"/>
        <v>EWRBNA</v>
      </c>
      <c r="B870" s="199" t="s">
        <v>837</v>
      </c>
      <c r="C870" s="199" t="s">
        <v>855</v>
      </c>
      <c r="D870" s="207">
        <v>1199</v>
      </c>
      <c r="E870" s="207" t="s">
        <v>1297</v>
      </c>
      <c r="F870" s="207">
        <v>4753.7</v>
      </c>
      <c r="G870" s="207">
        <v>147.19999999999999</v>
      </c>
      <c r="H870" s="196">
        <f t="shared" si="40"/>
        <v>147.19999999999999</v>
      </c>
      <c r="I870" s="197" t="b">
        <f t="shared" si="41"/>
        <v>1</v>
      </c>
      <c r="J870" s="194" t="b">
        <v>1</v>
      </c>
    </row>
    <row r="871" spans="1:10" ht="15.6" thickBot="1">
      <c r="A871" s="222" t="str">
        <f t="shared" si="39"/>
        <v>BNAEWR</v>
      </c>
      <c r="B871" s="199" t="s">
        <v>855</v>
      </c>
      <c r="C871" s="199" t="s">
        <v>837</v>
      </c>
      <c r="D871" s="207">
        <v>1199</v>
      </c>
      <c r="E871" s="207" t="s">
        <v>1297</v>
      </c>
      <c r="F871" s="207">
        <v>4749.8</v>
      </c>
      <c r="G871" s="207">
        <v>147.4</v>
      </c>
      <c r="H871" s="196">
        <f t="shared" si="40"/>
        <v>147.4</v>
      </c>
      <c r="I871" s="197" t="b">
        <f t="shared" si="41"/>
        <v>1</v>
      </c>
      <c r="J871" s="194" t="b">
        <v>1</v>
      </c>
    </row>
    <row r="872" spans="1:10" ht="15.6" thickBot="1">
      <c r="A872" s="222" t="str">
        <f t="shared" si="39"/>
        <v>EWRSFO</v>
      </c>
      <c r="B872" s="199" t="s">
        <v>837</v>
      </c>
      <c r="C872" s="199" t="s">
        <v>773</v>
      </c>
      <c r="D872" s="207">
        <v>4117</v>
      </c>
      <c r="E872" s="207" t="s">
        <v>1296</v>
      </c>
      <c r="F872" s="207">
        <v>20850</v>
      </c>
      <c r="G872" s="207">
        <v>289.3</v>
      </c>
      <c r="H872" s="196">
        <f t="shared" si="40"/>
        <v>289.3</v>
      </c>
      <c r="I872" s="197" t="b">
        <f t="shared" si="41"/>
        <v>1</v>
      </c>
      <c r="J872" s="194" t="b">
        <v>1</v>
      </c>
    </row>
    <row r="873" spans="1:10" ht="15.6" thickBot="1">
      <c r="A873" s="222" t="str">
        <f t="shared" si="39"/>
        <v>SFODTW</v>
      </c>
      <c r="B873" s="199" t="s">
        <v>773</v>
      </c>
      <c r="C873" s="199" t="s">
        <v>828</v>
      </c>
      <c r="D873" s="208">
        <v>3336</v>
      </c>
      <c r="E873" s="208" t="s">
        <v>1298</v>
      </c>
      <c r="F873" s="208">
        <v>15907.8</v>
      </c>
      <c r="G873" s="208">
        <v>250.8</v>
      </c>
      <c r="H873" s="196">
        <f t="shared" si="40"/>
        <v>250.8</v>
      </c>
      <c r="I873" s="197" t="b">
        <f t="shared" si="41"/>
        <v>1</v>
      </c>
      <c r="J873" s="194" t="b">
        <v>1</v>
      </c>
    </row>
    <row r="874" spans="1:10" ht="15.6" thickBot="1">
      <c r="A874" s="222" t="str">
        <f t="shared" si="39"/>
        <v>DUSHKG</v>
      </c>
      <c r="B874" s="199" t="s">
        <v>834</v>
      </c>
      <c r="C874" s="199" t="s">
        <v>760</v>
      </c>
      <c r="D874" s="207">
        <v>9201</v>
      </c>
      <c r="E874" s="207">
        <v>359</v>
      </c>
      <c r="F874" s="207">
        <v>55647.1</v>
      </c>
      <c r="G874" s="207">
        <v>309.10000000000002</v>
      </c>
      <c r="H874" s="196">
        <f t="shared" si="40"/>
        <v>309.10000000000002</v>
      </c>
      <c r="I874" s="197" t="b">
        <f t="shared" si="41"/>
        <v>1</v>
      </c>
      <c r="J874" s="194" t="b">
        <v>1</v>
      </c>
    </row>
    <row r="875" spans="1:10" ht="15.6" thickBot="1">
      <c r="A875" s="222" t="str">
        <f t="shared" si="39"/>
        <v>HKGLAX</v>
      </c>
      <c r="B875" s="199" t="s">
        <v>760</v>
      </c>
      <c r="C875" s="199" t="s">
        <v>783</v>
      </c>
      <c r="D875" s="207">
        <v>11661</v>
      </c>
      <c r="E875" s="207" t="s">
        <v>1216</v>
      </c>
      <c r="F875" s="207">
        <v>99873.9</v>
      </c>
      <c r="G875" s="207">
        <v>446.4</v>
      </c>
      <c r="H875" s="196">
        <f t="shared" si="40"/>
        <v>446.4</v>
      </c>
      <c r="I875" s="197" t="b">
        <f t="shared" si="41"/>
        <v>1</v>
      </c>
      <c r="J875" s="194" t="b">
        <v>1</v>
      </c>
    </row>
    <row r="876" spans="1:10" ht="15.6" thickBot="1">
      <c r="A876" s="222" t="str">
        <f t="shared" si="39"/>
        <v>LAXHND</v>
      </c>
      <c r="B876" s="199" t="s">
        <v>783</v>
      </c>
      <c r="C876" s="199" t="s">
        <v>753</v>
      </c>
      <c r="D876" s="207">
        <v>8810</v>
      </c>
      <c r="E876" s="207" t="s">
        <v>1299</v>
      </c>
      <c r="F876" s="207">
        <v>68908.100000000006</v>
      </c>
      <c r="G876" s="207">
        <v>379.5</v>
      </c>
      <c r="H876" s="196">
        <f t="shared" si="40"/>
        <v>379.5</v>
      </c>
      <c r="I876" s="197" t="b">
        <f t="shared" si="41"/>
        <v>1</v>
      </c>
      <c r="J876" s="194" t="b">
        <v>1</v>
      </c>
    </row>
    <row r="877" spans="1:10" ht="15.6" thickBot="1">
      <c r="A877" s="222" t="str">
        <f t="shared" si="39"/>
        <v>HNDLAX</v>
      </c>
      <c r="B877" s="199" t="s">
        <v>753</v>
      </c>
      <c r="C877" s="199" t="s">
        <v>783</v>
      </c>
      <c r="D877" s="207">
        <v>8810</v>
      </c>
      <c r="E877" s="207" t="s">
        <v>1299</v>
      </c>
      <c r="F877" s="207">
        <v>68908.100000000006</v>
      </c>
      <c r="G877" s="207">
        <v>379.5</v>
      </c>
      <c r="H877" s="196">
        <f t="shared" si="40"/>
        <v>379.5</v>
      </c>
      <c r="I877" s="197" t="b">
        <f t="shared" si="41"/>
        <v>1</v>
      </c>
      <c r="J877" s="194" t="b">
        <v>1</v>
      </c>
    </row>
    <row r="878" spans="1:10" ht="15.6" thickBot="1">
      <c r="A878" s="222" t="str">
        <f t="shared" si="39"/>
        <v>LAXHKG</v>
      </c>
      <c r="B878" s="199" t="s">
        <v>783</v>
      </c>
      <c r="C878" s="199" t="s">
        <v>760</v>
      </c>
      <c r="D878" s="207">
        <v>11661</v>
      </c>
      <c r="E878" s="207" t="s">
        <v>1216</v>
      </c>
      <c r="F878" s="207">
        <v>99873.9</v>
      </c>
      <c r="G878" s="207">
        <v>446.4</v>
      </c>
      <c r="H878" s="196">
        <f t="shared" si="40"/>
        <v>446.4</v>
      </c>
      <c r="I878" s="197" t="b">
        <f t="shared" si="41"/>
        <v>1</v>
      </c>
      <c r="J878" s="194" t="b">
        <v>1</v>
      </c>
    </row>
    <row r="879" spans="1:10" ht="15.6" thickBot="1">
      <c r="A879" s="222" t="str">
        <f t="shared" si="39"/>
        <v>HKGDUS</v>
      </c>
      <c r="B879" s="199" t="s">
        <v>760</v>
      </c>
      <c r="C879" s="199" t="s">
        <v>834</v>
      </c>
      <c r="D879" s="207">
        <v>9201</v>
      </c>
      <c r="E879" s="207">
        <v>359</v>
      </c>
      <c r="F879" s="207">
        <v>55647.1</v>
      </c>
      <c r="G879" s="207">
        <v>309.10000000000002</v>
      </c>
      <c r="H879" s="196">
        <f t="shared" si="40"/>
        <v>309.10000000000002</v>
      </c>
      <c r="I879" s="197" t="b">
        <f t="shared" si="41"/>
        <v>1</v>
      </c>
      <c r="J879" s="194" t="b">
        <v>1</v>
      </c>
    </row>
    <row r="880" spans="1:10" ht="15.6" thickBot="1">
      <c r="A880" s="222" t="str">
        <f t="shared" si="39"/>
        <v>DUSCDG</v>
      </c>
      <c r="B880" s="199" t="s">
        <v>834</v>
      </c>
      <c r="C880" s="199" t="s">
        <v>796</v>
      </c>
      <c r="D880" s="207">
        <v>393</v>
      </c>
      <c r="E880" s="207" t="s">
        <v>1300</v>
      </c>
      <c r="F880" s="207">
        <v>2345.4</v>
      </c>
      <c r="G880" s="207">
        <v>77.400000000000006</v>
      </c>
      <c r="H880" s="196">
        <f t="shared" si="40"/>
        <v>77.400000000000006</v>
      </c>
      <c r="I880" s="197" t="b">
        <f t="shared" si="41"/>
        <v>1</v>
      </c>
      <c r="J880" s="194" t="b">
        <v>1</v>
      </c>
    </row>
    <row r="881" spans="1:10" ht="15.6" thickBot="1">
      <c r="A881" s="222" t="str">
        <f t="shared" si="39"/>
        <v>CDGDUS</v>
      </c>
      <c r="B881" s="199" t="s">
        <v>796</v>
      </c>
      <c r="C881" s="199" t="s">
        <v>834</v>
      </c>
      <c r="D881" s="208">
        <v>393</v>
      </c>
      <c r="E881" s="208" t="s">
        <v>1300</v>
      </c>
      <c r="F881" s="208">
        <v>2345.4</v>
      </c>
      <c r="G881" s="208">
        <v>77.400000000000006</v>
      </c>
      <c r="H881" s="196">
        <f t="shared" si="40"/>
        <v>77.400000000000006</v>
      </c>
      <c r="I881" s="197" t="b">
        <f t="shared" si="41"/>
        <v>1</v>
      </c>
      <c r="J881" s="194" t="b">
        <v>1</v>
      </c>
    </row>
    <row r="882" spans="1:10" ht="15.6" thickBot="1">
      <c r="A882" s="222" t="str">
        <f t="shared" si="39"/>
        <v>DUSSTR</v>
      </c>
      <c r="B882" s="199" t="s">
        <v>834</v>
      </c>
      <c r="C882" s="199" t="s">
        <v>851</v>
      </c>
      <c r="D882" s="207">
        <v>336</v>
      </c>
      <c r="E882" s="207" t="s">
        <v>1301</v>
      </c>
      <c r="F882" s="207">
        <v>1141</v>
      </c>
      <c r="G882" s="207">
        <v>53.3</v>
      </c>
      <c r="H882" s="196">
        <f t="shared" si="40"/>
        <v>53.3</v>
      </c>
      <c r="I882" s="197" t="b">
        <f t="shared" si="41"/>
        <v>1</v>
      </c>
      <c r="J882" s="194" t="b">
        <v>1</v>
      </c>
    </row>
    <row r="883" spans="1:10" ht="15.6" thickBot="1">
      <c r="A883" s="222" t="str">
        <f t="shared" si="39"/>
        <v>STRFRA</v>
      </c>
      <c r="B883" s="199" t="s">
        <v>851</v>
      </c>
      <c r="C883" s="199" t="s">
        <v>766</v>
      </c>
      <c r="D883" s="207">
        <v>154</v>
      </c>
      <c r="E883" s="207" t="s">
        <v>941</v>
      </c>
      <c r="F883" s="207">
        <v>1351.8</v>
      </c>
      <c r="G883" s="207">
        <v>35.5</v>
      </c>
      <c r="H883" s="196">
        <f t="shared" si="40"/>
        <v>35.5</v>
      </c>
      <c r="I883" s="197" t="b">
        <f t="shared" si="41"/>
        <v>1</v>
      </c>
      <c r="J883" s="194" t="b">
        <v>1</v>
      </c>
    </row>
    <row r="884" spans="1:10" ht="15.6" thickBot="1">
      <c r="A884" s="222" t="str">
        <f t="shared" si="39"/>
        <v>FRAKIX</v>
      </c>
      <c r="B884" s="199" t="s">
        <v>766</v>
      </c>
      <c r="C884" s="199" t="s">
        <v>772</v>
      </c>
      <c r="D884" s="207">
        <v>9259</v>
      </c>
      <c r="E884" s="207">
        <v>744</v>
      </c>
      <c r="F884" s="207">
        <v>121351.9</v>
      </c>
      <c r="G884" s="207">
        <v>525.9</v>
      </c>
      <c r="H884" s="196">
        <f t="shared" si="40"/>
        <v>525.9</v>
      </c>
      <c r="I884" s="197" t="b">
        <f t="shared" si="41"/>
        <v>1</v>
      </c>
      <c r="J884" s="194" t="b">
        <v>1</v>
      </c>
    </row>
    <row r="885" spans="1:10" ht="15.6" thickBot="1">
      <c r="A885" s="222" t="str">
        <f t="shared" si="39"/>
        <v>KIXFRA</v>
      </c>
      <c r="B885" s="199" t="s">
        <v>772</v>
      </c>
      <c r="C885" s="199" t="s">
        <v>766</v>
      </c>
      <c r="D885" s="207">
        <v>9259</v>
      </c>
      <c r="E885" s="207">
        <v>744</v>
      </c>
      <c r="F885" s="207">
        <v>121351.9</v>
      </c>
      <c r="G885" s="207">
        <v>525.9</v>
      </c>
      <c r="H885" s="196">
        <f t="shared" si="40"/>
        <v>525.9</v>
      </c>
      <c r="I885" s="197" t="b">
        <f t="shared" si="41"/>
        <v>1</v>
      </c>
      <c r="J885" s="194" t="b">
        <v>1</v>
      </c>
    </row>
    <row r="886" spans="1:10" ht="15.6" thickBot="1">
      <c r="A886" s="222" t="str">
        <f t="shared" si="39"/>
        <v>FRASTR</v>
      </c>
      <c r="B886" s="199" t="s">
        <v>766</v>
      </c>
      <c r="C886" s="199" t="s">
        <v>851</v>
      </c>
      <c r="D886" s="207">
        <v>154</v>
      </c>
      <c r="E886" s="207" t="s">
        <v>1302</v>
      </c>
      <c r="F886" s="207">
        <v>1352.3</v>
      </c>
      <c r="G886" s="207">
        <v>35.5</v>
      </c>
      <c r="H886" s="196">
        <f t="shared" si="40"/>
        <v>35.5</v>
      </c>
      <c r="I886" s="197" t="b">
        <f t="shared" si="41"/>
        <v>1</v>
      </c>
      <c r="J886" s="194" t="b">
        <v>1</v>
      </c>
    </row>
    <row r="887" spans="1:10" ht="15.6" thickBot="1">
      <c r="A887" s="222" t="str">
        <f t="shared" si="39"/>
        <v>STRDUS</v>
      </c>
      <c r="B887" s="199" t="s">
        <v>851</v>
      </c>
      <c r="C887" s="199" t="s">
        <v>834</v>
      </c>
      <c r="D887" s="208">
        <v>336</v>
      </c>
      <c r="E887" s="208" t="s">
        <v>1301</v>
      </c>
      <c r="F887" s="208">
        <v>1141</v>
      </c>
      <c r="G887" s="208">
        <v>53.3</v>
      </c>
      <c r="H887" s="196">
        <f t="shared" si="40"/>
        <v>53.3</v>
      </c>
      <c r="I887" s="197" t="b">
        <f t="shared" si="41"/>
        <v>1</v>
      </c>
      <c r="J887" s="194" t="b">
        <v>1</v>
      </c>
    </row>
    <row r="888" spans="1:10" ht="15.6" thickBot="1">
      <c r="A888" s="222" t="str">
        <f t="shared" si="39"/>
        <v>DUSVIE</v>
      </c>
      <c r="B888" s="199" t="s">
        <v>834</v>
      </c>
      <c r="C888" s="199" t="s">
        <v>763</v>
      </c>
      <c r="D888" s="207">
        <v>787</v>
      </c>
      <c r="E888" s="207" t="s">
        <v>1303</v>
      </c>
      <c r="F888" s="207">
        <v>4428.5</v>
      </c>
      <c r="G888" s="207">
        <v>93.8</v>
      </c>
      <c r="H888" s="196">
        <f t="shared" si="40"/>
        <v>93.8</v>
      </c>
      <c r="I888" s="197" t="b">
        <f t="shared" si="41"/>
        <v>1</v>
      </c>
      <c r="J888" s="194" t="b">
        <v>1</v>
      </c>
    </row>
    <row r="889" spans="1:10" ht="15.6" thickBot="1">
      <c r="A889" s="222" t="str">
        <f t="shared" si="39"/>
        <v>DXBLED</v>
      </c>
      <c r="B889" s="199" t="s">
        <v>778</v>
      </c>
      <c r="C889" s="199" t="s">
        <v>1304</v>
      </c>
      <c r="D889" s="207">
        <v>4299</v>
      </c>
      <c r="E889" s="207" t="s">
        <v>1200</v>
      </c>
      <c r="F889" s="207">
        <v>44756.3</v>
      </c>
      <c r="G889" s="207">
        <v>267.10000000000002</v>
      </c>
      <c r="H889" s="196">
        <f t="shared" si="40"/>
        <v>267.10000000000002</v>
      </c>
      <c r="I889" s="197" t="b">
        <f t="shared" si="41"/>
        <v>1</v>
      </c>
      <c r="J889" s="194" t="b">
        <v>1</v>
      </c>
    </row>
    <row r="890" spans="1:10" ht="15.6" thickBot="1">
      <c r="A890" s="222" t="str">
        <f t="shared" si="39"/>
        <v>LEDDXB</v>
      </c>
      <c r="B890" s="199" t="s">
        <v>1304</v>
      </c>
      <c r="C890" s="199" t="s">
        <v>778</v>
      </c>
      <c r="D890" s="207">
        <v>4299</v>
      </c>
      <c r="E890" s="207" t="s">
        <v>1200</v>
      </c>
      <c r="F890" s="207">
        <v>44756.3</v>
      </c>
      <c r="G890" s="207">
        <v>267.10000000000002</v>
      </c>
      <c r="H890" s="196">
        <f t="shared" si="40"/>
        <v>267.10000000000002</v>
      </c>
      <c r="I890" s="197" t="b">
        <f t="shared" si="41"/>
        <v>1</v>
      </c>
      <c r="J890" s="194" t="b">
        <v>1</v>
      </c>
    </row>
    <row r="891" spans="1:10" ht="15.6" thickBot="1">
      <c r="A891" s="222" t="str">
        <f t="shared" si="39"/>
        <v>VIEDUS</v>
      </c>
      <c r="B891" s="199" t="s">
        <v>763</v>
      </c>
      <c r="C891" s="199" t="s">
        <v>834</v>
      </c>
      <c r="D891" s="208">
        <v>787</v>
      </c>
      <c r="E891" s="208" t="s">
        <v>1303</v>
      </c>
      <c r="F891" s="208">
        <v>4428.5</v>
      </c>
      <c r="G891" s="208">
        <v>93.8</v>
      </c>
      <c r="H891" s="196">
        <f t="shared" si="40"/>
        <v>93.8</v>
      </c>
      <c r="I891" s="197" t="b">
        <f t="shared" si="41"/>
        <v>1</v>
      </c>
      <c r="J891" s="194" t="b">
        <v>1</v>
      </c>
    </row>
    <row r="892" spans="1:10" ht="15.6" thickBot="1">
      <c r="A892" s="222" t="str">
        <f t="shared" si="39"/>
        <v>DUSZRH</v>
      </c>
      <c r="B892" s="199" t="s">
        <v>834</v>
      </c>
      <c r="C892" s="199" t="s">
        <v>854</v>
      </c>
      <c r="D892" s="207">
        <v>444</v>
      </c>
      <c r="E892" s="207" t="s">
        <v>1305</v>
      </c>
      <c r="F892" s="207">
        <v>2802.9</v>
      </c>
      <c r="G892" s="207">
        <v>64.8</v>
      </c>
      <c r="H892" s="196">
        <f t="shared" si="40"/>
        <v>64.8</v>
      </c>
      <c r="I892" s="197" t="b">
        <f t="shared" si="41"/>
        <v>1</v>
      </c>
      <c r="J892" s="194" t="b">
        <v>1</v>
      </c>
    </row>
    <row r="893" spans="1:10" ht="15.6" thickBot="1">
      <c r="A893" s="222" t="str">
        <f t="shared" si="39"/>
        <v>ZRHFRA</v>
      </c>
      <c r="B893" s="199" t="s">
        <v>854</v>
      </c>
      <c r="C893" s="199" t="s">
        <v>766</v>
      </c>
      <c r="D893" s="207">
        <v>285</v>
      </c>
      <c r="E893" s="207" t="s">
        <v>1306</v>
      </c>
      <c r="F893" s="207">
        <v>2265.4</v>
      </c>
      <c r="G893" s="207">
        <v>55.1</v>
      </c>
      <c r="H893" s="196">
        <f t="shared" si="40"/>
        <v>55.1</v>
      </c>
      <c r="I893" s="197" t="b">
        <f t="shared" si="41"/>
        <v>1</v>
      </c>
      <c r="J893" s="194" t="b">
        <v>1</v>
      </c>
    </row>
    <row r="894" spans="1:10" ht="15.6" thickBot="1">
      <c r="A894" s="222" t="str">
        <f t="shared" si="39"/>
        <v>FRAMUC</v>
      </c>
      <c r="B894" s="199" t="s">
        <v>766</v>
      </c>
      <c r="C894" s="199" t="s">
        <v>797</v>
      </c>
      <c r="D894" s="207">
        <v>298</v>
      </c>
      <c r="E894" s="207" t="s">
        <v>1307</v>
      </c>
      <c r="F894" s="207">
        <v>2708.7</v>
      </c>
      <c r="G894" s="207">
        <v>47.4</v>
      </c>
      <c r="H894" s="196">
        <f t="shared" si="40"/>
        <v>47.4</v>
      </c>
      <c r="I894" s="197" t="b">
        <f t="shared" si="41"/>
        <v>1</v>
      </c>
      <c r="J894" s="194" t="b">
        <v>1</v>
      </c>
    </row>
    <row r="895" spans="1:10" ht="15.6" thickBot="1">
      <c r="A895" s="222" t="str">
        <f t="shared" si="39"/>
        <v>MUCFRA</v>
      </c>
      <c r="B895" s="199" t="s">
        <v>797</v>
      </c>
      <c r="C895" s="199" t="s">
        <v>766</v>
      </c>
      <c r="D895" s="207">
        <v>298</v>
      </c>
      <c r="E895" s="207" t="s">
        <v>1307</v>
      </c>
      <c r="F895" s="207">
        <v>2709.5</v>
      </c>
      <c r="G895" s="207">
        <v>47.4</v>
      </c>
      <c r="H895" s="196">
        <f t="shared" si="40"/>
        <v>47.4</v>
      </c>
      <c r="I895" s="197" t="b">
        <f t="shared" si="41"/>
        <v>1</v>
      </c>
      <c r="J895" s="194" t="b">
        <v>1</v>
      </c>
    </row>
    <row r="896" spans="1:10" ht="15.6" thickBot="1">
      <c r="A896" s="222" t="str">
        <f t="shared" si="39"/>
        <v>FRAZRH</v>
      </c>
      <c r="B896" s="199" t="s">
        <v>766</v>
      </c>
      <c r="C896" s="199" t="s">
        <v>854</v>
      </c>
      <c r="D896" s="207">
        <v>285</v>
      </c>
      <c r="E896" s="207" t="s">
        <v>1306</v>
      </c>
      <c r="F896" s="207">
        <v>2265.4</v>
      </c>
      <c r="G896" s="207">
        <v>55.1</v>
      </c>
      <c r="H896" s="196">
        <f t="shared" si="40"/>
        <v>55.1</v>
      </c>
      <c r="I896" s="197" t="b">
        <f t="shared" si="41"/>
        <v>1</v>
      </c>
      <c r="J896" s="194" t="b">
        <v>1</v>
      </c>
    </row>
    <row r="897" spans="1:10" ht="15.6" thickBot="1">
      <c r="A897" s="222" t="str">
        <f t="shared" si="39"/>
        <v>ZRHDUS</v>
      </c>
      <c r="B897" s="199" t="s">
        <v>854</v>
      </c>
      <c r="C897" s="199" t="s">
        <v>834</v>
      </c>
      <c r="D897" s="208">
        <v>444</v>
      </c>
      <c r="E897" s="208" t="s">
        <v>1305</v>
      </c>
      <c r="F897" s="208">
        <v>2802.9</v>
      </c>
      <c r="G897" s="208">
        <v>64.8</v>
      </c>
      <c r="H897" s="196">
        <f t="shared" si="40"/>
        <v>64.8</v>
      </c>
      <c r="I897" s="197" t="b">
        <f t="shared" si="41"/>
        <v>1</v>
      </c>
      <c r="J897" s="194" t="b">
        <v>1</v>
      </c>
    </row>
    <row r="898" spans="1:10" ht="15.6" thickBot="1">
      <c r="A898" s="222" t="str">
        <f t="shared" si="39"/>
        <v>DXBLHR</v>
      </c>
      <c r="B898" s="199" t="s">
        <v>778</v>
      </c>
      <c r="C898" s="199" t="s">
        <v>844</v>
      </c>
      <c r="D898" s="207">
        <v>5493</v>
      </c>
      <c r="E898" s="207" t="s">
        <v>1308</v>
      </c>
      <c r="F898" s="207">
        <v>71615.399999999994</v>
      </c>
      <c r="G898" s="207">
        <v>344.2</v>
      </c>
      <c r="H898" s="196">
        <f t="shared" si="40"/>
        <v>344.2</v>
      </c>
      <c r="I898" s="197" t="b">
        <f t="shared" si="41"/>
        <v>1</v>
      </c>
      <c r="J898" s="194" t="b">
        <v>1</v>
      </c>
    </row>
    <row r="899" spans="1:10" ht="15.6" thickBot="1">
      <c r="A899" s="222" t="str">
        <f t="shared" ref="A899:A962" si="42">B899&amp;C899</f>
        <v>SEAEWR</v>
      </c>
      <c r="B899" s="199" t="s">
        <v>567</v>
      </c>
      <c r="C899" s="199" t="s">
        <v>837</v>
      </c>
      <c r="D899" s="207">
        <v>3853</v>
      </c>
      <c r="E899" s="207" t="s">
        <v>1221</v>
      </c>
      <c r="F899" s="207">
        <v>14755.3</v>
      </c>
      <c r="G899" s="207">
        <v>278.8</v>
      </c>
      <c r="H899" s="196">
        <f t="shared" ref="H899:H962" si="43">SUMIFS(G:G,B:B,B899,C:C,C899)</f>
        <v>278.8</v>
      </c>
      <c r="I899" s="197" t="b">
        <f t="shared" ref="I899:I962" si="44">H899=G899</f>
        <v>1</v>
      </c>
      <c r="J899" s="194" t="b">
        <v>1</v>
      </c>
    </row>
    <row r="900" spans="1:10" ht="15.6" thickBot="1">
      <c r="A900" s="222" t="str">
        <f t="shared" si="42"/>
        <v>LHRDXB</v>
      </c>
      <c r="B900" s="199" t="s">
        <v>844</v>
      </c>
      <c r="C900" s="199" t="s">
        <v>778</v>
      </c>
      <c r="D900" s="208">
        <v>5493</v>
      </c>
      <c r="E900" s="208" t="s">
        <v>1308</v>
      </c>
      <c r="F900" s="208">
        <v>71605.8</v>
      </c>
      <c r="G900" s="208">
        <v>344.2</v>
      </c>
      <c r="H900" s="196">
        <f t="shared" si="43"/>
        <v>344.2</v>
      </c>
      <c r="I900" s="197" t="b">
        <f t="shared" si="44"/>
        <v>1</v>
      </c>
      <c r="J900" s="194" t="b">
        <v>1</v>
      </c>
    </row>
    <row r="901" spans="1:10" ht="15.6" thickBot="1">
      <c r="A901" s="222" t="str">
        <f t="shared" si="42"/>
        <v>SEADTW</v>
      </c>
      <c r="B901" s="199" t="s">
        <v>567</v>
      </c>
      <c r="C901" s="199" t="s">
        <v>828</v>
      </c>
      <c r="D901" s="207">
        <v>3092</v>
      </c>
      <c r="E901" s="207" t="s">
        <v>1194</v>
      </c>
      <c r="F901" s="207">
        <v>14037.3</v>
      </c>
      <c r="G901" s="207">
        <v>227.5</v>
      </c>
      <c r="H901" s="196">
        <f t="shared" si="43"/>
        <v>227.5</v>
      </c>
      <c r="I901" s="197" t="b">
        <f t="shared" si="44"/>
        <v>1</v>
      </c>
      <c r="J901" s="194" t="b">
        <v>1</v>
      </c>
    </row>
    <row r="902" spans="1:10" ht="15.6" thickBot="1">
      <c r="A902" s="222" t="str">
        <f t="shared" si="42"/>
        <v>SJCDEN</v>
      </c>
      <c r="B902" s="199" t="s">
        <v>775</v>
      </c>
      <c r="C902" s="199" t="s">
        <v>878</v>
      </c>
      <c r="D902" s="207">
        <v>1521</v>
      </c>
      <c r="E902" s="207" t="s">
        <v>1156</v>
      </c>
      <c r="F902" s="207">
        <v>5889.5</v>
      </c>
      <c r="G902" s="207">
        <v>156.9</v>
      </c>
      <c r="H902" s="196">
        <f t="shared" si="43"/>
        <v>156.9</v>
      </c>
      <c r="I902" s="197" t="b">
        <f t="shared" si="44"/>
        <v>1</v>
      </c>
      <c r="J902" s="194" t="b">
        <v>1</v>
      </c>
    </row>
    <row r="903" spans="1:10" ht="15.6" thickBot="1">
      <c r="A903" s="222" t="str">
        <f t="shared" si="42"/>
        <v>EWRDEN</v>
      </c>
      <c r="B903" s="199" t="s">
        <v>837</v>
      </c>
      <c r="C903" s="199" t="s">
        <v>878</v>
      </c>
      <c r="D903" s="207">
        <v>2575</v>
      </c>
      <c r="E903" s="207" t="s">
        <v>1309</v>
      </c>
      <c r="F903" s="207">
        <v>10662.8</v>
      </c>
      <c r="G903" s="207">
        <v>200</v>
      </c>
      <c r="H903" s="196">
        <f t="shared" si="43"/>
        <v>200</v>
      </c>
      <c r="I903" s="197" t="b">
        <f t="shared" si="44"/>
        <v>1</v>
      </c>
      <c r="J903" s="194" t="b">
        <v>1</v>
      </c>
    </row>
    <row r="904" spans="1:10" ht="15.6" thickBot="1">
      <c r="A904" s="222" t="str">
        <f t="shared" si="42"/>
        <v>DENEWR</v>
      </c>
      <c r="B904" s="199" t="s">
        <v>878</v>
      </c>
      <c r="C904" s="199" t="s">
        <v>837</v>
      </c>
      <c r="D904" s="208">
        <v>2575</v>
      </c>
      <c r="E904" s="208" t="s">
        <v>1310</v>
      </c>
      <c r="F904" s="208">
        <v>10727.7</v>
      </c>
      <c r="G904" s="208">
        <v>200.8</v>
      </c>
      <c r="H904" s="196">
        <f t="shared" si="43"/>
        <v>200.8</v>
      </c>
      <c r="I904" s="197" t="b">
        <f t="shared" si="44"/>
        <v>1</v>
      </c>
      <c r="J904" s="194" t="b">
        <v>1</v>
      </c>
    </row>
    <row r="905" spans="1:10" ht="15.6" thickBot="1">
      <c r="A905" s="222" t="str">
        <f t="shared" si="42"/>
        <v>EWRDTW</v>
      </c>
      <c r="B905" s="199" t="s">
        <v>837</v>
      </c>
      <c r="C905" s="199" t="s">
        <v>828</v>
      </c>
      <c r="D905" s="207">
        <v>782</v>
      </c>
      <c r="E905" s="207" t="s">
        <v>1311</v>
      </c>
      <c r="F905" s="207">
        <v>3015</v>
      </c>
      <c r="G905" s="207">
        <v>124.5</v>
      </c>
      <c r="H905" s="196">
        <f t="shared" si="43"/>
        <v>124.5</v>
      </c>
      <c r="I905" s="197" t="b">
        <f t="shared" si="44"/>
        <v>1</v>
      </c>
      <c r="J905" s="194" t="b">
        <v>1</v>
      </c>
    </row>
    <row r="906" spans="1:10" ht="15.6" thickBot="1">
      <c r="A906" s="222" t="str">
        <f t="shared" si="42"/>
        <v>DTWEWR</v>
      </c>
      <c r="B906" s="199" t="s">
        <v>828</v>
      </c>
      <c r="C906" s="199" t="s">
        <v>837</v>
      </c>
      <c r="D906" s="208">
        <v>782</v>
      </c>
      <c r="E906" s="208" t="s">
        <v>1312</v>
      </c>
      <c r="F906" s="208">
        <v>2988.7</v>
      </c>
      <c r="G906" s="208">
        <v>124.9</v>
      </c>
      <c r="H906" s="196">
        <f t="shared" si="43"/>
        <v>124.9</v>
      </c>
      <c r="I906" s="197" t="b">
        <f t="shared" si="44"/>
        <v>1</v>
      </c>
      <c r="J906" s="194" t="b">
        <v>1</v>
      </c>
    </row>
    <row r="907" spans="1:10" ht="15.6" thickBot="1">
      <c r="A907" s="222" t="str">
        <f t="shared" si="42"/>
        <v>EWRGRU</v>
      </c>
      <c r="B907" s="199" t="s">
        <v>837</v>
      </c>
      <c r="C907" s="199" t="s">
        <v>885</v>
      </c>
      <c r="D907" s="207">
        <v>7677</v>
      </c>
      <c r="E907" s="207">
        <v>777</v>
      </c>
      <c r="F907" s="207">
        <v>65875.199999999997</v>
      </c>
      <c r="G907" s="207">
        <v>460.3</v>
      </c>
      <c r="H907" s="196">
        <f t="shared" si="43"/>
        <v>460.3</v>
      </c>
      <c r="I907" s="197" t="b">
        <f t="shared" si="44"/>
        <v>1</v>
      </c>
      <c r="J907" s="194" t="b">
        <v>1</v>
      </c>
    </row>
    <row r="908" spans="1:10" ht="15.6" thickBot="1">
      <c r="A908" s="222" t="str">
        <f t="shared" si="42"/>
        <v>GRUIAH</v>
      </c>
      <c r="B908" s="199" t="s">
        <v>885</v>
      </c>
      <c r="C908" s="199" t="s">
        <v>774</v>
      </c>
      <c r="D908" s="207">
        <v>7899</v>
      </c>
      <c r="E908" s="207">
        <v>763</v>
      </c>
      <c r="F908" s="207">
        <v>50149.5</v>
      </c>
      <c r="G908" s="207">
        <v>440.5</v>
      </c>
      <c r="H908" s="196">
        <f t="shared" si="43"/>
        <v>440.5</v>
      </c>
      <c r="I908" s="197" t="b">
        <f t="shared" si="44"/>
        <v>1</v>
      </c>
      <c r="J908" s="194" t="b">
        <v>1</v>
      </c>
    </row>
    <row r="909" spans="1:10" ht="15.6" thickBot="1">
      <c r="A909" s="222" t="str">
        <f t="shared" si="42"/>
        <v>IAHEZE</v>
      </c>
      <c r="B909" s="199" t="s">
        <v>774</v>
      </c>
      <c r="C909" s="199" t="s">
        <v>1313</v>
      </c>
      <c r="D909" s="207">
        <v>8167</v>
      </c>
      <c r="E909" s="207">
        <v>777</v>
      </c>
      <c r="F909" s="207">
        <v>69613.3</v>
      </c>
      <c r="G909" s="207">
        <v>486.4</v>
      </c>
      <c r="H909" s="196">
        <f t="shared" si="43"/>
        <v>486.4</v>
      </c>
      <c r="I909" s="197" t="b">
        <f t="shared" si="44"/>
        <v>1</v>
      </c>
      <c r="J909" s="194" t="b">
        <v>1</v>
      </c>
    </row>
    <row r="910" spans="1:10" ht="15.6" thickBot="1">
      <c r="A910" s="222" t="str">
        <f t="shared" si="42"/>
        <v>EZEIAH</v>
      </c>
      <c r="B910" s="199" t="s">
        <v>1313</v>
      </c>
      <c r="C910" s="199" t="s">
        <v>774</v>
      </c>
      <c r="D910" s="207">
        <v>8167</v>
      </c>
      <c r="E910" s="207">
        <v>777</v>
      </c>
      <c r="F910" s="207">
        <v>69613.3</v>
      </c>
      <c r="G910" s="207">
        <v>486.4</v>
      </c>
      <c r="H910" s="196">
        <f t="shared" si="43"/>
        <v>486.4</v>
      </c>
      <c r="I910" s="197" t="b">
        <f t="shared" si="44"/>
        <v>1</v>
      </c>
      <c r="J910" s="194" t="b">
        <v>1</v>
      </c>
    </row>
    <row r="911" spans="1:10" ht="15.6" thickBot="1">
      <c r="A911" s="222" t="str">
        <f t="shared" si="42"/>
        <v>IAHGRU</v>
      </c>
      <c r="B911" s="199" t="s">
        <v>774</v>
      </c>
      <c r="C911" s="199" t="s">
        <v>885</v>
      </c>
      <c r="D911" s="207">
        <v>7899</v>
      </c>
      <c r="E911" s="207">
        <v>763</v>
      </c>
      <c r="F911" s="207">
        <v>50149.5</v>
      </c>
      <c r="G911" s="207">
        <v>440.5</v>
      </c>
      <c r="H911" s="196">
        <f t="shared" si="43"/>
        <v>440.5</v>
      </c>
      <c r="I911" s="197" t="b">
        <f t="shared" si="44"/>
        <v>1</v>
      </c>
      <c r="J911" s="194" t="b">
        <v>1</v>
      </c>
    </row>
    <row r="912" spans="1:10" ht="15.6" thickBot="1">
      <c r="A912" s="222" t="str">
        <f t="shared" si="42"/>
        <v>GRUEWR</v>
      </c>
      <c r="B912" s="199" t="s">
        <v>885</v>
      </c>
      <c r="C912" s="199" t="s">
        <v>837</v>
      </c>
      <c r="D912" s="208">
        <v>7677</v>
      </c>
      <c r="E912" s="208">
        <v>777</v>
      </c>
      <c r="F912" s="208">
        <v>65875.199999999997</v>
      </c>
      <c r="G912" s="208">
        <v>460.3</v>
      </c>
      <c r="H912" s="196">
        <f t="shared" si="43"/>
        <v>460.3</v>
      </c>
      <c r="I912" s="197" t="b">
        <f t="shared" si="44"/>
        <v>1</v>
      </c>
      <c r="J912" s="194" t="b">
        <v>1</v>
      </c>
    </row>
    <row r="913" spans="1:10" ht="19.8" thickBot="1">
      <c r="A913" s="222" t="str">
        <f t="shared" si="42"/>
        <v>EWRORD</v>
      </c>
      <c r="B913" s="199" t="s">
        <v>837</v>
      </c>
      <c r="C913" s="199" t="s">
        <v>776</v>
      </c>
      <c r="D913" s="207">
        <v>1152</v>
      </c>
      <c r="E913" s="207" t="s">
        <v>1314</v>
      </c>
      <c r="F913" s="207">
        <v>5523.5</v>
      </c>
      <c r="G913" s="207">
        <v>125.2</v>
      </c>
      <c r="H913" s="196">
        <f t="shared" si="43"/>
        <v>125.2</v>
      </c>
      <c r="I913" s="197" t="b">
        <f t="shared" si="44"/>
        <v>1</v>
      </c>
      <c r="J913" s="194" t="b">
        <v>1</v>
      </c>
    </row>
    <row r="914" spans="1:10" ht="19.8" thickBot="1">
      <c r="A914" s="222" t="str">
        <f t="shared" si="42"/>
        <v>ORDGRR</v>
      </c>
      <c r="B914" s="199" t="s">
        <v>776</v>
      </c>
      <c r="C914" s="199" t="s">
        <v>1315</v>
      </c>
      <c r="D914" s="207">
        <v>219</v>
      </c>
      <c r="E914" s="207" t="s">
        <v>1288</v>
      </c>
      <c r="F914" s="207">
        <v>1142.2</v>
      </c>
      <c r="G914" s="207">
        <v>56.9</v>
      </c>
      <c r="H914" s="196">
        <f t="shared" si="43"/>
        <v>56.9</v>
      </c>
      <c r="I914" s="197" t="b">
        <f t="shared" si="44"/>
        <v>1</v>
      </c>
      <c r="J914" s="194" t="b">
        <v>1</v>
      </c>
    </row>
    <row r="915" spans="1:10" ht="19.8" thickBot="1">
      <c r="A915" s="222" t="str">
        <f t="shared" si="42"/>
        <v>GRRORD</v>
      </c>
      <c r="B915" s="199" t="s">
        <v>1315</v>
      </c>
      <c r="C915" s="199" t="s">
        <v>776</v>
      </c>
      <c r="D915" s="207">
        <v>219</v>
      </c>
      <c r="E915" s="207" t="s">
        <v>1288</v>
      </c>
      <c r="F915" s="207">
        <v>1172.8</v>
      </c>
      <c r="G915" s="207">
        <v>56.1</v>
      </c>
      <c r="H915" s="196">
        <f t="shared" si="43"/>
        <v>56.1</v>
      </c>
      <c r="I915" s="197" t="b">
        <f t="shared" si="44"/>
        <v>1</v>
      </c>
      <c r="J915" s="194" t="b">
        <v>1</v>
      </c>
    </row>
    <row r="916" spans="1:10" ht="19.8" thickBot="1">
      <c r="A916" s="222" t="str">
        <f t="shared" si="42"/>
        <v>ORDEWR</v>
      </c>
      <c r="B916" s="199" t="s">
        <v>776</v>
      </c>
      <c r="C916" s="199" t="s">
        <v>837</v>
      </c>
      <c r="D916" s="208">
        <v>1152</v>
      </c>
      <c r="E916" s="208" t="s">
        <v>1316</v>
      </c>
      <c r="F916" s="208">
        <v>5475.9</v>
      </c>
      <c r="G916" s="208">
        <v>127.2</v>
      </c>
      <c r="H916" s="196">
        <f t="shared" si="43"/>
        <v>127.2</v>
      </c>
      <c r="I916" s="197" t="b">
        <f t="shared" si="44"/>
        <v>1</v>
      </c>
      <c r="J916" s="194" t="b">
        <v>1</v>
      </c>
    </row>
    <row r="917" spans="1:10" ht="19.8" thickBot="1">
      <c r="A917" s="222" t="str">
        <f t="shared" si="42"/>
        <v>SEALAX</v>
      </c>
      <c r="B917" s="199" t="s">
        <v>567</v>
      </c>
      <c r="C917" s="199" t="s">
        <v>783</v>
      </c>
      <c r="D917" s="207">
        <v>1535</v>
      </c>
      <c r="E917" s="207" t="s">
        <v>1317</v>
      </c>
      <c r="F917" s="207">
        <v>6566.4</v>
      </c>
      <c r="G917" s="207">
        <v>151.69999999999999</v>
      </c>
      <c r="H917" s="196">
        <f t="shared" si="43"/>
        <v>151.69999999999999</v>
      </c>
      <c r="I917" s="197" t="b">
        <f t="shared" si="44"/>
        <v>1</v>
      </c>
      <c r="J917" s="194" t="b">
        <v>1</v>
      </c>
    </row>
    <row r="918" spans="1:10" ht="15.6" thickBot="1">
      <c r="A918" s="222" t="str">
        <f t="shared" si="42"/>
        <v>LAXIAD</v>
      </c>
      <c r="B918" s="199" t="s">
        <v>783</v>
      </c>
      <c r="C918" s="199" t="s">
        <v>793</v>
      </c>
      <c r="D918" s="207">
        <v>3671</v>
      </c>
      <c r="E918" s="207" t="s">
        <v>1318</v>
      </c>
      <c r="F918" s="207">
        <v>13967.6</v>
      </c>
      <c r="G918" s="207">
        <v>271.60000000000002</v>
      </c>
      <c r="H918" s="196">
        <f t="shared" si="43"/>
        <v>271.60000000000002</v>
      </c>
      <c r="I918" s="197" t="b">
        <f t="shared" si="44"/>
        <v>1</v>
      </c>
      <c r="J918" s="194" t="b">
        <v>1</v>
      </c>
    </row>
    <row r="919" spans="1:10" ht="15.6" thickBot="1">
      <c r="A919" s="222" t="str">
        <f t="shared" si="42"/>
        <v>IADLAX</v>
      </c>
      <c r="B919" s="199" t="s">
        <v>793</v>
      </c>
      <c r="C919" s="199" t="s">
        <v>783</v>
      </c>
      <c r="D919" s="207">
        <v>3671</v>
      </c>
      <c r="E919" s="207" t="s">
        <v>1318</v>
      </c>
      <c r="F919" s="207">
        <v>13834.2</v>
      </c>
      <c r="G919" s="207">
        <v>275.7</v>
      </c>
      <c r="H919" s="196">
        <f t="shared" si="43"/>
        <v>275.7</v>
      </c>
      <c r="I919" s="197" t="b">
        <f t="shared" si="44"/>
        <v>1</v>
      </c>
      <c r="J919" s="194" t="b">
        <v>1</v>
      </c>
    </row>
    <row r="920" spans="1:10" ht="19.8" thickBot="1">
      <c r="A920" s="222" t="str">
        <f t="shared" si="42"/>
        <v>LAXSEA</v>
      </c>
      <c r="B920" s="199" t="s">
        <v>783</v>
      </c>
      <c r="C920" s="199" t="s">
        <v>567</v>
      </c>
      <c r="D920" s="207">
        <v>1535</v>
      </c>
      <c r="E920" s="207" t="s">
        <v>1317</v>
      </c>
      <c r="F920" s="207">
        <v>6570.8</v>
      </c>
      <c r="G920" s="207">
        <v>151.69999999999999</v>
      </c>
      <c r="H920" s="196">
        <f t="shared" si="43"/>
        <v>151.69999999999999</v>
      </c>
      <c r="I920" s="197" t="b">
        <f t="shared" si="44"/>
        <v>1</v>
      </c>
      <c r="J920" s="194" t="b">
        <v>1</v>
      </c>
    </row>
    <row r="921" spans="1:10" ht="15.6" thickBot="1">
      <c r="A921" s="222" t="str">
        <f t="shared" si="42"/>
        <v>TPECGK</v>
      </c>
      <c r="B921" s="199" t="s">
        <v>755</v>
      </c>
      <c r="C921" s="199" t="s">
        <v>969</v>
      </c>
      <c r="D921" s="208">
        <v>3806</v>
      </c>
      <c r="E921" s="208" t="s">
        <v>965</v>
      </c>
      <c r="F921" s="208">
        <v>28513.4</v>
      </c>
      <c r="G921" s="208">
        <v>215.6</v>
      </c>
      <c r="H921" s="196">
        <f t="shared" si="43"/>
        <v>215.6</v>
      </c>
      <c r="I921" s="197" t="b">
        <f t="shared" si="44"/>
        <v>1</v>
      </c>
      <c r="J921" s="194" t="b">
        <v>1</v>
      </c>
    </row>
    <row r="922" spans="1:10" ht="15.6" thickBot="1">
      <c r="A922" s="222" t="str">
        <f t="shared" si="42"/>
        <v>FCOIST</v>
      </c>
      <c r="B922" s="199" t="s">
        <v>810</v>
      </c>
      <c r="C922" s="199" t="s">
        <v>812</v>
      </c>
      <c r="D922" s="207">
        <v>1382</v>
      </c>
      <c r="E922" s="207" t="s">
        <v>1319</v>
      </c>
      <c r="F922" s="207">
        <v>8580.5</v>
      </c>
      <c r="G922" s="207">
        <v>128</v>
      </c>
      <c r="H922" s="196">
        <f t="shared" si="43"/>
        <v>128</v>
      </c>
      <c r="I922" s="197" t="b">
        <f t="shared" si="44"/>
        <v>1</v>
      </c>
      <c r="J922" s="194" t="b">
        <v>1</v>
      </c>
    </row>
    <row r="923" spans="1:10" ht="15.6" thickBot="1">
      <c r="A923" s="222" t="str">
        <f t="shared" si="42"/>
        <v>ISTHAJ</v>
      </c>
      <c r="B923" s="199" t="s">
        <v>812</v>
      </c>
      <c r="C923" s="199" t="s">
        <v>804</v>
      </c>
      <c r="D923" s="207">
        <v>1925</v>
      </c>
      <c r="E923" s="207" t="s">
        <v>1320</v>
      </c>
      <c r="F923" s="207">
        <v>9244.9</v>
      </c>
      <c r="G923" s="207">
        <v>163.6</v>
      </c>
      <c r="H923" s="196">
        <f t="shared" si="43"/>
        <v>163.6</v>
      </c>
      <c r="I923" s="197" t="b">
        <f t="shared" si="44"/>
        <v>1</v>
      </c>
      <c r="J923" s="194" t="b">
        <v>1</v>
      </c>
    </row>
    <row r="924" spans="1:10" ht="15.6" thickBot="1">
      <c r="A924" s="222" t="str">
        <f t="shared" si="42"/>
        <v>HAJMUC</v>
      </c>
      <c r="B924" s="199" t="s">
        <v>804</v>
      </c>
      <c r="C924" s="199" t="s">
        <v>797</v>
      </c>
      <c r="D924" s="207">
        <v>478</v>
      </c>
      <c r="E924" s="207" t="s">
        <v>1321</v>
      </c>
      <c r="F924" s="207">
        <v>3079.7</v>
      </c>
      <c r="G924" s="207">
        <v>68.3</v>
      </c>
      <c r="H924" s="196">
        <f t="shared" si="43"/>
        <v>68.3</v>
      </c>
      <c r="I924" s="197" t="b">
        <f t="shared" si="44"/>
        <v>1</v>
      </c>
      <c r="J924" s="194" t="b">
        <v>1</v>
      </c>
    </row>
    <row r="925" spans="1:10" ht="15.6" thickBot="1">
      <c r="A925" s="222" t="str">
        <f t="shared" si="42"/>
        <v>MUCHAJ</v>
      </c>
      <c r="B925" s="199" t="s">
        <v>797</v>
      </c>
      <c r="C925" s="199" t="s">
        <v>804</v>
      </c>
      <c r="D925" s="207">
        <v>478</v>
      </c>
      <c r="E925" s="207" t="s">
        <v>1321</v>
      </c>
      <c r="F925" s="207">
        <v>3079.9</v>
      </c>
      <c r="G925" s="207">
        <v>68.3</v>
      </c>
      <c r="H925" s="196">
        <f t="shared" si="43"/>
        <v>68.3</v>
      </c>
      <c r="I925" s="197" t="b">
        <f t="shared" si="44"/>
        <v>1</v>
      </c>
      <c r="J925" s="194" t="b">
        <v>1</v>
      </c>
    </row>
    <row r="926" spans="1:10" ht="15.6" thickBot="1">
      <c r="A926" s="222" t="str">
        <f t="shared" si="42"/>
        <v>HAJIST</v>
      </c>
      <c r="B926" s="199" t="s">
        <v>804</v>
      </c>
      <c r="C926" s="199" t="s">
        <v>812</v>
      </c>
      <c r="D926" s="207">
        <v>1925</v>
      </c>
      <c r="E926" s="207" t="s">
        <v>1320</v>
      </c>
      <c r="F926" s="207">
        <v>9244.9</v>
      </c>
      <c r="G926" s="207">
        <v>163.6</v>
      </c>
      <c r="H926" s="196">
        <f t="shared" si="43"/>
        <v>163.6</v>
      </c>
      <c r="I926" s="197" t="b">
        <f t="shared" si="44"/>
        <v>1</v>
      </c>
      <c r="J926" s="194" t="b">
        <v>1</v>
      </c>
    </row>
    <row r="927" spans="1:10" ht="15.6" thickBot="1">
      <c r="A927" s="222" t="str">
        <f t="shared" si="42"/>
        <v>ISTFCO</v>
      </c>
      <c r="B927" s="199" t="s">
        <v>812</v>
      </c>
      <c r="C927" s="199" t="s">
        <v>810</v>
      </c>
      <c r="D927" s="208">
        <v>1382</v>
      </c>
      <c r="E927" s="208" t="s">
        <v>1319</v>
      </c>
      <c r="F927" s="208">
        <v>8580.5</v>
      </c>
      <c r="G927" s="208">
        <v>128</v>
      </c>
      <c r="H927" s="196">
        <f t="shared" si="43"/>
        <v>128</v>
      </c>
      <c r="I927" s="197" t="b">
        <f t="shared" si="44"/>
        <v>1</v>
      </c>
      <c r="J927" s="194" t="b">
        <v>1</v>
      </c>
    </row>
    <row r="928" spans="1:10" ht="15.6" thickBot="1">
      <c r="A928" s="222" t="str">
        <f t="shared" si="42"/>
        <v>FCOMAD</v>
      </c>
      <c r="B928" s="199" t="s">
        <v>810</v>
      </c>
      <c r="C928" s="199" t="s">
        <v>764</v>
      </c>
      <c r="D928" s="207">
        <v>1328</v>
      </c>
      <c r="E928" s="207" t="s">
        <v>1322</v>
      </c>
      <c r="F928" s="207">
        <v>6624.5</v>
      </c>
      <c r="G928" s="207">
        <v>128</v>
      </c>
      <c r="H928" s="196">
        <f t="shared" si="43"/>
        <v>128</v>
      </c>
      <c r="I928" s="197" t="b">
        <f t="shared" si="44"/>
        <v>1</v>
      </c>
      <c r="J928" s="194" t="b">
        <v>1</v>
      </c>
    </row>
    <row r="929" spans="1:10" ht="15.6" thickBot="1">
      <c r="A929" s="222" t="str">
        <f t="shared" si="42"/>
        <v>MADAMS</v>
      </c>
      <c r="B929" s="199" t="s">
        <v>764</v>
      </c>
      <c r="C929" s="199" t="s">
        <v>790</v>
      </c>
      <c r="D929" s="208">
        <v>1456</v>
      </c>
      <c r="E929" s="208" t="s">
        <v>1323</v>
      </c>
      <c r="F929" s="208">
        <v>6784.9</v>
      </c>
      <c r="G929" s="208">
        <v>132.19999999999999</v>
      </c>
      <c r="H929" s="196">
        <f t="shared" si="43"/>
        <v>132.19999999999999</v>
      </c>
      <c r="I929" s="197" t="b">
        <f t="shared" si="44"/>
        <v>1</v>
      </c>
      <c r="J929" s="194" t="b">
        <v>1</v>
      </c>
    </row>
    <row r="930" spans="1:10" ht="15.6" thickBot="1">
      <c r="A930" s="222" t="str">
        <f t="shared" si="42"/>
        <v>AMSMAD</v>
      </c>
      <c r="B930" s="199" t="s">
        <v>790</v>
      </c>
      <c r="C930" s="199" t="s">
        <v>764</v>
      </c>
      <c r="D930" s="207">
        <v>1456</v>
      </c>
      <c r="E930" s="207" t="s">
        <v>1323</v>
      </c>
      <c r="F930" s="207">
        <v>6778.4</v>
      </c>
      <c r="G930" s="207">
        <v>132.19999999999999</v>
      </c>
      <c r="H930" s="196">
        <f t="shared" si="43"/>
        <v>132.19999999999999</v>
      </c>
      <c r="I930" s="197" t="b">
        <f t="shared" si="44"/>
        <v>1</v>
      </c>
      <c r="J930" s="194" t="b">
        <v>1</v>
      </c>
    </row>
    <row r="931" spans="1:10" ht="15.6" thickBot="1">
      <c r="A931" s="222" t="str">
        <f t="shared" si="42"/>
        <v>MADFCO</v>
      </c>
      <c r="B931" s="199" t="s">
        <v>764</v>
      </c>
      <c r="C931" s="199" t="s">
        <v>810</v>
      </c>
      <c r="D931" s="207">
        <v>1328</v>
      </c>
      <c r="E931" s="207" t="s">
        <v>1322</v>
      </c>
      <c r="F931" s="207">
        <v>6623.9</v>
      </c>
      <c r="G931" s="207">
        <v>128</v>
      </c>
      <c r="H931" s="196">
        <f t="shared" si="43"/>
        <v>128</v>
      </c>
      <c r="I931" s="197" t="b">
        <f t="shared" si="44"/>
        <v>1</v>
      </c>
      <c r="J931" s="194" t="b">
        <v>1</v>
      </c>
    </row>
    <row r="932" spans="1:10" ht="15.6" thickBot="1">
      <c r="A932" s="222" t="str">
        <f t="shared" si="42"/>
        <v>EWRYYZ</v>
      </c>
      <c r="B932" s="199" t="s">
        <v>837</v>
      </c>
      <c r="C932" s="199" t="s">
        <v>787</v>
      </c>
      <c r="D932" s="207">
        <v>557</v>
      </c>
      <c r="E932" s="207" t="s">
        <v>1324</v>
      </c>
      <c r="F932" s="207">
        <v>2192.3000000000002</v>
      </c>
      <c r="G932" s="207">
        <v>110.4</v>
      </c>
      <c r="H932" s="196">
        <f t="shared" si="43"/>
        <v>110.4</v>
      </c>
      <c r="I932" s="197" t="b">
        <f t="shared" si="44"/>
        <v>1</v>
      </c>
      <c r="J932" s="194" t="b">
        <v>1</v>
      </c>
    </row>
    <row r="933" spans="1:10" ht="15.6" thickBot="1">
      <c r="A933" s="222" t="str">
        <f t="shared" si="42"/>
        <v>YYZDTW</v>
      </c>
      <c r="B933" s="199" t="s">
        <v>787</v>
      </c>
      <c r="C933" s="199" t="s">
        <v>828</v>
      </c>
      <c r="D933" s="207">
        <v>344</v>
      </c>
      <c r="E933" s="207" t="s">
        <v>1258</v>
      </c>
      <c r="F933" s="207">
        <v>1667.9</v>
      </c>
      <c r="G933" s="207">
        <v>64.7</v>
      </c>
      <c r="H933" s="196">
        <f t="shared" si="43"/>
        <v>64.7</v>
      </c>
      <c r="I933" s="197" t="b">
        <f t="shared" si="44"/>
        <v>1</v>
      </c>
      <c r="J933" s="194" t="b">
        <v>1</v>
      </c>
    </row>
    <row r="934" spans="1:10" ht="15.6" thickBot="1">
      <c r="A934" s="222" t="str">
        <f t="shared" si="42"/>
        <v>DTWNRT</v>
      </c>
      <c r="B934" s="199" t="s">
        <v>828</v>
      </c>
      <c r="C934" s="199" t="s">
        <v>754</v>
      </c>
      <c r="D934" s="207">
        <v>10269</v>
      </c>
      <c r="E934" s="207">
        <v>359</v>
      </c>
      <c r="F934" s="207">
        <v>61482.400000000001</v>
      </c>
      <c r="G934" s="207">
        <v>364.1</v>
      </c>
      <c r="H934" s="196">
        <f t="shared" si="43"/>
        <v>364.1</v>
      </c>
      <c r="I934" s="197" t="b">
        <f t="shared" si="44"/>
        <v>1</v>
      </c>
      <c r="J934" s="194" t="b">
        <v>1</v>
      </c>
    </row>
    <row r="935" spans="1:10" ht="15.6" thickBot="1">
      <c r="A935" s="222" t="str">
        <f t="shared" si="42"/>
        <v>NRTDTW</v>
      </c>
      <c r="B935" s="199" t="s">
        <v>754</v>
      </c>
      <c r="C935" s="199" t="s">
        <v>828</v>
      </c>
      <c r="D935" s="207">
        <v>10269</v>
      </c>
      <c r="E935" s="207">
        <v>359</v>
      </c>
      <c r="F935" s="207">
        <v>61482.400000000001</v>
      </c>
      <c r="G935" s="207">
        <v>364.1</v>
      </c>
      <c r="H935" s="196">
        <f t="shared" si="43"/>
        <v>364.1</v>
      </c>
      <c r="I935" s="197" t="b">
        <f t="shared" si="44"/>
        <v>1</v>
      </c>
      <c r="J935" s="194" t="b">
        <v>1</v>
      </c>
    </row>
    <row r="936" spans="1:10" ht="15.6" thickBot="1">
      <c r="A936" s="222" t="str">
        <f t="shared" si="42"/>
        <v>DTWYYZ</v>
      </c>
      <c r="B936" s="199" t="s">
        <v>828</v>
      </c>
      <c r="C936" s="199" t="s">
        <v>787</v>
      </c>
      <c r="D936" s="207">
        <v>344</v>
      </c>
      <c r="E936" s="207" t="s">
        <v>1258</v>
      </c>
      <c r="F936" s="207">
        <v>1667.9</v>
      </c>
      <c r="G936" s="207">
        <v>64.7</v>
      </c>
      <c r="H936" s="196">
        <f t="shared" si="43"/>
        <v>64.7</v>
      </c>
      <c r="I936" s="197" t="b">
        <f t="shared" si="44"/>
        <v>1</v>
      </c>
      <c r="J936" s="194" t="b">
        <v>1</v>
      </c>
    </row>
    <row r="937" spans="1:10" ht="15.6" thickBot="1">
      <c r="A937" s="222" t="str">
        <f t="shared" si="42"/>
        <v>YYZEWR</v>
      </c>
      <c r="B937" s="199" t="s">
        <v>787</v>
      </c>
      <c r="C937" s="199" t="s">
        <v>837</v>
      </c>
      <c r="D937" s="208">
        <v>557</v>
      </c>
      <c r="E937" s="208" t="s">
        <v>1324</v>
      </c>
      <c r="F937" s="208">
        <v>2190.6999999999998</v>
      </c>
      <c r="G937" s="208">
        <v>110.4</v>
      </c>
      <c r="H937" s="196">
        <f t="shared" si="43"/>
        <v>110.4</v>
      </c>
      <c r="I937" s="197" t="b">
        <f t="shared" si="44"/>
        <v>1</v>
      </c>
      <c r="J937" s="194" t="b">
        <v>1</v>
      </c>
    </row>
    <row r="938" spans="1:10" ht="15.6" thickBot="1">
      <c r="A938" s="222" t="str">
        <f t="shared" si="42"/>
        <v>FCOMUC</v>
      </c>
      <c r="B938" s="199" t="s">
        <v>810</v>
      </c>
      <c r="C938" s="199" t="s">
        <v>797</v>
      </c>
      <c r="D938" s="207">
        <v>727</v>
      </c>
      <c r="E938" s="207" t="s">
        <v>1325</v>
      </c>
      <c r="F938" s="207">
        <v>4257.5</v>
      </c>
      <c r="G938" s="207">
        <v>91.9</v>
      </c>
      <c r="H938" s="196">
        <f t="shared" si="43"/>
        <v>91.9</v>
      </c>
      <c r="I938" s="197" t="b">
        <f t="shared" si="44"/>
        <v>1</v>
      </c>
      <c r="J938" s="194" t="b">
        <v>1</v>
      </c>
    </row>
    <row r="939" spans="1:10" ht="15.6" thickBot="1">
      <c r="A939" s="222" t="str">
        <f t="shared" si="42"/>
        <v>MUCAOI</v>
      </c>
      <c r="B939" s="199" t="s">
        <v>797</v>
      </c>
      <c r="C939" s="199" t="s">
        <v>1326</v>
      </c>
      <c r="D939" s="207">
        <v>539</v>
      </c>
      <c r="E939" s="207" t="s">
        <v>1327</v>
      </c>
      <c r="F939" s="207">
        <v>2266.9</v>
      </c>
      <c r="G939" s="207">
        <v>94.7</v>
      </c>
      <c r="H939" s="196">
        <f t="shared" si="43"/>
        <v>94.7</v>
      </c>
      <c r="I939" s="197" t="b">
        <f t="shared" si="44"/>
        <v>1</v>
      </c>
      <c r="J939" s="194" t="b">
        <v>1</v>
      </c>
    </row>
    <row r="940" spans="1:10" ht="15.6" thickBot="1">
      <c r="A940" s="222" t="str">
        <f t="shared" si="42"/>
        <v>AOIMUC</v>
      </c>
      <c r="B940" s="199" t="s">
        <v>1326</v>
      </c>
      <c r="C940" s="199" t="s">
        <v>797</v>
      </c>
      <c r="D940" s="207">
        <v>539</v>
      </c>
      <c r="E940" s="207" t="s">
        <v>1327</v>
      </c>
      <c r="F940" s="207">
        <v>2266.9</v>
      </c>
      <c r="G940" s="207">
        <v>94.7</v>
      </c>
      <c r="H940" s="196">
        <f t="shared" si="43"/>
        <v>94.7</v>
      </c>
      <c r="I940" s="197" t="b">
        <f t="shared" si="44"/>
        <v>1</v>
      </c>
      <c r="J940" s="194" t="b">
        <v>1</v>
      </c>
    </row>
    <row r="941" spans="1:10" ht="15.6" thickBot="1">
      <c r="A941" s="222" t="str">
        <f t="shared" si="42"/>
        <v>MUCFCO</v>
      </c>
      <c r="B941" s="199" t="s">
        <v>797</v>
      </c>
      <c r="C941" s="199" t="s">
        <v>810</v>
      </c>
      <c r="D941" s="207">
        <v>727</v>
      </c>
      <c r="E941" s="207" t="s">
        <v>1325</v>
      </c>
      <c r="F941" s="207">
        <v>4261.8</v>
      </c>
      <c r="G941" s="207">
        <v>91.7</v>
      </c>
      <c r="H941" s="196">
        <f t="shared" si="43"/>
        <v>91.7</v>
      </c>
      <c r="I941" s="197" t="b">
        <f t="shared" si="44"/>
        <v>1</v>
      </c>
      <c r="J941" s="194" t="b">
        <v>1</v>
      </c>
    </row>
    <row r="942" spans="1:10" ht="15.6" thickBot="1">
      <c r="A942" s="222" t="str">
        <f t="shared" si="42"/>
        <v>FCOTPE</v>
      </c>
      <c r="B942" s="199" t="s">
        <v>810</v>
      </c>
      <c r="C942" s="199" t="s">
        <v>755</v>
      </c>
      <c r="D942" s="207">
        <v>9603</v>
      </c>
      <c r="E942" s="207">
        <v>359</v>
      </c>
      <c r="F942" s="207">
        <v>57846.6</v>
      </c>
      <c r="G942" s="207">
        <v>321.3</v>
      </c>
      <c r="H942" s="196">
        <f t="shared" si="43"/>
        <v>321.3</v>
      </c>
      <c r="I942" s="197" t="b">
        <f t="shared" si="44"/>
        <v>1</v>
      </c>
      <c r="J942" s="194" t="b">
        <v>1</v>
      </c>
    </row>
    <row r="943" spans="1:10" ht="15.6" thickBot="1">
      <c r="A943" s="222" t="str">
        <f t="shared" si="42"/>
        <v>FRALED</v>
      </c>
      <c r="B943" s="199" t="s">
        <v>766</v>
      </c>
      <c r="C943" s="199" t="s">
        <v>1304</v>
      </c>
      <c r="D943" s="207">
        <v>1746</v>
      </c>
      <c r="E943" s="207" t="s">
        <v>1130</v>
      </c>
      <c r="F943" s="207">
        <v>8009.4</v>
      </c>
      <c r="G943" s="207">
        <v>159.30000000000001</v>
      </c>
      <c r="H943" s="196">
        <f t="shared" si="43"/>
        <v>159.30000000000001</v>
      </c>
      <c r="I943" s="197" t="b">
        <f t="shared" si="44"/>
        <v>1</v>
      </c>
      <c r="J943" s="194" t="b">
        <v>1</v>
      </c>
    </row>
    <row r="944" spans="1:10" ht="15.6" thickBot="1">
      <c r="A944" s="222" t="str">
        <f t="shared" si="42"/>
        <v>LEDFRA</v>
      </c>
      <c r="B944" s="199" t="s">
        <v>1304</v>
      </c>
      <c r="C944" s="199" t="s">
        <v>766</v>
      </c>
      <c r="D944" s="207">
        <v>1746</v>
      </c>
      <c r="E944" s="207" t="s">
        <v>1130</v>
      </c>
      <c r="F944" s="207">
        <v>8008.4</v>
      </c>
      <c r="G944" s="207">
        <v>159.30000000000001</v>
      </c>
      <c r="H944" s="196">
        <f t="shared" si="43"/>
        <v>159.30000000000001</v>
      </c>
      <c r="I944" s="197" t="b">
        <f t="shared" si="44"/>
        <v>1</v>
      </c>
      <c r="J944" s="194" t="b">
        <v>1</v>
      </c>
    </row>
    <row r="945" spans="1:10" ht="15.6" thickBot="1">
      <c r="A945" s="222" t="str">
        <f t="shared" si="42"/>
        <v>TPEFCO</v>
      </c>
      <c r="B945" s="199" t="s">
        <v>755</v>
      </c>
      <c r="C945" s="199" t="s">
        <v>810</v>
      </c>
      <c r="D945" s="207">
        <v>9603</v>
      </c>
      <c r="E945" s="207">
        <v>359</v>
      </c>
      <c r="F945" s="207">
        <v>57846.6</v>
      </c>
      <c r="G945" s="207">
        <v>321.3</v>
      </c>
      <c r="H945" s="196">
        <f t="shared" si="43"/>
        <v>321.3</v>
      </c>
      <c r="I945" s="197" t="b">
        <f t="shared" si="44"/>
        <v>1</v>
      </c>
      <c r="J945" s="194" t="b">
        <v>1</v>
      </c>
    </row>
    <row r="946" spans="1:10" ht="15.6" thickBot="1">
      <c r="A946" s="222" t="str">
        <f t="shared" si="42"/>
        <v>FOCTPE</v>
      </c>
      <c r="B946" s="199" t="s">
        <v>1083</v>
      </c>
      <c r="C946" s="199" t="s">
        <v>755</v>
      </c>
      <c r="D946" s="207">
        <v>183</v>
      </c>
      <c r="E946" s="207" t="s">
        <v>1067</v>
      </c>
      <c r="F946" s="207">
        <v>1759.9</v>
      </c>
      <c r="G946" s="207">
        <v>30.3</v>
      </c>
      <c r="H946" s="196">
        <f t="shared" si="43"/>
        <v>30.3</v>
      </c>
      <c r="I946" s="197" t="b">
        <f t="shared" si="44"/>
        <v>1</v>
      </c>
      <c r="J946" s="194" t="b">
        <v>1</v>
      </c>
    </row>
    <row r="947" spans="1:10" ht="15.6" thickBot="1">
      <c r="A947" s="222" t="str">
        <f t="shared" si="42"/>
        <v>TPEFUK</v>
      </c>
      <c r="B947" s="199" t="s">
        <v>755</v>
      </c>
      <c r="C947" s="199" t="s">
        <v>1237</v>
      </c>
      <c r="D947" s="207">
        <v>1300</v>
      </c>
      <c r="E947" s="207" t="s">
        <v>1075</v>
      </c>
      <c r="F947" s="207">
        <v>11602</v>
      </c>
      <c r="G947" s="207">
        <v>109.6</v>
      </c>
      <c r="H947" s="196">
        <f t="shared" si="43"/>
        <v>109.6</v>
      </c>
      <c r="I947" s="197" t="b">
        <f t="shared" si="44"/>
        <v>1</v>
      </c>
      <c r="J947" s="194" t="b">
        <v>1</v>
      </c>
    </row>
    <row r="948" spans="1:10" ht="15.6" thickBot="1">
      <c r="A948" s="222" t="str">
        <f t="shared" si="42"/>
        <v>FUKOKA</v>
      </c>
      <c r="B948" s="199" t="s">
        <v>1237</v>
      </c>
      <c r="C948" s="199" t="s">
        <v>1328</v>
      </c>
      <c r="D948" s="207">
        <v>866</v>
      </c>
      <c r="E948" s="207" t="s">
        <v>1329</v>
      </c>
      <c r="F948" s="207">
        <v>5007.3</v>
      </c>
      <c r="G948" s="207">
        <v>82.8</v>
      </c>
      <c r="H948" s="196">
        <f t="shared" si="43"/>
        <v>82.8</v>
      </c>
      <c r="I948" s="197" t="b">
        <f t="shared" si="44"/>
        <v>1</v>
      </c>
      <c r="J948" s="194" t="b">
        <v>1</v>
      </c>
    </row>
    <row r="949" spans="1:10" ht="15.6" thickBot="1">
      <c r="A949" s="222" t="str">
        <f t="shared" si="42"/>
        <v>OKAFUK</v>
      </c>
      <c r="B949" s="199" t="s">
        <v>1328</v>
      </c>
      <c r="C949" s="199" t="s">
        <v>1237</v>
      </c>
      <c r="D949" s="207">
        <v>866</v>
      </c>
      <c r="E949" s="207" t="s">
        <v>1330</v>
      </c>
      <c r="F949" s="207">
        <v>5005</v>
      </c>
      <c r="G949" s="207">
        <v>82.8</v>
      </c>
      <c r="H949" s="196">
        <f t="shared" si="43"/>
        <v>82.8</v>
      </c>
      <c r="I949" s="197" t="b">
        <f t="shared" si="44"/>
        <v>1</v>
      </c>
      <c r="J949" s="194" t="b">
        <v>1</v>
      </c>
    </row>
    <row r="950" spans="1:10" ht="15.6" thickBot="1">
      <c r="A950" s="222" t="str">
        <f t="shared" si="42"/>
        <v>FUKTPE</v>
      </c>
      <c r="B950" s="199" t="s">
        <v>1237</v>
      </c>
      <c r="C950" s="199" t="s">
        <v>755</v>
      </c>
      <c r="D950" s="207">
        <v>1300</v>
      </c>
      <c r="E950" s="207" t="s">
        <v>1075</v>
      </c>
      <c r="F950" s="207">
        <v>11602</v>
      </c>
      <c r="G950" s="207">
        <v>109.6</v>
      </c>
      <c r="H950" s="196">
        <f t="shared" si="43"/>
        <v>109.6</v>
      </c>
      <c r="I950" s="197" t="b">
        <f t="shared" si="44"/>
        <v>1</v>
      </c>
      <c r="J950" s="194" t="b">
        <v>1</v>
      </c>
    </row>
    <row r="951" spans="1:10" ht="15.6" thickBot="1">
      <c r="A951" s="222" t="str">
        <f t="shared" si="42"/>
        <v>TPEFOC</v>
      </c>
      <c r="B951" s="199" t="s">
        <v>755</v>
      </c>
      <c r="C951" s="199" t="s">
        <v>1083</v>
      </c>
      <c r="D951" s="208">
        <v>183</v>
      </c>
      <c r="E951" s="208" t="s">
        <v>1067</v>
      </c>
      <c r="F951" s="208">
        <v>1759.9</v>
      </c>
      <c r="G951" s="208">
        <v>30.3</v>
      </c>
      <c r="H951" s="196">
        <f t="shared" si="43"/>
        <v>30.3</v>
      </c>
      <c r="I951" s="197" t="b">
        <f t="shared" si="44"/>
        <v>1</v>
      </c>
      <c r="J951" s="194" t="b">
        <v>1</v>
      </c>
    </row>
    <row r="952" spans="1:10" ht="15.6" thickBot="1">
      <c r="A952" s="222" t="str">
        <f t="shared" si="42"/>
        <v>FOCWUX</v>
      </c>
      <c r="B952" s="199" t="s">
        <v>1083</v>
      </c>
      <c r="C952" s="199" t="s">
        <v>1076</v>
      </c>
      <c r="D952" s="207">
        <v>621</v>
      </c>
      <c r="E952" s="207" t="s">
        <v>1331</v>
      </c>
      <c r="F952" s="207">
        <v>4003.4</v>
      </c>
      <c r="G952" s="207">
        <v>70.8</v>
      </c>
      <c r="H952" s="196">
        <f t="shared" si="43"/>
        <v>70.8</v>
      </c>
      <c r="I952" s="197" t="b">
        <f t="shared" si="44"/>
        <v>1</v>
      </c>
      <c r="J952" s="194" t="b">
        <v>1</v>
      </c>
    </row>
    <row r="953" spans="1:10" ht="15.6" thickBot="1">
      <c r="A953" s="222" t="str">
        <f t="shared" si="42"/>
        <v>WUXSZX</v>
      </c>
      <c r="B953" s="199" t="s">
        <v>1076</v>
      </c>
      <c r="C953" s="199" t="s">
        <v>759</v>
      </c>
      <c r="D953" s="207">
        <v>1180</v>
      </c>
      <c r="E953" s="207" t="s">
        <v>1249</v>
      </c>
      <c r="F953" s="207">
        <v>6048.4</v>
      </c>
      <c r="G953" s="207">
        <v>107.7</v>
      </c>
      <c r="H953" s="196">
        <f t="shared" si="43"/>
        <v>107.7</v>
      </c>
      <c r="I953" s="197" t="b">
        <f t="shared" si="44"/>
        <v>1</v>
      </c>
      <c r="J953" s="194" t="b">
        <v>1</v>
      </c>
    </row>
    <row r="954" spans="1:10" ht="15.6" thickBot="1">
      <c r="A954" s="222" t="str">
        <f t="shared" si="42"/>
        <v>SZXDLC</v>
      </c>
      <c r="B954" s="199" t="s">
        <v>759</v>
      </c>
      <c r="C954" s="199" t="s">
        <v>1116</v>
      </c>
      <c r="D954" s="207">
        <v>1955</v>
      </c>
      <c r="E954" s="207" t="s">
        <v>984</v>
      </c>
      <c r="F954" s="207">
        <v>8657</v>
      </c>
      <c r="G954" s="207">
        <v>154.4</v>
      </c>
      <c r="H954" s="196">
        <f t="shared" si="43"/>
        <v>154.4</v>
      </c>
      <c r="I954" s="197" t="b">
        <f t="shared" si="44"/>
        <v>1</v>
      </c>
      <c r="J954" s="194" t="b">
        <v>1</v>
      </c>
    </row>
    <row r="955" spans="1:10" ht="15.6" thickBot="1">
      <c r="A955" s="222" t="str">
        <f t="shared" si="42"/>
        <v>DLCSZX</v>
      </c>
      <c r="B955" s="199" t="s">
        <v>1116</v>
      </c>
      <c r="C955" s="199" t="s">
        <v>759</v>
      </c>
      <c r="D955" s="207">
        <v>1955</v>
      </c>
      <c r="E955" s="207" t="s">
        <v>984</v>
      </c>
      <c r="F955" s="207">
        <v>8753.9</v>
      </c>
      <c r="G955" s="207">
        <v>153.80000000000001</v>
      </c>
      <c r="H955" s="196">
        <f t="shared" si="43"/>
        <v>153.80000000000001</v>
      </c>
      <c r="I955" s="197" t="b">
        <f t="shared" si="44"/>
        <v>1</v>
      </c>
      <c r="J955" s="194" t="b">
        <v>1</v>
      </c>
    </row>
    <row r="956" spans="1:10" ht="15.6" thickBot="1">
      <c r="A956" s="222" t="str">
        <f t="shared" si="42"/>
        <v>SZXWUX</v>
      </c>
      <c r="B956" s="199" t="s">
        <v>759</v>
      </c>
      <c r="C956" s="199" t="s">
        <v>1076</v>
      </c>
      <c r="D956" s="207">
        <v>1180</v>
      </c>
      <c r="E956" s="207" t="s">
        <v>1249</v>
      </c>
      <c r="F956" s="207">
        <v>6048.4</v>
      </c>
      <c r="G956" s="207">
        <v>107.7</v>
      </c>
      <c r="H956" s="196">
        <f t="shared" si="43"/>
        <v>107.7</v>
      </c>
      <c r="I956" s="197" t="b">
        <f t="shared" si="44"/>
        <v>1</v>
      </c>
      <c r="J956" s="194" t="b">
        <v>1</v>
      </c>
    </row>
    <row r="957" spans="1:10" ht="15.6" thickBot="1">
      <c r="A957" s="222" t="str">
        <f t="shared" si="42"/>
        <v>WUXFOC</v>
      </c>
      <c r="B957" s="199" t="s">
        <v>1076</v>
      </c>
      <c r="C957" s="199" t="s">
        <v>1083</v>
      </c>
      <c r="D957" s="207">
        <v>621</v>
      </c>
      <c r="E957" s="207" t="s">
        <v>1331</v>
      </c>
      <c r="F957" s="207">
        <v>4003.4</v>
      </c>
      <c r="G957" s="207">
        <v>70.8</v>
      </c>
      <c r="H957" s="196">
        <f t="shared" si="43"/>
        <v>70.8</v>
      </c>
      <c r="I957" s="197" t="b">
        <f t="shared" si="44"/>
        <v>1</v>
      </c>
      <c r="J957" s="194" t="b">
        <v>1</v>
      </c>
    </row>
    <row r="958" spans="1:10" ht="15.6" thickBot="1">
      <c r="A958" s="222" t="str">
        <f t="shared" si="42"/>
        <v>FRANUE</v>
      </c>
      <c r="B958" s="199" t="s">
        <v>766</v>
      </c>
      <c r="C958" s="199" t="s">
        <v>852</v>
      </c>
      <c r="D958" s="207">
        <v>188</v>
      </c>
      <c r="E958" s="207" t="s">
        <v>941</v>
      </c>
      <c r="F958" s="207">
        <v>1494.1</v>
      </c>
      <c r="G958" s="207">
        <v>45</v>
      </c>
      <c r="H958" s="196">
        <f t="shared" si="43"/>
        <v>45</v>
      </c>
      <c r="I958" s="197" t="b">
        <f t="shared" si="44"/>
        <v>1</v>
      </c>
      <c r="J958" s="194" t="b">
        <v>1</v>
      </c>
    </row>
    <row r="959" spans="1:10" ht="15.6" thickBot="1">
      <c r="A959" s="222" t="str">
        <f t="shared" si="42"/>
        <v>NUEFRA</v>
      </c>
      <c r="B959" s="199" t="s">
        <v>852</v>
      </c>
      <c r="C959" s="199" t="s">
        <v>766</v>
      </c>
      <c r="D959" s="208">
        <v>188</v>
      </c>
      <c r="E959" s="208" t="s">
        <v>941</v>
      </c>
      <c r="F959" s="208">
        <v>1494.2</v>
      </c>
      <c r="G959" s="208">
        <v>45</v>
      </c>
      <c r="H959" s="196">
        <f t="shared" si="43"/>
        <v>45</v>
      </c>
      <c r="I959" s="197" t="b">
        <f t="shared" si="44"/>
        <v>1</v>
      </c>
      <c r="J959" s="194" t="b">
        <v>1</v>
      </c>
    </row>
    <row r="960" spans="1:10" ht="15.6" thickBot="1">
      <c r="A960" s="222" t="str">
        <f t="shared" si="42"/>
        <v>FRASZG</v>
      </c>
      <c r="B960" s="199" t="s">
        <v>766</v>
      </c>
      <c r="C960" s="199" t="s">
        <v>1332</v>
      </c>
      <c r="D960" s="207">
        <v>407</v>
      </c>
      <c r="E960" s="207" t="s">
        <v>1032</v>
      </c>
      <c r="F960" s="207">
        <v>2409.1</v>
      </c>
      <c r="G960" s="207">
        <v>74.2</v>
      </c>
      <c r="H960" s="196">
        <f t="shared" si="43"/>
        <v>74.2</v>
      </c>
      <c r="I960" s="197" t="b">
        <f t="shared" si="44"/>
        <v>1</v>
      </c>
      <c r="J960" s="194" t="b">
        <v>1</v>
      </c>
    </row>
    <row r="961" spans="1:10" ht="15.6" thickBot="1">
      <c r="A961" s="222" t="str">
        <f t="shared" si="42"/>
        <v>SZGFRA</v>
      </c>
      <c r="B961" s="199" t="s">
        <v>1332</v>
      </c>
      <c r="C961" s="199" t="s">
        <v>766</v>
      </c>
      <c r="D961" s="208">
        <v>407</v>
      </c>
      <c r="E961" s="208" t="s">
        <v>1032</v>
      </c>
      <c r="F961" s="208">
        <v>2409.1</v>
      </c>
      <c r="G961" s="208">
        <v>74.2</v>
      </c>
      <c r="H961" s="196">
        <f t="shared" si="43"/>
        <v>74.2</v>
      </c>
      <c r="I961" s="197" t="b">
        <f t="shared" si="44"/>
        <v>1</v>
      </c>
      <c r="J961" s="194" t="b">
        <v>1</v>
      </c>
    </row>
    <row r="962" spans="1:10" ht="15.6" thickBot="1">
      <c r="A962" s="222" t="str">
        <f t="shared" si="42"/>
        <v>FRAVIE</v>
      </c>
      <c r="B962" s="199" t="s">
        <v>766</v>
      </c>
      <c r="C962" s="199" t="s">
        <v>763</v>
      </c>
      <c r="D962" s="208">
        <v>620</v>
      </c>
      <c r="E962" s="208" t="s">
        <v>1333</v>
      </c>
      <c r="F962" s="208">
        <v>4181.7</v>
      </c>
      <c r="G962" s="208">
        <v>78</v>
      </c>
      <c r="H962" s="196">
        <f t="shared" si="43"/>
        <v>78</v>
      </c>
      <c r="I962" s="197" t="b">
        <f t="shared" si="44"/>
        <v>1</v>
      </c>
      <c r="J962" s="194" t="b">
        <v>1</v>
      </c>
    </row>
    <row r="963" spans="1:10" ht="15.6" thickBot="1">
      <c r="A963" s="222" t="str">
        <f t="shared" ref="A963:A1026" si="45">B963&amp;C963</f>
        <v>VIEHAJ</v>
      </c>
      <c r="B963" s="199" t="s">
        <v>763</v>
      </c>
      <c r="C963" s="199" t="s">
        <v>804</v>
      </c>
      <c r="D963" s="207">
        <v>686</v>
      </c>
      <c r="E963" s="207" t="s">
        <v>1128</v>
      </c>
      <c r="F963" s="207">
        <v>3869.6</v>
      </c>
      <c r="G963" s="207">
        <v>98.4</v>
      </c>
      <c r="H963" s="196">
        <f t="shared" ref="H963:H1026" si="46">SUMIFS(G:G,B:B,B963,C:C,C963)</f>
        <v>98.4</v>
      </c>
      <c r="I963" s="197" t="b">
        <f t="shared" ref="I963:I1026" si="47">H963=G963</f>
        <v>1</v>
      </c>
      <c r="J963" s="194" t="b">
        <v>1</v>
      </c>
    </row>
    <row r="964" spans="1:10" ht="15.6" thickBot="1">
      <c r="A964" s="222" t="str">
        <f t="shared" si="45"/>
        <v>HAJVIE</v>
      </c>
      <c r="B964" s="199" t="s">
        <v>804</v>
      </c>
      <c r="C964" s="199" t="s">
        <v>763</v>
      </c>
      <c r="D964" s="207">
        <v>686</v>
      </c>
      <c r="E964" s="207" t="s">
        <v>1128</v>
      </c>
      <c r="F964" s="207">
        <v>3869.6</v>
      </c>
      <c r="G964" s="207">
        <v>98.4</v>
      </c>
      <c r="H964" s="196">
        <f t="shared" si="46"/>
        <v>98.4</v>
      </c>
      <c r="I964" s="197" t="b">
        <f t="shared" si="47"/>
        <v>1</v>
      </c>
      <c r="J964" s="194" t="b">
        <v>1</v>
      </c>
    </row>
    <row r="965" spans="1:10" ht="15.6" thickBot="1">
      <c r="A965" s="222" t="str">
        <f t="shared" si="45"/>
        <v>VIEFRA</v>
      </c>
      <c r="B965" s="199" t="s">
        <v>763</v>
      </c>
      <c r="C965" s="199" t="s">
        <v>766</v>
      </c>
      <c r="D965" s="207">
        <v>620</v>
      </c>
      <c r="E965" s="207" t="s">
        <v>1333</v>
      </c>
      <c r="F965" s="207">
        <v>4181.8999999999996</v>
      </c>
      <c r="G965" s="207">
        <v>78</v>
      </c>
      <c r="H965" s="196">
        <f t="shared" si="46"/>
        <v>78</v>
      </c>
      <c r="I965" s="197" t="b">
        <f t="shared" si="47"/>
        <v>1</v>
      </c>
      <c r="J965" s="194" t="b">
        <v>1</v>
      </c>
    </row>
    <row r="966" spans="1:10" ht="19.8" thickBot="1">
      <c r="A966" s="222" t="str">
        <f t="shared" si="45"/>
        <v>FRAWAW</v>
      </c>
      <c r="B966" s="199" t="s">
        <v>766</v>
      </c>
      <c r="C966" s="199" t="s">
        <v>1146</v>
      </c>
      <c r="D966" s="207">
        <v>895</v>
      </c>
      <c r="E966" s="207" t="s">
        <v>1334</v>
      </c>
      <c r="F966" s="207">
        <v>4421.8999999999996</v>
      </c>
      <c r="G966" s="207">
        <v>111.5</v>
      </c>
      <c r="H966" s="196">
        <f t="shared" si="46"/>
        <v>111.5</v>
      </c>
      <c r="I966" s="197" t="b">
        <f t="shared" si="47"/>
        <v>1</v>
      </c>
      <c r="J966" s="194" t="b">
        <v>1</v>
      </c>
    </row>
    <row r="967" spans="1:10" ht="15.6" thickBot="1">
      <c r="A967" s="222" t="str">
        <f t="shared" si="45"/>
        <v>WAWMUC</v>
      </c>
      <c r="B967" s="199" t="s">
        <v>1146</v>
      </c>
      <c r="C967" s="199" t="s">
        <v>797</v>
      </c>
      <c r="D967" s="207">
        <v>776</v>
      </c>
      <c r="E967" s="207" t="s">
        <v>1335</v>
      </c>
      <c r="F967" s="207">
        <v>3618.9</v>
      </c>
      <c r="G967" s="207">
        <v>110.3</v>
      </c>
      <c r="H967" s="196">
        <f t="shared" si="46"/>
        <v>110.3</v>
      </c>
      <c r="I967" s="197" t="b">
        <f t="shared" si="47"/>
        <v>1</v>
      </c>
      <c r="J967" s="194" t="b">
        <v>1</v>
      </c>
    </row>
    <row r="968" spans="1:10" ht="15.6" thickBot="1">
      <c r="A968" s="222" t="str">
        <f t="shared" si="45"/>
        <v>MUCWAW</v>
      </c>
      <c r="B968" s="199" t="s">
        <v>797</v>
      </c>
      <c r="C968" s="199" t="s">
        <v>1146</v>
      </c>
      <c r="D968" s="207">
        <v>776</v>
      </c>
      <c r="E968" s="207" t="s">
        <v>1335</v>
      </c>
      <c r="F968" s="207">
        <v>3618.4</v>
      </c>
      <c r="G968" s="207">
        <v>110.3</v>
      </c>
      <c r="H968" s="196">
        <f t="shared" si="46"/>
        <v>110.3</v>
      </c>
      <c r="I968" s="197" t="b">
        <f t="shared" si="47"/>
        <v>1</v>
      </c>
      <c r="J968" s="194" t="b">
        <v>1</v>
      </c>
    </row>
    <row r="969" spans="1:10" ht="19.8" thickBot="1">
      <c r="A969" s="222" t="str">
        <f t="shared" si="45"/>
        <v>WAWFRA</v>
      </c>
      <c r="B969" s="199" t="s">
        <v>1146</v>
      </c>
      <c r="C969" s="199" t="s">
        <v>766</v>
      </c>
      <c r="D969" s="208">
        <v>895</v>
      </c>
      <c r="E969" s="208" t="s">
        <v>1334</v>
      </c>
      <c r="F969" s="208">
        <v>4421.8999999999996</v>
      </c>
      <c r="G969" s="208">
        <v>111.5</v>
      </c>
      <c r="H969" s="196">
        <f t="shared" si="46"/>
        <v>111.5</v>
      </c>
      <c r="I969" s="197" t="b">
        <f t="shared" si="47"/>
        <v>1</v>
      </c>
      <c r="J969" s="194" t="b">
        <v>1</v>
      </c>
    </row>
    <row r="970" spans="1:10" ht="15.6" thickBot="1">
      <c r="A970" s="222" t="str">
        <f t="shared" si="45"/>
        <v>TPECZX</v>
      </c>
      <c r="B970" s="199" t="s">
        <v>755</v>
      </c>
      <c r="C970" s="199" t="s">
        <v>1336</v>
      </c>
      <c r="D970" s="207">
        <v>774</v>
      </c>
      <c r="E970" s="207">
        <v>320</v>
      </c>
      <c r="F970" s="207">
        <v>4397.1000000000004</v>
      </c>
      <c r="G970" s="207">
        <v>81.2</v>
      </c>
      <c r="H970" s="196">
        <f t="shared" si="46"/>
        <v>81.2</v>
      </c>
      <c r="I970" s="197" t="b">
        <f t="shared" si="47"/>
        <v>1</v>
      </c>
      <c r="J970" s="194" t="b">
        <v>1</v>
      </c>
    </row>
    <row r="971" spans="1:10" ht="15.6" thickBot="1">
      <c r="A971" s="222" t="str">
        <f t="shared" si="45"/>
        <v>CZXTPE</v>
      </c>
      <c r="B971" s="199" t="s">
        <v>1336</v>
      </c>
      <c r="C971" s="199" t="s">
        <v>755</v>
      </c>
      <c r="D971" s="208">
        <v>774</v>
      </c>
      <c r="E971" s="208">
        <v>320</v>
      </c>
      <c r="F971" s="208">
        <v>4397.1000000000004</v>
      </c>
      <c r="G971" s="208">
        <v>81.2</v>
      </c>
      <c r="H971" s="196">
        <f t="shared" si="46"/>
        <v>81.2</v>
      </c>
      <c r="I971" s="197" t="b">
        <f t="shared" si="47"/>
        <v>1</v>
      </c>
      <c r="J971" s="194" t="b">
        <v>1</v>
      </c>
    </row>
    <row r="972" spans="1:10" ht="15.6" thickBot="1">
      <c r="A972" s="222" t="str">
        <f t="shared" si="45"/>
        <v>TPEHFE</v>
      </c>
      <c r="B972" s="199" t="s">
        <v>755</v>
      </c>
      <c r="C972" s="199" t="s">
        <v>1337</v>
      </c>
      <c r="D972" s="207">
        <v>872</v>
      </c>
      <c r="E972" s="207" t="s">
        <v>1338</v>
      </c>
      <c r="F972" s="207">
        <v>4901.8999999999996</v>
      </c>
      <c r="G972" s="207">
        <v>91.1</v>
      </c>
      <c r="H972" s="196">
        <f t="shared" si="46"/>
        <v>91.1</v>
      </c>
      <c r="I972" s="197" t="b">
        <f t="shared" si="47"/>
        <v>1</v>
      </c>
      <c r="J972" s="194" t="b">
        <v>1</v>
      </c>
    </row>
    <row r="973" spans="1:10" ht="15.6" thickBot="1">
      <c r="A973" s="222" t="str">
        <f t="shared" si="45"/>
        <v>HFETPE</v>
      </c>
      <c r="B973" s="199" t="s">
        <v>1337</v>
      </c>
      <c r="C973" s="199" t="s">
        <v>755</v>
      </c>
      <c r="D973" s="207">
        <v>872</v>
      </c>
      <c r="E973" s="207" t="s">
        <v>1338</v>
      </c>
      <c r="F973" s="207">
        <v>4901.8999999999996</v>
      </c>
      <c r="G973" s="207">
        <v>91.1</v>
      </c>
      <c r="H973" s="196">
        <f t="shared" si="46"/>
        <v>91.1</v>
      </c>
      <c r="I973" s="197" t="b">
        <f t="shared" si="47"/>
        <v>1</v>
      </c>
      <c r="J973" s="194" t="b">
        <v>1</v>
      </c>
    </row>
    <row r="974" spans="1:10" ht="15.6" thickBot="1">
      <c r="A974" s="222" t="str">
        <f t="shared" si="45"/>
        <v>HFECAN</v>
      </c>
      <c r="B974" s="199" t="s">
        <v>1337</v>
      </c>
      <c r="C974" s="199" t="s">
        <v>770</v>
      </c>
      <c r="D974" s="207">
        <v>1022</v>
      </c>
      <c r="E974" s="207" t="s">
        <v>1339</v>
      </c>
      <c r="F974" s="207">
        <v>5279.9</v>
      </c>
      <c r="G974" s="207">
        <v>99</v>
      </c>
      <c r="H974" s="196">
        <f t="shared" si="46"/>
        <v>99</v>
      </c>
      <c r="I974" s="197" t="b">
        <f t="shared" si="47"/>
        <v>1</v>
      </c>
      <c r="J974" s="194" t="b">
        <v>1</v>
      </c>
    </row>
    <row r="975" spans="1:10" ht="15.6" thickBot="1">
      <c r="A975" s="222" t="str">
        <f t="shared" si="45"/>
        <v>CANHFE</v>
      </c>
      <c r="B975" s="199" t="s">
        <v>770</v>
      </c>
      <c r="C975" s="199" t="s">
        <v>1337</v>
      </c>
      <c r="D975" s="208">
        <v>1022</v>
      </c>
      <c r="E975" s="208" t="s">
        <v>1339</v>
      </c>
      <c r="F975" s="208">
        <v>5280.9</v>
      </c>
      <c r="G975" s="208">
        <v>99</v>
      </c>
      <c r="H975" s="196">
        <f t="shared" si="46"/>
        <v>99</v>
      </c>
      <c r="I975" s="197" t="b">
        <f t="shared" si="47"/>
        <v>1</v>
      </c>
      <c r="J975" s="194" t="b">
        <v>1</v>
      </c>
    </row>
    <row r="976" spans="1:10" ht="15.6" thickBot="1">
      <c r="A976" s="222" t="str">
        <f t="shared" si="45"/>
        <v>AMSHAM</v>
      </c>
      <c r="B976" s="199" t="s">
        <v>790</v>
      </c>
      <c r="C976" s="199" t="s">
        <v>1340</v>
      </c>
      <c r="D976" s="207">
        <v>378</v>
      </c>
      <c r="E976" s="207" t="s">
        <v>1341</v>
      </c>
      <c r="F976" s="207">
        <v>2490.6</v>
      </c>
      <c r="G976" s="207">
        <v>67.099999999999994</v>
      </c>
      <c r="H976" s="196">
        <f t="shared" si="46"/>
        <v>67.099999999999994</v>
      </c>
      <c r="I976" s="197" t="b">
        <f t="shared" si="47"/>
        <v>1</v>
      </c>
      <c r="J976" s="194" t="b">
        <v>1</v>
      </c>
    </row>
    <row r="977" spans="1:10" ht="15.6" thickBot="1">
      <c r="A977" s="222" t="str">
        <f t="shared" si="45"/>
        <v>HAMFRA</v>
      </c>
      <c r="B977" s="199" t="s">
        <v>1340</v>
      </c>
      <c r="C977" s="199" t="s">
        <v>766</v>
      </c>
      <c r="D977" s="207">
        <v>410</v>
      </c>
      <c r="E977" s="207" t="s">
        <v>1130</v>
      </c>
      <c r="F977" s="207">
        <v>3211.6</v>
      </c>
      <c r="G977" s="207">
        <v>56</v>
      </c>
      <c r="H977" s="196">
        <f t="shared" si="46"/>
        <v>56</v>
      </c>
      <c r="I977" s="197" t="b">
        <f t="shared" si="47"/>
        <v>1</v>
      </c>
      <c r="J977" s="194" t="b">
        <v>1</v>
      </c>
    </row>
    <row r="978" spans="1:10" ht="15.6" thickBot="1">
      <c r="A978" s="222" t="str">
        <f t="shared" si="45"/>
        <v>FRAFLR</v>
      </c>
      <c r="B978" s="199" t="s">
        <v>766</v>
      </c>
      <c r="C978" s="199" t="s">
        <v>1342</v>
      </c>
      <c r="D978" s="207">
        <v>718</v>
      </c>
      <c r="E978" s="207" t="s">
        <v>1343</v>
      </c>
      <c r="F978" s="207">
        <v>3329.3</v>
      </c>
      <c r="G978" s="207">
        <v>112.4</v>
      </c>
      <c r="H978" s="196">
        <f t="shared" si="46"/>
        <v>112.4</v>
      </c>
      <c r="I978" s="197" t="b">
        <f t="shared" si="47"/>
        <v>1</v>
      </c>
      <c r="J978" s="194" t="b">
        <v>1</v>
      </c>
    </row>
    <row r="979" spans="1:10" ht="15.6" thickBot="1">
      <c r="A979" s="222" t="str">
        <f t="shared" si="45"/>
        <v>FLRFRA</v>
      </c>
      <c r="B979" s="199" t="s">
        <v>1342</v>
      </c>
      <c r="C979" s="199" t="s">
        <v>766</v>
      </c>
      <c r="D979" s="207">
        <v>718</v>
      </c>
      <c r="E979" s="207" t="s">
        <v>1343</v>
      </c>
      <c r="F979" s="207">
        <v>3329.3</v>
      </c>
      <c r="G979" s="207">
        <v>112.4</v>
      </c>
      <c r="H979" s="196">
        <f t="shared" si="46"/>
        <v>112.4</v>
      </c>
      <c r="I979" s="197" t="b">
        <f t="shared" si="47"/>
        <v>1</v>
      </c>
      <c r="J979" s="194" t="b">
        <v>1</v>
      </c>
    </row>
    <row r="980" spans="1:10" ht="15.6" thickBot="1">
      <c r="A980" s="222" t="str">
        <f t="shared" si="45"/>
        <v>FRAHAM</v>
      </c>
      <c r="B980" s="199" t="s">
        <v>766</v>
      </c>
      <c r="C980" s="199" t="s">
        <v>1340</v>
      </c>
      <c r="D980" s="207">
        <v>410</v>
      </c>
      <c r="E980" s="207" t="s">
        <v>1130</v>
      </c>
      <c r="F980" s="207">
        <v>3211.3</v>
      </c>
      <c r="G980" s="207">
        <v>56.1</v>
      </c>
      <c r="H980" s="196">
        <f t="shared" si="46"/>
        <v>56.1</v>
      </c>
      <c r="I980" s="197" t="b">
        <f t="shared" si="47"/>
        <v>1</v>
      </c>
      <c r="J980" s="194" t="b">
        <v>1</v>
      </c>
    </row>
    <row r="981" spans="1:10" ht="15.6" thickBot="1">
      <c r="A981" s="222" t="str">
        <f t="shared" si="45"/>
        <v>HAMAMS</v>
      </c>
      <c r="B981" s="199" t="s">
        <v>1340</v>
      </c>
      <c r="C981" s="199" t="s">
        <v>790</v>
      </c>
      <c r="D981" s="207">
        <v>378</v>
      </c>
      <c r="E981" s="207" t="s">
        <v>1341</v>
      </c>
      <c r="F981" s="207">
        <v>2490.6</v>
      </c>
      <c r="G981" s="207">
        <v>67.099999999999994</v>
      </c>
      <c r="H981" s="196">
        <f t="shared" si="46"/>
        <v>67.099999999999994</v>
      </c>
      <c r="I981" s="197" t="b">
        <f t="shared" si="47"/>
        <v>1</v>
      </c>
      <c r="J981" s="194" t="b">
        <v>1</v>
      </c>
    </row>
    <row r="982" spans="1:10" ht="15.6" thickBot="1">
      <c r="A982" s="222" t="str">
        <f t="shared" si="45"/>
        <v>AMSGOA</v>
      </c>
      <c r="B982" s="199" t="s">
        <v>790</v>
      </c>
      <c r="C982" s="199" t="s">
        <v>1344</v>
      </c>
      <c r="D982" s="207">
        <v>927</v>
      </c>
      <c r="E982" s="207" t="s">
        <v>1345</v>
      </c>
      <c r="F982" s="207">
        <v>3456</v>
      </c>
      <c r="G982" s="207">
        <v>138</v>
      </c>
      <c r="H982" s="196">
        <f t="shared" si="46"/>
        <v>138</v>
      </c>
      <c r="I982" s="197" t="b">
        <f t="shared" si="47"/>
        <v>1</v>
      </c>
      <c r="J982" s="194" t="b">
        <v>1</v>
      </c>
    </row>
    <row r="983" spans="1:10" ht="15.6" thickBot="1">
      <c r="A983" s="222" t="str">
        <f t="shared" si="45"/>
        <v>GOAAMS</v>
      </c>
      <c r="B983" s="199" t="s">
        <v>1344</v>
      </c>
      <c r="C983" s="199" t="s">
        <v>790</v>
      </c>
      <c r="D983" s="208">
        <v>927</v>
      </c>
      <c r="E983" s="208" t="s">
        <v>1345</v>
      </c>
      <c r="F983" s="208">
        <v>3456</v>
      </c>
      <c r="G983" s="208">
        <v>138</v>
      </c>
      <c r="H983" s="196">
        <f t="shared" si="46"/>
        <v>138</v>
      </c>
      <c r="I983" s="197" t="b">
        <f t="shared" si="47"/>
        <v>1</v>
      </c>
      <c r="J983" s="194" t="b">
        <v>1</v>
      </c>
    </row>
    <row r="984" spans="1:10" ht="15.6" thickBot="1">
      <c r="A984" s="222" t="str">
        <f t="shared" si="45"/>
        <v>AMSMXP</v>
      </c>
      <c r="B984" s="199" t="s">
        <v>790</v>
      </c>
      <c r="C984" s="199" t="s">
        <v>813</v>
      </c>
      <c r="D984" s="207">
        <v>797</v>
      </c>
      <c r="E984" s="207" t="s">
        <v>1346</v>
      </c>
      <c r="F984" s="207">
        <v>4193.3999999999996</v>
      </c>
      <c r="G984" s="207">
        <v>99.8</v>
      </c>
      <c r="H984" s="196">
        <f t="shared" si="46"/>
        <v>99.8</v>
      </c>
      <c r="I984" s="197" t="b">
        <f t="shared" si="47"/>
        <v>1</v>
      </c>
      <c r="J984" s="194" t="b">
        <v>1</v>
      </c>
    </row>
    <row r="985" spans="1:10" ht="15.6" thickBot="1">
      <c r="A985" s="222" t="str">
        <f t="shared" si="45"/>
        <v>MXPWAW</v>
      </c>
      <c r="B985" s="199" t="s">
        <v>813</v>
      </c>
      <c r="C985" s="199" t="s">
        <v>1146</v>
      </c>
      <c r="D985" s="207">
        <v>1149</v>
      </c>
      <c r="E985" s="207" t="s">
        <v>1347</v>
      </c>
      <c r="F985" s="207">
        <v>3874.9</v>
      </c>
      <c r="G985" s="207">
        <v>157.69999999999999</v>
      </c>
      <c r="H985" s="196">
        <f t="shared" si="46"/>
        <v>157.69999999999999</v>
      </c>
      <c r="I985" s="197" t="b">
        <f t="shared" si="47"/>
        <v>1</v>
      </c>
      <c r="J985" s="194" t="b">
        <v>1</v>
      </c>
    </row>
    <row r="986" spans="1:10" ht="15.6" thickBot="1">
      <c r="A986" s="222" t="str">
        <f t="shared" si="45"/>
        <v>WAWAMS</v>
      </c>
      <c r="B986" s="199" t="s">
        <v>1146</v>
      </c>
      <c r="C986" s="199" t="s">
        <v>790</v>
      </c>
      <c r="D986" s="207">
        <v>1101</v>
      </c>
      <c r="E986" s="207" t="s">
        <v>1348</v>
      </c>
      <c r="F986" s="207">
        <v>4797.8</v>
      </c>
      <c r="G986" s="207">
        <v>128.4</v>
      </c>
      <c r="H986" s="196">
        <f t="shared" si="46"/>
        <v>128.4</v>
      </c>
      <c r="I986" s="197" t="b">
        <f t="shared" si="47"/>
        <v>1</v>
      </c>
      <c r="J986" s="194" t="b">
        <v>1</v>
      </c>
    </row>
    <row r="987" spans="1:10" ht="15.6" thickBot="1">
      <c r="A987" s="222" t="str">
        <f t="shared" si="45"/>
        <v>AMSWAW</v>
      </c>
      <c r="B987" s="199" t="s">
        <v>790</v>
      </c>
      <c r="C987" s="199" t="s">
        <v>1146</v>
      </c>
      <c r="D987" s="207">
        <v>1101</v>
      </c>
      <c r="E987" s="207" t="s">
        <v>1348</v>
      </c>
      <c r="F987" s="207">
        <v>4797.7</v>
      </c>
      <c r="G987" s="207">
        <v>128.4</v>
      </c>
      <c r="H987" s="196">
        <f t="shared" si="46"/>
        <v>128.4</v>
      </c>
      <c r="I987" s="197" t="b">
        <f t="shared" si="47"/>
        <v>1</v>
      </c>
      <c r="J987" s="194" t="b">
        <v>1</v>
      </c>
    </row>
    <row r="988" spans="1:10" ht="15.6" thickBot="1">
      <c r="A988" s="222" t="str">
        <f t="shared" si="45"/>
        <v>WAWMXP</v>
      </c>
      <c r="B988" s="199" t="s">
        <v>1146</v>
      </c>
      <c r="C988" s="199" t="s">
        <v>813</v>
      </c>
      <c r="D988" s="208">
        <v>1149</v>
      </c>
      <c r="E988" s="208" t="s">
        <v>1347</v>
      </c>
      <c r="F988" s="208">
        <v>3874.9</v>
      </c>
      <c r="G988" s="208">
        <v>157.69999999999999</v>
      </c>
      <c r="H988" s="196">
        <f t="shared" si="46"/>
        <v>157.69999999999999</v>
      </c>
      <c r="I988" s="197" t="b">
        <f t="shared" si="47"/>
        <v>1</v>
      </c>
      <c r="J988" s="194" t="b">
        <v>1</v>
      </c>
    </row>
    <row r="989" spans="1:10" ht="15.6" thickBot="1">
      <c r="A989" s="222" t="str">
        <f t="shared" si="45"/>
        <v>MXPAMS</v>
      </c>
      <c r="B989" s="199" t="s">
        <v>813</v>
      </c>
      <c r="C989" s="199" t="s">
        <v>790</v>
      </c>
      <c r="D989" s="207">
        <v>797</v>
      </c>
      <c r="E989" s="207" t="s">
        <v>1349</v>
      </c>
      <c r="F989" s="207">
        <v>4192.1000000000004</v>
      </c>
      <c r="G989" s="207">
        <v>99.8</v>
      </c>
      <c r="H989" s="196">
        <f t="shared" si="46"/>
        <v>99.8</v>
      </c>
      <c r="I989" s="197" t="b">
        <f t="shared" si="47"/>
        <v>1</v>
      </c>
      <c r="J989" s="194" t="b">
        <v>1</v>
      </c>
    </row>
    <row r="990" spans="1:10" ht="15.6" thickBot="1">
      <c r="A990" s="222" t="str">
        <f t="shared" si="45"/>
        <v>AMSLJU</v>
      </c>
      <c r="B990" s="199" t="s">
        <v>790</v>
      </c>
      <c r="C990" s="199" t="s">
        <v>1350</v>
      </c>
      <c r="D990" s="207">
        <v>974</v>
      </c>
      <c r="E990" s="207" t="s">
        <v>1351</v>
      </c>
      <c r="F990" s="207">
        <v>3985.6</v>
      </c>
      <c r="G990" s="207">
        <v>126.6</v>
      </c>
      <c r="H990" s="196">
        <f t="shared" si="46"/>
        <v>126.6</v>
      </c>
      <c r="I990" s="197" t="b">
        <f t="shared" si="47"/>
        <v>1</v>
      </c>
      <c r="J990" s="194" t="b">
        <v>1</v>
      </c>
    </row>
    <row r="991" spans="1:10" ht="15.6" thickBot="1">
      <c r="A991" s="222" t="str">
        <f t="shared" si="45"/>
        <v>LJUZRH</v>
      </c>
      <c r="B991" s="199" t="s">
        <v>1350</v>
      </c>
      <c r="C991" s="199" t="s">
        <v>854</v>
      </c>
      <c r="D991" s="207">
        <v>470</v>
      </c>
      <c r="E991" s="207" t="s">
        <v>1352</v>
      </c>
      <c r="F991" s="207">
        <v>2102.1</v>
      </c>
      <c r="G991" s="207">
        <v>88.9</v>
      </c>
      <c r="H991" s="196">
        <f t="shared" si="46"/>
        <v>88.9</v>
      </c>
      <c r="I991" s="197" t="b">
        <f t="shared" si="47"/>
        <v>1</v>
      </c>
      <c r="J991" s="194" t="b">
        <v>1</v>
      </c>
    </row>
    <row r="992" spans="1:10" ht="15.6" thickBot="1">
      <c r="A992" s="222" t="str">
        <f t="shared" si="45"/>
        <v>ZRHLJU</v>
      </c>
      <c r="B992" s="199" t="s">
        <v>854</v>
      </c>
      <c r="C992" s="199" t="s">
        <v>1350</v>
      </c>
      <c r="D992" s="207">
        <v>470</v>
      </c>
      <c r="E992" s="207" t="s">
        <v>1352</v>
      </c>
      <c r="F992" s="207">
        <v>2102.1</v>
      </c>
      <c r="G992" s="207">
        <v>88.9</v>
      </c>
      <c r="H992" s="196">
        <f t="shared" si="46"/>
        <v>88.9</v>
      </c>
      <c r="I992" s="197" t="b">
        <f t="shared" si="47"/>
        <v>1</v>
      </c>
      <c r="J992" s="194" t="b">
        <v>1</v>
      </c>
    </row>
    <row r="993" spans="1:10" ht="15.6" thickBot="1">
      <c r="A993" s="222" t="str">
        <f t="shared" si="45"/>
        <v>LJUAMS</v>
      </c>
      <c r="B993" s="199" t="s">
        <v>1350</v>
      </c>
      <c r="C993" s="199" t="s">
        <v>790</v>
      </c>
      <c r="D993" s="207">
        <v>974</v>
      </c>
      <c r="E993" s="207" t="s">
        <v>1351</v>
      </c>
      <c r="F993" s="207">
        <v>3985.6</v>
      </c>
      <c r="G993" s="207">
        <v>126.6</v>
      </c>
      <c r="H993" s="196">
        <f t="shared" si="46"/>
        <v>126.6</v>
      </c>
      <c r="I993" s="197" t="b">
        <f t="shared" si="47"/>
        <v>1</v>
      </c>
      <c r="J993" s="194" t="b">
        <v>1</v>
      </c>
    </row>
    <row r="994" spans="1:10" ht="19.8" thickBot="1">
      <c r="A994" s="222" t="str">
        <f t="shared" si="45"/>
        <v>ATLIAD</v>
      </c>
      <c r="B994" s="199" t="s">
        <v>808</v>
      </c>
      <c r="C994" s="199" t="s">
        <v>793</v>
      </c>
      <c r="D994" s="207">
        <v>856</v>
      </c>
      <c r="E994" s="207" t="s">
        <v>1353</v>
      </c>
      <c r="F994" s="207">
        <v>4687.8</v>
      </c>
      <c r="G994" s="207">
        <v>116.3</v>
      </c>
      <c r="H994" s="196">
        <f t="shared" si="46"/>
        <v>116.3</v>
      </c>
      <c r="I994" s="197" t="b">
        <f t="shared" si="47"/>
        <v>1</v>
      </c>
      <c r="J994" s="194" t="b">
        <v>1</v>
      </c>
    </row>
    <row r="995" spans="1:10" ht="15.6" thickBot="1">
      <c r="A995" s="222" t="str">
        <f t="shared" si="45"/>
        <v>IADPIT</v>
      </c>
      <c r="B995" s="199" t="s">
        <v>793</v>
      </c>
      <c r="C995" s="199" t="s">
        <v>886</v>
      </c>
      <c r="D995" s="207">
        <v>291</v>
      </c>
      <c r="E995" s="207" t="s">
        <v>1354</v>
      </c>
      <c r="F995" s="207">
        <v>1545.6</v>
      </c>
      <c r="G995" s="207">
        <v>71</v>
      </c>
      <c r="H995" s="196">
        <f t="shared" si="46"/>
        <v>71</v>
      </c>
      <c r="I995" s="197" t="b">
        <f t="shared" si="47"/>
        <v>1</v>
      </c>
      <c r="J995" s="194" t="b">
        <v>1</v>
      </c>
    </row>
    <row r="996" spans="1:10" ht="19.8" thickBot="1">
      <c r="A996" s="222" t="str">
        <f t="shared" si="45"/>
        <v>PITORD</v>
      </c>
      <c r="B996" s="199" t="s">
        <v>886</v>
      </c>
      <c r="C996" s="199" t="s">
        <v>776</v>
      </c>
      <c r="D996" s="207">
        <v>661</v>
      </c>
      <c r="E996" s="207" t="s">
        <v>1355</v>
      </c>
      <c r="F996" s="207">
        <v>3136.9</v>
      </c>
      <c r="G996" s="207">
        <v>101.2</v>
      </c>
      <c r="H996" s="196">
        <f t="shared" si="46"/>
        <v>101.2</v>
      </c>
      <c r="I996" s="197" t="b">
        <f t="shared" si="47"/>
        <v>1</v>
      </c>
      <c r="J996" s="194" t="b">
        <v>1</v>
      </c>
    </row>
    <row r="997" spans="1:10" ht="19.8" thickBot="1">
      <c r="A997" s="222" t="str">
        <f t="shared" si="45"/>
        <v>ORDPIT</v>
      </c>
      <c r="B997" s="199" t="s">
        <v>776</v>
      </c>
      <c r="C997" s="199" t="s">
        <v>886</v>
      </c>
      <c r="D997" s="207">
        <v>661</v>
      </c>
      <c r="E997" s="207" t="s">
        <v>1356</v>
      </c>
      <c r="F997" s="207">
        <v>3140.3</v>
      </c>
      <c r="G997" s="207">
        <v>101</v>
      </c>
      <c r="H997" s="196">
        <f t="shared" si="46"/>
        <v>101</v>
      </c>
      <c r="I997" s="197" t="b">
        <f t="shared" si="47"/>
        <v>1</v>
      </c>
      <c r="J997" s="194" t="b">
        <v>1</v>
      </c>
    </row>
    <row r="998" spans="1:10" ht="15.6" thickBot="1">
      <c r="A998" s="222" t="str">
        <f t="shared" si="45"/>
        <v>PITIAD</v>
      </c>
      <c r="B998" s="199" t="s">
        <v>886</v>
      </c>
      <c r="C998" s="199" t="s">
        <v>793</v>
      </c>
      <c r="D998" s="208">
        <v>291</v>
      </c>
      <c r="E998" s="208" t="s">
        <v>1354</v>
      </c>
      <c r="F998" s="208">
        <v>1545.6</v>
      </c>
      <c r="G998" s="208">
        <v>71</v>
      </c>
      <c r="H998" s="196">
        <f t="shared" si="46"/>
        <v>71</v>
      </c>
      <c r="I998" s="197" t="b">
        <f t="shared" si="47"/>
        <v>1</v>
      </c>
      <c r="J998" s="194" t="b">
        <v>1</v>
      </c>
    </row>
    <row r="999" spans="1:10" ht="19.8" thickBot="1">
      <c r="A999" s="222" t="str">
        <f t="shared" si="45"/>
        <v>IADATL</v>
      </c>
      <c r="B999" s="199" t="s">
        <v>793</v>
      </c>
      <c r="C999" s="199" t="s">
        <v>808</v>
      </c>
      <c r="D999" s="207">
        <v>856</v>
      </c>
      <c r="E999" s="207" t="s">
        <v>1357</v>
      </c>
      <c r="F999" s="207">
        <v>4551.5</v>
      </c>
      <c r="G999" s="207">
        <v>118.8</v>
      </c>
      <c r="H999" s="196">
        <f t="shared" si="46"/>
        <v>118.8</v>
      </c>
      <c r="I999" s="197" t="b">
        <f t="shared" si="47"/>
        <v>1</v>
      </c>
      <c r="J999" s="194" t="b">
        <v>1</v>
      </c>
    </row>
    <row r="1000" spans="1:10" ht="15.6" thickBot="1">
      <c r="A1000" s="222" t="str">
        <f t="shared" si="45"/>
        <v>BDLPHL</v>
      </c>
      <c r="B1000" s="199" t="s">
        <v>1358</v>
      </c>
      <c r="C1000" s="199" t="s">
        <v>822</v>
      </c>
      <c r="D1000" s="207">
        <v>314</v>
      </c>
      <c r="E1000" s="207" t="s">
        <v>1359</v>
      </c>
      <c r="F1000" s="207">
        <v>1651.3</v>
      </c>
      <c r="G1000" s="207">
        <v>77.5</v>
      </c>
      <c r="H1000" s="196">
        <f t="shared" si="46"/>
        <v>77.5</v>
      </c>
      <c r="I1000" s="197" t="b">
        <f t="shared" si="47"/>
        <v>1</v>
      </c>
      <c r="J1000" s="194" t="b">
        <v>1</v>
      </c>
    </row>
    <row r="1001" spans="1:10" ht="15.6" thickBot="1">
      <c r="A1001" s="222" t="str">
        <f t="shared" si="45"/>
        <v>PHLYYZ</v>
      </c>
      <c r="B1001" s="199" t="s">
        <v>822</v>
      </c>
      <c r="C1001" s="199" t="s">
        <v>787</v>
      </c>
      <c r="D1001" s="207">
        <v>557</v>
      </c>
      <c r="E1001" s="207" t="s">
        <v>1360</v>
      </c>
      <c r="F1001" s="207">
        <v>2322.4</v>
      </c>
      <c r="G1001" s="207">
        <v>104.5</v>
      </c>
      <c r="H1001" s="196">
        <f t="shared" si="46"/>
        <v>104.5</v>
      </c>
      <c r="I1001" s="197" t="b">
        <f t="shared" si="47"/>
        <v>1</v>
      </c>
      <c r="J1001" s="194" t="b">
        <v>1</v>
      </c>
    </row>
    <row r="1002" spans="1:10" ht="15.6" thickBot="1">
      <c r="A1002" s="222" t="str">
        <f t="shared" si="45"/>
        <v>YYZPHL</v>
      </c>
      <c r="B1002" s="199" t="s">
        <v>787</v>
      </c>
      <c r="C1002" s="199" t="s">
        <v>822</v>
      </c>
      <c r="D1002" s="207">
        <v>557</v>
      </c>
      <c r="E1002" s="207" t="s">
        <v>1360</v>
      </c>
      <c r="F1002" s="207">
        <v>2322.4</v>
      </c>
      <c r="G1002" s="207">
        <v>104.5</v>
      </c>
      <c r="H1002" s="196">
        <f t="shared" si="46"/>
        <v>104.5</v>
      </c>
      <c r="I1002" s="197" t="b">
        <f t="shared" si="47"/>
        <v>1</v>
      </c>
      <c r="J1002" s="194" t="b">
        <v>1</v>
      </c>
    </row>
    <row r="1003" spans="1:10" ht="15.6" thickBot="1">
      <c r="A1003" s="222" t="str">
        <f t="shared" si="45"/>
        <v>PHLBDL</v>
      </c>
      <c r="B1003" s="199" t="s">
        <v>822</v>
      </c>
      <c r="C1003" s="199" t="s">
        <v>1358</v>
      </c>
      <c r="D1003" s="207">
        <v>314</v>
      </c>
      <c r="E1003" s="207" t="s">
        <v>1359</v>
      </c>
      <c r="F1003" s="207">
        <v>1650.9</v>
      </c>
      <c r="G1003" s="207">
        <v>77.5</v>
      </c>
      <c r="H1003" s="196">
        <f t="shared" si="46"/>
        <v>77.5</v>
      </c>
      <c r="I1003" s="197" t="b">
        <f t="shared" si="47"/>
        <v>1</v>
      </c>
      <c r="J1003" s="194" t="b">
        <v>1</v>
      </c>
    </row>
    <row r="1004" spans="1:10" ht="15.6" thickBot="1">
      <c r="A1004" s="222" t="str">
        <f t="shared" si="45"/>
        <v>BLLARN</v>
      </c>
      <c r="B1004" s="199" t="s">
        <v>850</v>
      </c>
      <c r="C1004" s="199" t="s">
        <v>845</v>
      </c>
      <c r="D1004" s="207">
        <v>678</v>
      </c>
      <c r="E1004" s="207" t="s">
        <v>1327</v>
      </c>
      <c r="F1004" s="207">
        <v>2678.6</v>
      </c>
      <c r="G1004" s="207">
        <v>111.9</v>
      </c>
      <c r="H1004" s="196">
        <f t="shared" si="46"/>
        <v>111.9</v>
      </c>
      <c r="I1004" s="197" t="b">
        <f t="shared" si="47"/>
        <v>1</v>
      </c>
      <c r="J1004" s="194" t="b">
        <v>1</v>
      </c>
    </row>
    <row r="1005" spans="1:10" ht="15.6" thickBot="1">
      <c r="A1005" s="222" t="str">
        <f t="shared" si="45"/>
        <v>ARNVAA</v>
      </c>
      <c r="B1005" s="199" t="s">
        <v>845</v>
      </c>
      <c r="C1005" s="199" t="s">
        <v>1361</v>
      </c>
      <c r="D1005" s="207">
        <v>428</v>
      </c>
      <c r="E1005" s="207" t="s">
        <v>1362</v>
      </c>
      <c r="F1005" s="207">
        <v>872.1</v>
      </c>
      <c r="G1005" s="207">
        <v>43.7</v>
      </c>
      <c r="H1005" s="196">
        <f t="shared" si="46"/>
        <v>43.7</v>
      </c>
      <c r="I1005" s="197" t="b">
        <f t="shared" si="47"/>
        <v>1</v>
      </c>
      <c r="J1005" s="194" t="b">
        <v>1</v>
      </c>
    </row>
    <row r="1006" spans="1:10" ht="15.6" thickBot="1">
      <c r="A1006" s="222" t="str">
        <f t="shared" si="45"/>
        <v>VAAARN</v>
      </c>
      <c r="B1006" s="199" t="s">
        <v>1361</v>
      </c>
      <c r="C1006" s="199" t="s">
        <v>845</v>
      </c>
      <c r="D1006" s="207">
        <v>428</v>
      </c>
      <c r="E1006" s="207" t="s">
        <v>1362</v>
      </c>
      <c r="F1006" s="207">
        <v>872.1</v>
      </c>
      <c r="G1006" s="207">
        <v>43.7</v>
      </c>
      <c r="H1006" s="196">
        <f t="shared" si="46"/>
        <v>43.7</v>
      </c>
      <c r="I1006" s="197" t="b">
        <f t="shared" si="47"/>
        <v>1</v>
      </c>
      <c r="J1006" s="194" t="b">
        <v>1</v>
      </c>
    </row>
    <row r="1007" spans="1:10" ht="15.6" thickBot="1">
      <c r="A1007" s="222" t="str">
        <f t="shared" si="45"/>
        <v>ARNBLL</v>
      </c>
      <c r="B1007" s="199" t="s">
        <v>845</v>
      </c>
      <c r="C1007" s="199" t="s">
        <v>850</v>
      </c>
      <c r="D1007" s="207">
        <v>678</v>
      </c>
      <c r="E1007" s="207" t="s">
        <v>1327</v>
      </c>
      <c r="F1007" s="207">
        <v>2678.6</v>
      </c>
      <c r="G1007" s="207">
        <v>111.9</v>
      </c>
      <c r="H1007" s="196">
        <f t="shared" si="46"/>
        <v>111.9</v>
      </c>
      <c r="I1007" s="197" t="b">
        <f t="shared" si="47"/>
        <v>1</v>
      </c>
      <c r="J1007" s="194" t="b">
        <v>1</v>
      </c>
    </row>
    <row r="1008" spans="1:10" ht="15.6" thickBot="1">
      <c r="A1008" s="222" t="str">
        <f t="shared" si="45"/>
        <v>BLRDEL</v>
      </c>
      <c r="B1008" s="199" t="s">
        <v>800</v>
      </c>
      <c r="C1008" s="199" t="s">
        <v>762</v>
      </c>
      <c r="D1008" s="207">
        <v>1708</v>
      </c>
      <c r="E1008" s="207" t="s">
        <v>1363</v>
      </c>
      <c r="F1008" s="207">
        <v>7834.6</v>
      </c>
      <c r="G1008" s="207">
        <v>135.80000000000001</v>
      </c>
      <c r="H1008" s="196">
        <f t="shared" si="46"/>
        <v>135.80000000000001</v>
      </c>
      <c r="I1008" s="197" t="b">
        <f t="shared" si="47"/>
        <v>1</v>
      </c>
      <c r="J1008" s="194" t="b">
        <v>1</v>
      </c>
    </row>
    <row r="1009" spans="1:10" ht="15.6" thickBot="1">
      <c r="A1009" s="222" t="str">
        <f t="shared" si="45"/>
        <v>DELBLR</v>
      </c>
      <c r="B1009" s="199" t="s">
        <v>762</v>
      </c>
      <c r="C1009" s="199" t="s">
        <v>800</v>
      </c>
      <c r="D1009" s="208">
        <v>1708</v>
      </c>
      <c r="E1009" s="208" t="s">
        <v>1363</v>
      </c>
      <c r="F1009" s="208">
        <v>7827.7</v>
      </c>
      <c r="G1009" s="208">
        <v>135.9</v>
      </c>
      <c r="H1009" s="196">
        <f t="shared" si="46"/>
        <v>135.9</v>
      </c>
      <c r="I1009" s="197" t="b">
        <f t="shared" si="47"/>
        <v>1</v>
      </c>
      <c r="J1009" s="194" t="b">
        <v>1</v>
      </c>
    </row>
    <row r="1010" spans="1:10" ht="15.6" thickBot="1">
      <c r="A1010" s="222" t="str">
        <f t="shared" si="45"/>
        <v>SANSEA</v>
      </c>
      <c r="B1010" s="199" t="s">
        <v>807</v>
      </c>
      <c r="C1010" s="199" t="s">
        <v>567</v>
      </c>
      <c r="D1010" s="207">
        <v>1688</v>
      </c>
      <c r="E1010" s="207" t="s">
        <v>1364</v>
      </c>
      <c r="F1010" s="207">
        <v>6887.3</v>
      </c>
      <c r="G1010" s="207">
        <v>168.7</v>
      </c>
      <c r="H1010" s="196">
        <f t="shared" si="46"/>
        <v>168.7</v>
      </c>
      <c r="I1010" s="197" t="b">
        <f t="shared" si="47"/>
        <v>1</v>
      </c>
      <c r="J1010" s="194" t="b">
        <v>1</v>
      </c>
    </row>
    <row r="1011" spans="1:10" ht="19.8" thickBot="1">
      <c r="A1011" s="222" t="str">
        <f t="shared" si="45"/>
        <v>SEAGEG</v>
      </c>
      <c r="B1011" s="199" t="s">
        <v>567</v>
      </c>
      <c r="C1011" s="199" t="s">
        <v>1365</v>
      </c>
      <c r="D1011" s="207">
        <v>357</v>
      </c>
      <c r="E1011" s="207" t="s">
        <v>1366</v>
      </c>
      <c r="F1011" s="207">
        <v>1790.6</v>
      </c>
      <c r="G1011" s="207">
        <v>62.1</v>
      </c>
      <c r="H1011" s="196">
        <f t="shared" si="46"/>
        <v>62.1</v>
      </c>
      <c r="I1011" s="197" t="b">
        <f t="shared" si="47"/>
        <v>1</v>
      </c>
      <c r="J1011" s="194" t="b">
        <v>1</v>
      </c>
    </row>
    <row r="1012" spans="1:10" ht="19.8" thickBot="1">
      <c r="A1012" s="222" t="str">
        <f t="shared" si="45"/>
        <v>GEGSEA</v>
      </c>
      <c r="B1012" s="199" t="s">
        <v>1365</v>
      </c>
      <c r="C1012" s="199" t="s">
        <v>567</v>
      </c>
      <c r="D1012" s="207">
        <v>357</v>
      </c>
      <c r="E1012" s="207" t="s">
        <v>1366</v>
      </c>
      <c r="F1012" s="207">
        <v>1795.6</v>
      </c>
      <c r="G1012" s="207">
        <v>62.2</v>
      </c>
      <c r="H1012" s="196">
        <f t="shared" si="46"/>
        <v>62.2</v>
      </c>
      <c r="I1012" s="197" t="b">
        <f t="shared" si="47"/>
        <v>1</v>
      </c>
      <c r="J1012" s="194" t="b">
        <v>1</v>
      </c>
    </row>
    <row r="1013" spans="1:10" ht="15.6" thickBot="1">
      <c r="A1013" s="222" t="str">
        <f t="shared" si="45"/>
        <v>SEASAN</v>
      </c>
      <c r="B1013" s="199" t="s">
        <v>567</v>
      </c>
      <c r="C1013" s="199" t="s">
        <v>807</v>
      </c>
      <c r="D1013" s="207">
        <v>1688</v>
      </c>
      <c r="E1013" s="207" t="s">
        <v>1364</v>
      </c>
      <c r="F1013" s="207">
        <v>6888.8</v>
      </c>
      <c r="G1013" s="207">
        <v>168.6</v>
      </c>
      <c r="H1013" s="196">
        <f t="shared" si="46"/>
        <v>168.6</v>
      </c>
      <c r="I1013" s="197" t="b">
        <f t="shared" si="47"/>
        <v>1</v>
      </c>
      <c r="J1013" s="194" t="b">
        <v>1</v>
      </c>
    </row>
    <row r="1014" spans="1:10" ht="15.6" thickBot="1">
      <c r="A1014" s="222" t="str">
        <f t="shared" si="45"/>
        <v>BWIRDU</v>
      </c>
      <c r="B1014" s="199" t="s">
        <v>836</v>
      </c>
      <c r="C1014" s="199" t="s">
        <v>809</v>
      </c>
      <c r="D1014" s="207">
        <v>410</v>
      </c>
      <c r="E1014" s="207" t="s">
        <v>1367</v>
      </c>
      <c r="F1014" s="207">
        <v>2244.5</v>
      </c>
      <c r="G1014" s="207">
        <v>61.6</v>
      </c>
      <c r="H1014" s="196">
        <f t="shared" si="46"/>
        <v>61.6</v>
      </c>
      <c r="I1014" s="197" t="b">
        <f t="shared" si="47"/>
        <v>1</v>
      </c>
      <c r="J1014" s="194" t="b">
        <v>1</v>
      </c>
    </row>
    <row r="1015" spans="1:10" ht="15.6" thickBot="1">
      <c r="A1015" s="222" t="str">
        <f t="shared" si="45"/>
        <v>RDUYYZ</v>
      </c>
      <c r="B1015" s="199" t="s">
        <v>809</v>
      </c>
      <c r="C1015" s="199" t="s">
        <v>787</v>
      </c>
      <c r="D1015" s="207">
        <v>869</v>
      </c>
      <c r="E1015" s="207" t="s">
        <v>1199</v>
      </c>
      <c r="F1015" s="207">
        <v>2467.1</v>
      </c>
      <c r="G1015" s="207">
        <v>85.6</v>
      </c>
      <c r="H1015" s="196">
        <f t="shared" si="46"/>
        <v>85.6</v>
      </c>
      <c r="I1015" s="197" t="b">
        <f t="shared" si="47"/>
        <v>1</v>
      </c>
      <c r="J1015" s="194" t="b">
        <v>1</v>
      </c>
    </row>
    <row r="1016" spans="1:10" ht="15.6" thickBot="1">
      <c r="A1016" s="222" t="str">
        <f t="shared" si="45"/>
        <v>YYZRDU</v>
      </c>
      <c r="B1016" s="199" t="s">
        <v>787</v>
      </c>
      <c r="C1016" s="199" t="s">
        <v>809</v>
      </c>
      <c r="D1016" s="207">
        <v>869</v>
      </c>
      <c r="E1016" s="207" t="s">
        <v>1199</v>
      </c>
      <c r="F1016" s="207">
        <v>2467.1</v>
      </c>
      <c r="G1016" s="207">
        <v>85.6</v>
      </c>
      <c r="H1016" s="196">
        <f t="shared" si="46"/>
        <v>85.6</v>
      </c>
      <c r="I1016" s="197" t="b">
        <f t="shared" si="47"/>
        <v>1</v>
      </c>
      <c r="J1016" s="194" t="b">
        <v>1</v>
      </c>
    </row>
    <row r="1017" spans="1:10" ht="15.6" thickBot="1">
      <c r="A1017" s="222" t="str">
        <f t="shared" si="45"/>
        <v>RDUBWI</v>
      </c>
      <c r="B1017" s="199" t="s">
        <v>809</v>
      </c>
      <c r="C1017" s="199" t="s">
        <v>836</v>
      </c>
      <c r="D1017" s="207">
        <v>410</v>
      </c>
      <c r="E1017" s="207" t="s">
        <v>1367</v>
      </c>
      <c r="F1017" s="207">
        <v>2249.5</v>
      </c>
      <c r="G1017" s="207">
        <v>61.5</v>
      </c>
      <c r="H1017" s="196">
        <f t="shared" si="46"/>
        <v>61.5</v>
      </c>
      <c r="I1017" s="197" t="b">
        <f t="shared" si="47"/>
        <v>1</v>
      </c>
      <c r="J1017" s="194" t="b">
        <v>1</v>
      </c>
    </row>
    <row r="1018" spans="1:10" ht="15.6" thickBot="1">
      <c r="A1018" s="222" t="str">
        <f t="shared" si="45"/>
        <v>BZGFRA</v>
      </c>
      <c r="B1018" s="199" t="s">
        <v>1368</v>
      </c>
      <c r="C1018" s="199" t="s">
        <v>766</v>
      </c>
      <c r="D1018" s="207">
        <v>732</v>
      </c>
      <c r="E1018" s="207" t="s">
        <v>1327</v>
      </c>
      <c r="F1018" s="207">
        <v>2794.4</v>
      </c>
      <c r="G1018" s="207">
        <v>116.7</v>
      </c>
      <c r="H1018" s="196">
        <f t="shared" si="46"/>
        <v>116.7</v>
      </c>
      <c r="I1018" s="197" t="b">
        <f t="shared" si="47"/>
        <v>1</v>
      </c>
      <c r="J1018" s="194" t="b">
        <v>1</v>
      </c>
    </row>
    <row r="1019" spans="1:10" ht="19.8" thickBot="1">
      <c r="A1019" s="222" t="str">
        <f t="shared" si="45"/>
        <v>FRAARN</v>
      </c>
      <c r="B1019" s="199" t="s">
        <v>766</v>
      </c>
      <c r="C1019" s="199" t="s">
        <v>845</v>
      </c>
      <c r="D1019" s="207">
        <v>1223</v>
      </c>
      <c r="E1019" s="207" t="s">
        <v>1369</v>
      </c>
      <c r="F1019" s="207">
        <v>5876</v>
      </c>
      <c r="G1019" s="207">
        <v>126.3</v>
      </c>
      <c r="H1019" s="196">
        <f t="shared" si="46"/>
        <v>126.3</v>
      </c>
      <c r="I1019" s="197" t="b">
        <f t="shared" si="47"/>
        <v>1</v>
      </c>
      <c r="J1019" s="194" t="b">
        <v>1</v>
      </c>
    </row>
    <row r="1020" spans="1:10" ht="19.8" thickBot="1">
      <c r="A1020" s="222" t="str">
        <f t="shared" si="45"/>
        <v>ARNFRA</v>
      </c>
      <c r="B1020" s="199" t="s">
        <v>845</v>
      </c>
      <c r="C1020" s="199" t="s">
        <v>766</v>
      </c>
      <c r="D1020" s="207">
        <v>1223</v>
      </c>
      <c r="E1020" s="207" t="s">
        <v>1369</v>
      </c>
      <c r="F1020" s="207">
        <v>5876</v>
      </c>
      <c r="G1020" s="207">
        <v>126.3</v>
      </c>
      <c r="H1020" s="196">
        <f t="shared" si="46"/>
        <v>126.3</v>
      </c>
      <c r="I1020" s="197" t="b">
        <f t="shared" si="47"/>
        <v>1</v>
      </c>
      <c r="J1020" s="194" t="b">
        <v>1</v>
      </c>
    </row>
    <row r="1021" spans="1:10" ht="15.6" thickBot="1">
      <c r="A1021" s="222" t="str">
        <f t="shared" si="45"/>
        <v>FRABZG</v>
      </c>
      <c r="B1021" s="199" t="s">
        <v>766</v>
      </c>
      <c r="C1021" s="199" t="s">
        <v>1368</v>
      </c>
      <c r="D1021" s="208">
        <v>732</v>
      </c>
      <c r="E1021" s="208" t="s">
        <v>1327</v>
      </c>
      <c r="F1021" s="208">
        <v>2794.4</v>
      </c>
      <c r="G1021" s="208">
        <v>116.7</v>
      </c>
      <c r="H1021" s="196">
        <f t="shared" si="46"/>
        <v>116.7</v>
      </c>
      <c r="I1021" s="197" t="b">
        <f t="shared" si="47"/>
        <v>1</v>
      </c>
      <c r="J1021" s="194" t="b">
        <v>1</v>
      </c>
    </row>
    <row r="1022" spans="1:10" ht="15.6" thickBot="1">
      <c r="A1022" s="222" t="str">
        <f t="shared" si="45"/>
        <v>CANTAO</v>
      </c>
      <c r="B1022" s="199" t="s">
        <v>770</v>
      </c>
      <c r="C1022" s="199" t="s">
        <v>757</v>
      </c>
      <c r="D1022" s="207">
        <v>1582</v>
      </c>
      <c r="E1022" s="207" t="s">
        <v>1370</v>
      </c>
      <c r="F1022" s="207">
        <v>7218</v>
      </c>
      <c r="G1022" s="207">
        <v>137.30000000000001</v>
      </c>
      <c r="H1022" s="196">
        <f t="shared" si="46"/>
        <v>137.30000000000001</v>
      </c>
      <c r="I1022" s="197" t="b">
        <f t="shared" si="47"/>
        <v>1</v>
      </c>
      <c r="J1022" s="194" t="b">
        <v>1</v>
      </c>
    </row>
    <row r="1023" spans="1:10" ht="15.6" thickBot="1">
      <c r="A1023" s="222" t="str">
        <f t="shared" si="45"/>
        <v>TAOPEK</v>
      </c>
      <c r="B1023" s="199" t="s">
        <v>757</v>
      </c>
      <c r="C1023" s="199" t="s">
        <v>769</v>
      </c>
      <c r="D1023" s="207">
        <v>538</v>
      </c>
      <c r="E1023" s="207" t="s">
        <v>1371</v>
      </c>
      <c r="F1023" s="207">
        <v>3540.1</v>
      </c>
      <c r="G1023" s="207">
        <v>59.9</v>
      </c>
      <c r="H1023" s="196">
        <f t="shared" si="46"/>
        <v>59.9</v>
      </c>
      <c r="I1023" s="197" t="b">
        <f t="shared" si="47"/>
        <v>1</v>
      </c>
      <c r="J1023" s="194" t="b">
        <v>1</v>
      </c>
    </row>
    <row r="1024" spans="1:10" ht="15.6" thickBot="1">
      <c r="A1024" s="222" t="str">
        <f t="shared" si="45"/>
        <v>PEKTAO</v>
      </c>
      <c r="B1024" s="199" t="s">
        <v>769</v>
      </c>
      <c r="C1024" s="199" t="s">
        <v>757</v>
      </c>
      <c r="D1024" s="207">
        <v>538</v>
      </c>
      <c r="E1024" s="207" t="s">
        <v>1371</v>
      </c>
      <c r="F1024" s="207">
        <v>3540.1</v>
      </c>
      <c r="G1024" s="207">
        <v>59.9</v>
      </c>
      <c r="H1024" s="196">
        <f t="shared" si="46"/>
        <v>59.9</v>
      </c>
      <c r="I1024" s="197" t="b">
        <f t="shared" si="47"/>
        <v>1</v>
      </c>
      <c r="J1024" s="194" t="b">
        <v>1</v>
      </c>
    </row>
    <row r="1025" spans="1:10" ht="15.6" thickBot="1">
      <c r="A1025" s="222" t="str">
        <f t="shared" si="45"/>
        <v>TAOCAN</v>
      </c>
      <c r="B1025" s="199" t="s">
        <v>757</v>
      </c>
      <c r="C1025" s="199" t="s">
        <v>770</v>
      </c>
      <c r="D1025" s="207">
        <v>1582</v>
      </c>
      <c r="E1025" s="207" t="s">
        <v>1370</v>
      </c>
      <c r="F1025" s="207">
        <v>7273.6</v>
      </c>
      <c r="G1025" s="207">
        <v>136.9</v>
      </c>
      <c r="H1025" s="196">
        <f t="shared" si="46"/>
        <v>136.9</v>
      </c>
      <c r="I1025" s="197" t="b">
        <f t="shared" si="47"/>
        <v>1</v>
      </c>
      <c r="J1025" s="194" t="b">
        <v>1</v>
      </c>
    </row>
    <row r="1026" spans="1:10" ht="15.6" thickBot="1">
      <c r="A1026" s="222" t="str">
        <f t="shared" si="45"/>
        <v>CDGLIN</v>
      </c>
      <c r="B1026" s="199" t="s">
        <v>796</v>
      </c>
      <c r="C1026" s="199" t="s">
        <v>1222</v>
      </c>
      <c r="D1026" s="207">
        <v>644</v>
      </c>
      <c r="E1026" s="207" t="s">
        <v>1372</v>
      </c>
      <c r="F1026" s="207">
        <v>3423.1</v>
      </c>
      <c r="G1026" s="207">
        <v>98.6</v>
      </c>
      <c r="H1026" s="196">
        <f t="shared" si="46"/>
        <v>98.6</v>
      </c>
      <c r="I1026" s="197" t="b">
        <f t="shared" si="47"/>
        <v>1</v>
      </c>
      <c r="J1026" s="194" t="b">
        <v>1</v>
      </c>
    </row>
    <row r="1027" spans="1:10" ht="15.6" thickBot="1">
      <c r="A1027" s="222" t="str">
        <f t="shared" ref="A1027:A1090" si="48">B1027&amp;C1027</f>
        <v>LINCDG</v>
      </c>
      <c r="B1027" s="199" t="s">
        <v>1222</v>
      </c>
      <c r="C1027" s="199" t="s">
        <v>796</v>
      </c>
      <c r="D1027" s="208">
        <v>644</v>
      </c>
      <c r="E1027" s="208" t="s">
        <v>1372</v>
      </c>
      <c r="F1027" s="208">
        <v>3422.6</v>
      </c>
      <c r="G1027" s="208">
        <v>98.7</v>
      </c>
      <c r="H1027" s="196">
        <f t="shared" ref="H1027:H1090" si="49">SUMIFS(G:G,B:B,B1027,C:C,C1027)</f>
        <v>98.7</v>
      </c>
      <c r="I1027" s="197" t="b">
        <f t="shared" ref="I1027:I1090" si="50">H1027=G1027</f>
        <v>1</v>
      </c>
      <c r="J1027" s="194" t="b">
        <v>1</v>
      </c>
    </row>
    <row r="1028" spans="1:10" ht="15.6" thickBot="1">
      <c r="A1028" s="222" t="str">
        <f t="shared" si="48"/>
        <v>CGQPEK</v>
      </c>
      <c r="B1028" s="199" t="s">
        <v>1174</v>
      </c>
      <c r="C1028" s="199" t="s">
        <v>769</v>
      </c>
      <c r="D1028" s="207">
        <v>867</v>
      </c>
      <c r="E1028" s="207" t="s">
        <v>1373</v>
      </c>
      <c r="F1028" s="207">
        <v>5601.3</v>
      </c>
      <c r="G1028" s="207">
        <v>83.8</v>
      </c>
      <c r="H1028" s="196">
        <f t="shared" si="49"/>
        <v>83.8</v>
      </c>
      <c r="I1028" s="197" t="b">
        <f t="shared" si="50"/>
        <v>1</v>
      </c>
      <c r="J1028" s="194" t="b">
        <v>1</v>
      </c>
    </row>
    <row r="1029" spans="1:10" ht="19.8" thickBot="1">
      <c r="A1029" s="222" t="str">
        <f t="shared" si="48"/>
        <v>PEKSZX</v>
      </c>
      <c r="B1029" s="199" t="s">
        <v>769</v>
      </c>
      <c r="C1029" s="199" t="s">
        <v>759</v>
      </c>
      <c r="D1029" s="207">
        <v>1954</v>
      </c>
      <c r="E1029" s="207" t="s">
        <v>1374</v>
      </c>
      <c r="F1029" s="207">
        <v>14186.5</v>
      </c>
      <c r="G1029" s="207">
        <v>145.80000000000001</v>
      </c>
      <c r="H1029" s="196">
        <f t="shared" si="49"/>
        <v>145.80000000000001</v>
      </c>
      <c r="I1029" s="197" t="b">
        <f t="shared" si="50"/>
        <v>1</v>
      </c>
      <c r="J1029" s="194" t="b">
        <v>1</v>
      </c>
    </row>
    <row r="1030" spans="1:10" ht="15.6" thickBot="1">
      <c r="A1030" s="222" t="str">
        <f t="shared" si="48"/>
        <v>SZXTSN</v>
      </c>
      <c r="B1030" s="199" t="s">
        <v>759</v>
      </c>
      <c r="C1030" s="199" t="s">
        <v>1066</v>
      </c>
      <c r="D1030" s="207">
        <v>1862</v>
      </c>
      <c r="E1030" s="207" t="s">
        <v>1375</v>
      </c>
      <c r="F1030" s="207">
        <v>8273.2999999999993</v>
      </c>
      <c r="G1030" s="207">
        <v>149.4</v>
      </c>
      <c r="H1030" s="196">
        <f t="shared" si="49"/>
        <v>149.4</v>
      </c>
      <c r="I1030" s="197" t="b">
        <f t="shared" si="50"/>
        <v>1</v>
      </c>
      <c r="J1030" s="194" t="b">
        <v>1</v>
      </c>
    </row>
    <row r="1031" spans="1:10" ht="15.6" thickBot="1">
      <c r="A1031" s="222" t="str">
        <f t="shared" si="48"/>
        <v>TSNSZX</v>
      </c>
      <c r="B1031" s="199" t="s">
        <v>1066</v>
      </c>
      <c r="C1031" s="199" t="s">
        <v>759</v>
      </c>
      <c r="D1031" s="207">
        <v>1862</v>
      </c>
      <c r="E1031" s="207" t="s">
        <v>1375</v>
      </c>
      <c r="F1031" s="207">
        <v>8273.2999999999993</v>
      </c>
      <c r="G1031" s="207">
        <v>149.4</v>
      </c>
      <c r="H1031" s="196">
        <f t="shared" si="49"/>
        <v>149.4</v>
      </c>
      <c r="I1031" s="197" t="b">
        <f t="shared" si="50"/>
        <v>1</v>
      </c>
      <c r="J1031" s="194" t="b">
        <v>1</v>
      </c>
    </row>
    <row r="1032" spans="1:10" ht="19.8" thickBot="1">
      <c r="A1032" s="222" t="str">
        <f t="shared" si="48"/>
        <v>SZXPEK</v>
      </c>
      <c r="B1032" s="199" t="s">
        <v>759</v>
      </c>
      <c r="C1032" s="199" t="s">
        <v>769</v>
      </c>
      <c r="D1032" s="208">
        <v>1954</v>
      </c>
      <c r="E1032" s="208" t="s">
        <v>1374</v>
      </c>
      <c r="F1032" s="208">
        <v>14185.9</v>
      </c>
      <c r="G1032" s="208">
        <v>145.80000000000001</v>
      </c>
      <c r="H1032" s="196">
        <f t="shared" si="49"/>
        <v>145.80000000000001</v>
      </c>
      <c r="I1032" s="197" t="b">
        <f t="shared" si="50"/>
        <v>1</v>
      </c>
      <c r="J1032" s="194" t="b">
        <v>1</v>
      </c>
    </row>
    <row r="1033" spans="1:10" ht="15.6" thickBot="1">
      <c r="A1033" s="222" t="str">
        <f t="shared" si="48"/>
        <v>PEKCGQ</v>
      </c>
      <c r="B1033" s="199" t="s">
        <v>769</v>
      </c>
      <c r="C1033" s="199" t="s">
        <v>1174</v>
      </c>
      <c r="D1033" s="207">
        <v>867</v>
      </c>
      <c r="E1033" s="207" t="s">
        <v>1373</v>
      </c>
      <c r="F1033" s="207">
        <v>5600.9</v>
      </c>
      <c r="G1033" s="207">
        <v>83.8</v>
      </c>
      <c r="H1033" s="196">
        <f t="shared" si="49"/>
        <v>83.8</v>
      </c>
      <c r="I1033" s="197" t="b">
        <f t="shared" si="50"/>
        <v>1</v>
      </c>
      <c r="J1033" s="194" t="b">
        <v>1</v>
      </c>
    </row>
    <row r="1034" spans="1:10" ht="15.6" thickBot="1">
      <c r="A1034" s="222" t="str">
        <f t="shared" si="48"/>
        <v>CKGZUH</v>
      </c>
      <c r="B1034" s="199" t="s">
        <v>934</v>
      </c>
      <c r="C1034" s="199" t="s">
        <v>1376</v>
      </c>
      <c r="D1034" s="207">
        <v>1090</v>
      </c>
      <c r="E1034" s="207" t="s">
        <v>1377</v>
      </c>
      <c r="F1034" s="207">
        <v>5273.9</v>
      </c>
      <c r="G1034" s="207">
        <v>104.8</v>
      </c>
      <c r="H1034" s="196">
        <f t="shared" si="49"/>
        <v>104.8</v>
      </c>
      <c r="I1034" s="197" t="b">
        <f t="shared" si="50"/>
        <v>1</v>
      </c>
      <c r="J1034" s="194" t="b">
        <v>1</v>
      </c>
    </row>
    <row r="1035" spans="1:10" ht="15.6" thickBot="1">
      <c r="A1035" s="222" t="str">
        <f t="shared" si="48"/>
        <v>ZUHCKG</v>
      </c>
      <c r="B1035" s="199" t="s">
        <v>1376</v>
      </c>
      <c r="C1035" s="199" t="s">
        <v>934</v>
      </c>
      <c r="D1035" s="207">
        <v>1090</v>
      </c>
      <c r="E1035" s="207" t="s">
        <v>1154</v>
      </c>
      <c r="F1035" s="207">
        <v>5264.3</v>
      </c>
      <c r="G1035" s="207">
        <v>105.3</v>
      </c>
      <c r="H1035" s="196">
        <f t="shared" si="49"/>
        <v>105.3</v>
      </c>
      <c r="I1035" s="197" t="b">
        <f t="shared" si="50"/>
        <v>1</v>
      </c>
      <c r="J1035" s="194" t="b">
        <v>1</v>
      </c>
    </row>
    <row r="1036" spans="1:10" ht="15.6" thickBot="1">
      <c r="A1036" s="222" t="str">
        <f t="shared" si="48"/>
        <v>CLEEWR</v>
      </c>
      <c r="B1036" s="199" t="s">
        <v>827</v>
      </c>
      <c r="C1036" s="199" t="s">
        <v>837</v>
      </c>
      <c r="D1036" s="207">
        <v>647</v>
      </c>
      <c r="E1036" s="207" t="s">
        <v>1378</v>
      </c>
      <c r="F1036" s="207">
        <v>2878.7</v>
      </c>
      <c r="G1036" s="207">
        <v>108</v>
      </c>
      <c r="H1036" s="196">
        <f t="shared" si="49"/>
        <v>108</v>
      </c>
      <c r="I1036" s="197" t="b">
        <f t="shared" si="50"/>
        <v>1</v>
      </c>
      <c r="J1036" s="194" t="b">
        <v>1</v>
      </c>
    </row>
    <row r="1037" spans="1:10" ht="19.8" thickBot="1">
      <c r="A1037" s="222" t="str">
        <f t="shared" si="48"/>
        <v>EWRRDU</v>
      </c>
      <c r="B1037" s="199" t="s">
        <v>837</v>
      </c>
      <c r="C1037" s="199" t="s">
        <v>809</v>
      </c>
      <c r="D1037" s="207">
        <v>669</v>
      </c>
      <c r="E1037" s="207" t="s">
        <v>1379</v>
      </c>
      <c r="F1037" s="207">
        <v>3026.2</v>
      </c>
      <c r="G1037" s="207">
        <v>104.5</v>
      </c>
      <c r="H1037" s="196">
        <f t="shared" si="49"/>
        <v>104.5</v>
      </c>
      <c r="I1037" s="197" t="b">
        <f t="shared" si="50"/>
        <v>1</v>
      </c>
      <c r="J1037" s="194" t="b">
        <v>1</v>
      </c>
    </row>
    <row r="1038" spans="1:10" ht="15.6" thickBot="1">
      <c r="A1038" s="222" t="str">
        <f t="shared" si="48"/>
        <v>RDUORD</v>
      </c>
      <c r="B1038" s="199" t="s">
        <v>809</v>
      </c>
      <c r="C1038" s="199" t="s">
        <v>776</v>
      </c>
      <c r="D1038" s="207">
        <v>1038</v>
      </c>
      <c r="E1038" s="207" t="s">
        <v>1380</v>
      </c>
      <c r="F1038" s="207">
        <v>4873</v>
      </c>
      <c r="G1038" s="207">
        <v>134.1</v>
      </c>
      <c r="H1038" s="196">
        <f t="shared" si="49"/>
        <v>134.1</v>
      </c>
      <c r="I1038" s="197" t="b">
        <f t="shared" si="50"/>
        <v>1</v>
      </c>
      <c r="J1038" s="194" t="b">
        <v>1</v>
      </c>
    </row>
    <row r="1039" spans="1:10" ht="15.6" thickBot="1">
      <c r="A1039" s="222" t="str">
        <f t="shared" si="48"/>
        <v>ORDRDU</v>
      </c>
      <c r="B1039" s="199" t="s">
        <v>776</v>
      </c>
      <c r="C1039" s="199" t="s">
        <v>809</v>
      </c>
      <c r="D1039" s="207">
        <v>1038</v>
      </c>
      <c r="E1039" s="207" t="s">
        <v>1380</v>
      </c>
      <c r="F1039" s="207">
        <v>4980.3</v>
      </c>
      <c r="G1039" s="207">
        <v>130.80000000000001</v>
      </c>
      <c r="H1039" s="196">
        <f t="shared" si="49"/>
        <v>130.80000000000001</v>
      </c>
      <c r="I1039" s="197" t="b">
        <f t="shared" si="50"/>
        <v>1</v>
      </c>
      <c r="J1039" s="194" t="b">
        <v>1</v>
      </c>
    </row>
    <row r="1040" spans="1:10" ht="19.8" thickBot="1">
      <c r="A1040" s="222" t="str">
        <f t="shared" si="48"/>
        <v>RDUEWR</v>
      </c>
      <c r="B1040" s="199" t="s">
        <v>809</v>
      </c>
      <c r="C1040" s="199" t="s">
        <v>837</v>
      </c>
      <c r="D1040" s="207">
        <v>669</v>
      </c>
      <c r="E1040" s="207" t="s">
        <v>1379</v>
      </c>
      <c r="F1040" s="207">
        <v>2887.2</v>
      </c>
      <c r="G1040" s="207">
        <v>108.6</v>
      </c>
      <c r="H1040" s="196">
        <f t="shared" si="49"/>
        <v>108.6</v>
      </c>
      <c r="I1040" s="197" t="b">
        <f t="shared" si="50"/>
        <v>1</v>
      </c>
      <c r="J1040" s="194" t="b">
        <v>1</v>
      </c>
    </row>
    <row r="1041" spans="1:10" ht="15.6" thickBot="1">
      <c r="A1041" s="222" t="str">
        <f t="shared" si="48"/>
        <v>EWRCLE</v>
      </c>
      <c r="B1041" s="199" t="s">
        <v>837</v>
      </c>
      <c r="C1041" s="199" t="s">
        <v>827</v>
      </c>
      <c r="D1041" s="207">
        <v>647</v>
      </c>
      <c r="E1041" s="207" t="s">
        <v>1378</v>
      </c>
      <c r="F1041" s="207">
        <v>2848.3</v>
      </c>
      <c r="G1041" s="207">
        <v>108.8</v>
      </c>
      <c r="H1041" s="196">
        <f t="shared" si="49"/>
        <v>108.8</v>
      </c>
      <c r="I1041" s="197" t="b">
        <f t="shared" si="50"/>
        <v>1</v>
      </c>
      <c r="J1041" s="194" t="b">
        <v>1</v>
      </c>
    </row>
    <row r="1042" spans="1:10" ht="15.6" thickBot="1">
      <c r="A1042" s="222" t="str">
        <f t="shared" si="48"/>
        <v>CLECMH</v>
      </c>
      <c r="B1042" s="199" t="s">
        <v>827</v>
      </c>
      <c r="C1042" s="199" t="s">
        <v>1204</v>
      </c>
      <c r="D1042" s="208">
        <v>180</v>
      </c>
      <c r="E1042" s="208" t="s">
        <v>838</v>
      </c>
      <c r="F1042" s="208">
        <v>781.7</v>
      </c>
      <c r="G1042" s="208">
        <v>56.4</v>
      </c>
      <c r="H1042" s="196">
        <f t="shared" si="49"/>
        <v>56.4</v>
      </c>
      <c r="I1042" s="197" t="b">
        <f t="shared" si="50"/>
        <v>1</v>
      </c>
      <c r="J1042" s="194" t="b">
        <v>1</v>
      </c>
    </row>
    <row r="1043" spans="1:10" ht="15.6" thickBot="1">
      <c r="A1043" s="222" t="str">
        <f t="shared" si="48"/>
        <v>CMHPHX</v>
      </c>
      <c r="B1043" s="199" t="s">
        <v>1204</v>
      </c>
      <c r="C1043" s="199" t="s">
        <v>978</v>
      </c>
      <c r="D1043" s="207">
        <v>2680</v>
      </c>
      <c r="E1043" s="207" t="s">
        <v>1001</v>
      </c>
      <c r="F1043" s="207">
        <v>9946.4</v>
      </c>
      <c r="G1043" s="207">
        <v>239.8</v>
      </c>
      <c r="H1043" s="196">
        <f t="shared" si="49"/>
        <v>239.8</v>
      </c>
      <c r="I1043" s="197" t="b">
        <f t="shared" si="50"/>
        <v>1</v>
      </c>
      <c r="J1043" s="194" t="b">
        <v>1</v>
      </c>
    </row>
    <row r="1044" spans="1:10" ht="15.6" thickBot="1">
      <c r="A1044" s="222" t="str">
        <f t="shared" si="48"/>
        <v>PHXSJC</v>
      </c>
      <c r="B1044" s="199" t="s">
        <v>978</v>
      </c>
      <c r="C1044" s="199" t="s">
        <v>775</v>
      </c>
      <c r="D1044" s="207">
        <v>996</v>
      </c>
      <c r="E1044" s="207" t="s">
        <v>1381</v>
      </c>
      <c r="F1044" s="207">
        <v>4909.3</v>
      </c>
      <c r="G1044" s="207">
        <v>110.8</v>
      </c>
      <c r="H1044" s="196">
        <f t="shared" si="49"/>
        <v>110.8</v>
      </c>
      <c r="I1044" s="197" t="b">
        <f t="shared" si="50"/>
        <v>1</v>
      </c>
      <c r="J1044" s="194" t="b">
        <v>1</v>
      </c>
    </row>
    <row r="1045" spans="1:10" ht="15.6" thickBot="1">
      <c r="A1045" s="222" t="str">
        <f t="shared" si="48"/>
        <v>SJCLAX</v>
      </c>
      <c r="B1045" s="199" t="s">
        <v>775</v>
      </c>
      <c r="C1045" s="199" t="s">
        <v>783</v>
      </c>
      <c r="D1045" s="207">
        <v>494</v>
      </c>
      <c r="E1045" s="207" t="s">
        <v>1382</v>
      </c>
      <c r="F1045" s="207">
        <v>2330.8000000000002</v>
      </c>
      <c r="G1045" s="207">
        <v>85.6</v>
      </c>
      <c r="H1045" s="196">
        <f t="shared" si="49"/>
        <v>85.6</v>
      </c>
      <c r="I1045" s="197" t="b">
        <f t="shared" si="50"/>
        <v>1</v>
      </c>
      <c r="J1045" s="194" t="b">
        <v>1</v>
      </c>
    </row>
    <row r="1046" spans="1:10" ht="15.6" thickBot="1">
      <c r="A1046" s="222" t="str">
        <f t="shared" si="48"/>
        <v>LAXSJC</v>
      </c>
      <c r="B1046" s="199" t="s">
        <v>783</v>
      </c>
      <c r="C1046" s="199" t="s">
        <v>775</v>
      </c>
      <c r="D1046" s="207">
        <v>494</v>
      </c>
      <c r="E1046" s="207" t="s">
        <v>1382</v>
      </c>
      <c r="F1046" s="207">
        <v>2332</v>
      </c>
      <c r="G1046" s="207">
        <v>85.5</v>
      </c>
      <c r="H1046" s="196">
        <f t="shared" si="49"/>
        <v>85.5</v>
      </c>
      <c r="I1046" s="197" t="b">
        <f t="shared" si="50"/>
        <v>1</v>
      </c>
      <c r="J1046" s="194" t="b">
        <v>1</v>
      </c>
    </row>
    <row r="1047" spans="1:10" ht="15.6" thickBot="1">
      <c r="A1047" s="222" t="str">
        <f t="shared" si="48"/>
        <v>SJCPHX</v>
      </c>
      <c r="B1047" s="199" t="s">
        <v>775</v>
      </c>
      <c r="C1047" s="199" t="s">
        <v>978</v>
      </c>
      <c r="D1047" s="207">
        <v>996</v>
      </c>
      <c r="E1047" s="207" t="s">
        <v>1381</v>
      </c>
      <c r="F1047" s="207">
        <v>4934.7</v>
      </c>
      <c r="G1047" s="207">
        <v>110</v>
      </c>
      <c r="H1047" s="196">
        <f t="shared" si="49"/>
        <v>110</v>
      </c>
      <c r="I1047" s="197" t="b">
        <f t="shared" si="50"/>
        <v>1</v>
      </c>
      <c r="J1047" s="194" t="b">
        <v>1</v>
      </c>
    </row>
    <row r="1048" spans="1:10" ht="15.6" thickBot="1">
      <c r="A1048" s="222" t="str">
        <f t="shared" si="48"/>
        <v>PHXCMH</v>
      </c>
      <c r="B1048" s="199" t="s">
        <v>978</v>
      </c>
      <c r="C1048" s="199" t="s">
        <v>1204</v>
      </c>
      <c r="D1048" s="207">
        <v>2680</v>
      </c>
      <c r="E1048" s="207" t="s">
        <v>1001</v>
      </c>
      <c r="F1048" s="207">
        <v>9887.1</v>
      </c>
      <c r="G1048" s="207">
        <v>240.9</v>
      </c>
      <c r="H1048" s="196">
        <f t="shared" si="49"/>
        <v>240.9</v>
      </c>
      <c r="I1048" s="197" t="b">
        <f t="shared" si="50"/>
        <v>1</v>
      </c>
      <c r="J1048" s="194" t="b">
        <v>1</v>
      </c>
    </row>
    <row r="1049" spans="1:10" ht="15.6" thickBot="1">
      <c r="A1049" s="222" t="str">
        <f t="shared" si="48"/>
        <v>CSXLHW</v>
      </c>
      <c r="B1049" s="199" t="s">
        <v>919</v>
      </c>
      <c r="C1049" s="199" t="s">
        <v>1383</v>
      </c>
      <c r="D1049" s="207">
        <v>1291</v>
      </c>
      <c r="E1049" s="207" t="s">
        <v>907</v>
      </c>
      <c r="F1049" s="207">
        <v>6221.2</v>
      </c>
      <c r="G1049" s="207">
        <v>113.6</v>
      </c>
      <c r="H1049" s="196">
        <f t="shared" si="49"/>
        <v>113.6</v>
      </c>
      <c r="I1049" s="197" t="b">
        <f t="shared" si="50"/>
        <v>1</v>
      </c>
      <c r="J1049" s="194" t="b">
        <v>1</v>
      </c>
    </row>
    <row r="1050" spans="1:10" ht="15.6" thickBot="1">
      <c r="A1050" s="222" t="str">
        <f t="shared" si="48"/>
        <v>LHWTPE</v>
      </c>
      <c r="B1050" s="199" t="s">
        <v>1383</v>
      </c>
      <c r="C1050" s="199" t="s">
        <v>755</v>
      </c>
      <c r="D1050" s="207">
        <v>2102</v>
      </c>
      <c r="E1050" s="207" t="s">
        <v>907</v>
      </c>
      <c r="F1050" s="207">
        <v>8894.9</v>
      </c>
      <c r="G1050" s="207">
        <v>160.80000000000001</v>
      </c>
      <c r="H1050" s="196">
        <f t="shared" si="49"/>
        <v>160.80000000000001</v>
      </c>
      <c r="I1050" s="197" t="b">
        <f t="shared" si="50"/>
        <v>1</v>
      </c>
      <c r="J1050" s="194" t="b">
        <v>1</v>
      </c>
    </row>
    <row r="1051" spans="1:10" ht="15.6" thickBot="1">
      <c r="A1051" s="222" t="str">
        <f t="shared" si="48"/>
        <v>TPELHW</v>
      </c>
      <c r="B1051" s="199" t="s">
        <v>755</v>
      </c>
      <c r="C1051" s="199" t="s">
        <v>1383</v>
      </c>
      <c r="D1051" s="208">
        <v>2102</v>
      </c>
      <c r="E1051" s="208" t="s">
        <v>907</v>
      </c>
      <c r="F1051" s="208">
        <v>8894.9</v>
      </c>
      <c r="G1051" s="208">
        <v>160.80000000000001</v>
      </c>
      <c r="H1051" s="196">
        <f t="shared" si="49"/>
        <v>160.80000000000001</v>
      </c>
      <c r="I1051" s="197" t="b">
        <f t="shared" si="50"/>
        <v>1</v>
      </c>
      <c r="J1051" s="194" t="b">
        <v>1</v>
      </c>
    </row>
    <row r="1052" spans="1:10" ht="15.6" thickBot="1">
      <c r="A1052" s="222" t="str">
        <f t="shared" si="48"/>
        <v>LHWCSX</v>
      </c>
      <c r="B1052" s="199" t="s">
        <v>1383</v>
      </c>
      <c r="C1052" s="199" t="s">
        <v>919</v>
      </c>
      <c r="D1052" s="207">
        <v>1291</v>
      </c>
      <c r="E1052" s="207" t="s">
        <v>907</v>
      </c>
      <c r="F1052" s="207">
        <v>6221.2</v>
      </c>
      <c r="G1052" s="207">
        <v>113.6</v>
      </c>
      <c r="H1052" s="196">
        <f t="shared" si="49"/>
        <v>113.6</v>
      </c>
      <c r="I1052" s="197" t="b">
        <f t="shared" si="50"/>
        <v>1</v>
      </c>
      <c r="J1052" s="194" t="b">
        <v>1</v>
      </c>
    </row>
    <row r="1053" spans="1:10" ht="15.6" thickBot="1">
      <c r="A1053" s="222" t="str">
        <f t="shared" si="48"/>
        <v>FLRDUS</v>
      </c>
      <c r="B1053" s="199" t="s">
        <v>1342</v>
      </c>
      <c r="C1053" s="199" t="s">
        <v>834</v>
      </c>
      <c r="D1053" s="207">
        <v>895</v>
      </c>
      <c r="E1053" s="207" t="s">
        <v>1384</v>
      </c>
      <c r="F1053" s="207">
        <v>2208.1999999999998</v>
      </c>
      <c r="G1053" s="207">
        <v>103.8</v>
      </c>
      <c r="H1053" s="196">
        <f t="shared" si="49"/>
        <v>103.8</v>
      </c>
      <c r="I1053" s="197" t="b">
        <f t="shared" si="50"/>
        <v>1</v>
      </c>
      <c r="J1053" s="194" t="b">
        <v>1</v>
      </c>
    </row>
    <row r="1054" spans="1:10" ht="15.6" thickBot="1">
      <c r="A1054" s="222" t="str">
        <f t="shared" si="48"/>
        <v>DUSLHR</v>
      </c>
      <c r="B1054" s="199" t="s">
        <v>834</v>
      </c>
      <c r="C1054" s="199" t="s">
        <v>844</v>
      </c>
      <c r="D1054" s="207">
        <v>501</v>
      </c>
      <c r="E1054" s="207" t="s">
        <v>1385</v>
      </c>
      <c r="F1054" s="207">
        <v>3122</v>
      </c>
      <c r="G1054" s="207">
        <v>72.400000000000006</v>
      </c>
      <c r="H1054" s="196">
        <f t="shared" si="49"/>
        <v>72.400000000000006</v>
      </c>
      <c r="I1054" s="197" t="b">
        <f t="shared" si="50"/>
        <v>1</v>
      </c>
      <c r="J1054" s="194" t="b">
        <v>1</v>
      </c>
    </row>
    <row r="1055" spans="1:10" ht="15.6" thickBot="1">
      <c r="A1055" s="222" t="str">
        <f t="shared" si="48"/>
        <v>LHRDUS</v>
      </c>
      <c r="B1055" s="199" t="s">
        <v>844</v>
      </c>
      <c r="C1055" s="199" t="s">
        <v>834</v>
      </c>
      <c r="D1055" s="207">
        <v>501</v>
      </c>
      <c r="E1055" s="207" t="s">
        <v>1385</v>
      </c>
      <c r="F1055" s="207">
        <v>3122</v>
      </c>
      <c r="G1055" s="207">
        <v>72.400000000000006</v>
      </c>
      <c r="H1055" s="196">
        <f t="shared" si="49"/>
        <v>72.400000000000006</v>
      </c>
      <c r="I1055" s="197" t="b">
        <f t="shared" si="50"/>
        <v>1</v>
      </c>
      <c r="J1055" s="194" t="b">
        <v>1</v>
      </c>
    </row>
    <row r="1056" spans="1:10" ht="15.6" thickBot="1">
      <c r="A1056" s="222" t="str">
        <f t="shared" si="48"/>
        <v>DUSFLR</v>
      </c>
      <c r="B1056" s="199" t="s">
        <v>834</v>
      </c>
      <c r="C1056" s="199" t="s">
        <v>1342</v>
      </c>
      <c r="D1056" s="208">
        <v>895</v>
      </c>
      <c r="E1056" s="208" t="s">
        <v>1384</v>
      </c>
      <c r="F1056" s="208">
        <v>2208.1999999999998</v>
      </c>
      <c r="G1056" s="208">
        <v>103.8</v>
      </c>
      <c r="H1056" s="196">
        <f t="shared" si="49"/>
        <v>103.8</v>
      </c>
      <c r="I1056" s="197" t="b">
        <f t="shared" si="50"/>
        <v>1</v>
      </c>
      <c r="J1056" s="194" t="b">
        <v>1</v>
      </c>
    </row>
    <row r="1057" spans="1:10" ht="15.6" thickBot="1">
      <c r="A1057" s="222" t="str">
        <f t="shared" si="48"/>
        <v>FRAMXP</v>
      </c>
      <c r="B1057" s="199" t="s">
        <v>766</v>
      </c>
      <c r="C1057" s="199" t="s">
        <v>813</v>
      </c>
      <c r="D1057" s="207">
        <v>488</v>
      </c>
      <c r="E1057" s="207" t="s">
        <v>1130</v>
      </c>
      <c r="F1057" s="207">
        <v>3136.4</v>
      </c>
      <c r="G1057" s="207">
        <v>69.5</v>
      </c>
      <c r="H1057" s="196">
        <f t="shared" si="49"/>
        <v>69.5</v>
      </c>
      <c r="I1057" s="197" t="b">
        <f t="shared" si="50"/>
        <v>1</v>
      </c>
      <c r="J1057" s="194" t="b">
        <v>1</v>
      </c>
    </row>
    <row r="1058" spans="1:10" ht="15.6" thickBot="1">
      <c r="A1058" s="222" t="str">
        <f t="shared" si="48"/>
        <v>MXPHAM</v>
      </c>
      <c r="B1058" s="199" t="s">
        <v>813</v>
      </c>
      <c r="C1058" s="199" t="s">
        <v>1340</v>
      </c>
      <c r="D1058" s="207">
        <v>893</v>
      </c>
      <c r="E1058" s="207" t="s">
        <v>1386</v>
      </c>
      <c r="F1058" s="207">
        <v>4603.3</v>
      </c>
      <c r="G1058" s="207">
        <v>114.2</v>
      </c>
      <c r="H1058" s="196">
        <f t="shared" si="49"/>
        <v>114.2</v>
      </c>
      <c r="I1058" s="197" t="b">
        <f t="shared" si="50"/>
        <v>1</v>
      </c>
      <c r="J1058" s="194" t="b">
        <v>1</v>
      </c>
    </row>
    <row r="1059" spans="1:10" ht="15.6" thickBot="1">
      <c r="A1059" s="222" t="str">
        <f t="shared" si="48"/>
        <v>HAMMXP</v>
      </c>
      <c r="B1059" s="199" t="s">
        <v>1340</v>
      </c>
      <c r="C1059" s="199" t="s">
        <v>813</v>
      </c>
      <c r="D1059" s="207">
        <v>893</v>
      </c>
      <c r="E1059" s="207" t="s">
        <v>1386</v>
      </c>
      <c r="F1059" s="207">
        <v>4603.3</v>
      </c>
      <c r="G1059" s="207">
        <v>114.2</v>
      </c>
      <c r="H1059" s="196">
        <f t="shared" si="49"/>
        <v>114.2</v>
      </c>
      <c r="I1059" s="197" t="b">
        <f t="shared" si="50"/>
        <v>1</v>
      </c>
      <c r="J1059" s="194" t="b">
        <v>1</v>
      </c>
    </row>
    <row r="1060" spans="1:10" ht="15.6" thickBot="1">
      <c r="A1060" s="222" t="str">
        <f t="shared" si="48"/>
        <v>MXPFRA</v>
      </c>
      <c r="B1060" s="199" t="s">
        <v>813</v>
      </c>
      <c r="C1060" s="199" t="s">
        <v>766</v>
      </c>
      <c r="D1060" s="208">
        <v>488</v>
      </c>
      <c r="E1060" s="208" t="s">
        <v>1130</v>
      </c>
      <c r="F1060" s="208">
        <v>3136.4</v>
      </c>
      <c r="G1060" s="208">
        <v>69.5</v>
      </c>
      <c r="H1060" s="196">
        <f t="shared" si="49"/>
        <v>69.5</v>
      </c>
      <c r="I1060" s="197" t="b">
        <f t="shared" si="50"/>
        <v>1</v>
      </c>
      <c r="J1060" s="194" t="b">
        <v>1</v>
      </c>
    </row>
    <row r="1061" spans="1:10" ht="15.6" thickBot="1">
      <c r="A1061" s="222" t="str">
        <f t="shared" si="48"/>
        <v>HELLHR</v>
      </c>
      <c r="B1061" s="199" t="s">
        <v>1126</v>
      </c>
      <c r="C1061" s="199" t="s">
        <v>844</v>
      </c>
      <c r="D1061" s="208">
        <v>1846</v>
      </c>
      <c r="E1061" s="208" t="s">
        <v>1387</v>
      </c>
      <c r="F1061" s="208">
        <v>9425.7000000000007</v>
      </c>
      <c r="G1061" s="208">
        <v>159.4</v>
      </c>
      <c r="H1061" s="196">
        <f t="shared" si="49"/>
        <v>159.4</v>
      </c>
      <c r="I1061" s="197" t="b">
        <f t="shared" si="50"/>
        <v>1</v>
      </c>
      <c r="J1061" s="194" t="b">
        <v>1</v>
      </c>
    </row>
    <row r="1062" spans="1:10" ht="15.6" thickBot="1">
      <c r="A1062" s="222" t="str">
        <f t="shared" si="48"/>
        <v>LHRBRU</v>
      </c>
      <c r="B1062" s="199" t="s">
        <v>844</v>
      </c>
      <c r="C1062" s="199" t="s">
        <v>997</v>
      </c>
      <c r="D1062" s="207">
        <v>349</v>
      </c>
      <c r="E1062" s="207" t="s">
        <v>1094</v>
      </c>
      <c r="F1062" s="207">
        <v>2561.6999999999998</v>
      </c>
      <c r="G1062" s="207">
        <v>59.7</v>
      </c>
      <c r="H1062" s="196">
        <f t="shared" si="49"/>
        <v>59.7</v>
      </c>
      <c r="I1062" s="197" t="b">
        <f t="shared" si="50"/>
        <v>1</v>
      </c>
      <c r="J1062" s="194" t="b">
        <v>1</v>
      </c>
    </row>
    <row r="1063" spans="1:10" ht="15.6" thickBot="1">
      <c r="A1063" s="222" t="str">
        <f t="shared" si="48"/>
        <v>BRULHR</v>
      </c>
      <c r="B1063" s="199" t="s">
        <v>997</v>
      </c>
      <c r="C1063" s="199" t="s">
        <v>844</v>
      </c>
      <c r="D1063" s="207">
        <v>349</v>
      </c>
      <c r="E1063" s="207" t="s">
        <v>1094</v>
      </c>
      <c r="F1063" s="207">
        <v>2561.6999999999998</v>
      </c>
      <c r="G1063" s="207">
        <v>59.7</v>
      </c>
      <c r="H1063" s="196">
        <f t="shared" si="49"/>
        <v>59.7</v>
      </c>
      <c r="I1063" s="197" t="b">
        <f t="shared" si="50"/>
        <v>1</v>
      </c>
      <c r="J1063" s="194" t="b">
        <v>1</v>
      </c>
    </row>
    <row r="1064" spans="1:10" ht="15.6" thickBot="1">
      <c r="A1064" s="222" t="str">
        <f t="shared" si="48"/>
        <v>LHRHEL</v>
      </c>
      <c r="B1064" s="199" t="s">
        <v>844</v>
      </c>
      <c r="C1064" s="199" t="s">
        <v>1126</v>
      </c>
      <c r="D1064" s="207">
        <v>1846</v>
      </c>
      <c r="E1064" s="207" t="s">
        <v>1387</v>
      </c>
      <c r="F1064" s="207">
        <v>9425.7000000000007</v>
      </c>
      <c r="G1064" s="207">
        <v>159.4</v>
      </c>
      <c r="H1064" s="196">
        <f t="shared" si="49"/>
        <v>159.4</v>
      </c>
      <c r="I1064" s="197" t="b">
        <f t="shared" si="50"/>
        <v>1</v>
      </c>
      <c r="J1064" s="194" t="b">
        <v>1</v>
      </c>
    </row>
    <row r="1065" spans="1:10" ht="15.6" thickBot="1">
      <c r="A1065" s="222" t="str">
        <f t="shared" si="48"/>
        <v>HFETAO</v>
      </c>
      <c r="B1065" s="199" t="s">
        <v>1337</v>
      </c>
      <c r="C1065" s="199" t="s">
        <v>757</v>
      </c>
      <c r="D1065" s="208">
        <v>566</v>
      </c>
      <c r="E1065" s="208" t="s">
        <v>1388</v>
      </c>
      <c r="F1065" s="208">
        <v>3557.1</v>
      </c>
      <c r="G1065" s="208">
        <v>69.3</v>
      </c>
      <c r="H1065" s="196">
        <f t="shared" si="49"/>
        <v>69.3</v>
      </c>
      <c r="I1065" s="197" t="b">
        <f t="shared" si="50"/>
        <v>1</v>
      </c>
      <c r="J1065" s="194" t="b">
        <v>1</v>
      </c>
    </row>
    <row r="1066" spans="1:10" ht="15.6" thickBot="1">
      <c r="A1066" s="222" t="str">
        <f t="shared" si="48"/>
        <v>TAOHFE</v>
      </c>
      <c r="B1066" s="199" t="s">
        <v>757</v>
      </c>
      <c r="C1066" s="199" t="s">
        <v>1337</v>
      </c>
      <c r="D1066" s="207">
        <v>566</v>
      </c>
      <c r="E1066" s="207" t="s">
        <v>1388</v>
      </c>
      <c r="F1066" s="207">
        <v>3556.8</v>
      </c>
      <c r="G1066" s="207">
        <v>69.3</v>
      </c>
      <c r="H1066" s="196">
        <f t="shared" si="49"/>
        <v>69.3</v>
      </c>
      <c r="I1066" s="197" t="b">
        <f t="shared" si="50"/>
        <v>1</v>
      </c>
      <c r="J1066" s="194" t="b">
        <v>1</v>
      </c>
    </row>
    <row r="1067" spans="1:10" ht="15.6" thickBot="1">
      <c r="A1067" s="222" t="str">
        <f t="shared" si="48"/>
        <v>HKGKHN</v>
      </c>
      <c r="B1067" s="199" t="s">
        <v>760</v>
      </c>
      <c r="C1067" s="199" t="s">
        <v>1085</v>
      </c>
      <c r="D1067" s="207">
        <v>755</v>
      </c>
      <c r="E1067" s="207">
        <v>320</v>
      </c>
      <c r="F1067" s="207">
        <v>4327.8999999999996</v>
      </c>
      <c r="G1067" s="207">
        <v>79.900000000000006</v>
      </c>
      <c r="H1067" s="196">
        <f t="shared" si="49"/>
        <v>79.900000000000006</v>
      </c>
      <c r="I1067" s="197" t="b">
        <f t="shared" si="50"/>
        <v>1</v>
      </c>
      <c r="J1067" s="194" t="b">
        <v>1</v>
      </c>
    </row>
    <row r="1068" spans="1:10" ht="15.6" thickBot="1">
      <c r="A1068" s="222" t="str">
        <f t="shared" si="48"/>
        <v>KHNHKG</v>
      </c>
      <c r="B1068" s="199" t="s">
        <v>1085</v>
      </c>
      <c r="C1068" s="199" t="s">
        <v>760</v>
      </c>
      <c r="D1068" s="208">
        <v>755</v>
      </c>
      <c r="E1068" s="208">
        <v>320</v>
      </c>
      <c r="F1068" s="208">
        <v>4327.8999999999996</v>
      </c>
      <c r="G1068" s="208">
        <v>79.900000000000006</v>
      </c>
      <c r="H1068" s="196">
        <f t="shared" si="49"/>
        <v>79.900000000000006</v>
      </c>
      <c r="I1068" s="197" t="b">
        <f t="shared" si="50"/>
        <v>1</v>
      </c>
      <c r="J1068" s="194" t="b">
        <v>1</v>
      </c>
    </row>
    <row r="1069" spans="1:10" ht="15.6" thickBot="1">
      <c r="A1069" s="222" t="str">
        <f t="shared" si="48"/>
        <v>HNDKKJ</v>
      </c>
      <c r="B1069" s="199" t="s">
        <v>753</v>
      </c>
      <c r="C1069" s="199" t="s">
        <v>1389</v>
      </c>
      <c r="D1069" s="207">
        <v>819</v>
      </c>
      <c r="E1069" s="207" t="s">
        <v>1390</v>
      </c>
      <c r="F1069" s="207">
        <v>4544.1000000000004</v>
      </c>
      <c r="G1069" s="207">
        <v>82.1</v>
      </c>
      <c r="H1069" s="196">
        <f t="shared" si="49"/>
        <v>82.1</v>
      </c>
      <c r="I1069" s="197" t="b">
        <f t="shared" si="50"/>
        <v>1</v>
      </c>
      <c r="J1069" s="194" t="b">
        <v>1</v>
      </c>
    </row>
    <row r="1070" spans="1:10" ht="15.6" thickBot="1">
      <c r="A1070" s="222" t="str">
        <f t="shared" si="48"/>
        <v>KKJHND</v>
      </c>
      <c r="B1070" s="199" t="s">
        <v>1389</v>
      </c>
      <c r="C1070" s="199" t="s">
        <v>753</v>
      </c>
      <c r="D1070" s="207">
        <v>819</v>
      </c>
      <c r="E1070" s="207" t="s">
        <v>1390</v>
      </c>
      <c r="F1070" s="207">
        <v>4543.3</v>
      </c>
      <c r="G1070" s="207">
        <v>82.1</v>
      </c>
      <c r="H1070" s="196">
        <f t="shared" si="49"/>
        <v>82.1</v>
      </c>
      <c r="I1070" s="197" t="b">
        <f t="shared" si="50"/>
        <v>1</v>
      </c>
      <c r="J1070" s="194" t="b">
        <v>1</v>
      </c>
    </row>
    <row r="1071" spans="1:10" ht="19.8" thickBot="1">
      <c r="A1071" s="222" t="str">
        <f t="shared" si="48"/>
        <v>ICNNRT</v>
      </c>
      <c r="B1071" s="199" t="s">
        <v>780</v>
      </c>
      <c r="C1071" s="199" t="s">
        <v>754</v>
      </c>
      <c r="D1071" s="207">
        <v>1255</v>
      </c>
      <c r="E1071" s="207" t="s">
        <v>1391</v>
      </c>
      <c r="F1071" s="207">
        <v>9097.1</v>
      </c>
      <c r="G1071" s="207">
        <v>100.5</v>
      </c>
      <c r="H1071" s="196">
        <f t="shared" si="49"/>
        <v>100.5</v>
      </c>
      <c r="I1071" s="197" t="b">
        <f t="shared" si="50"/>
        <v>1</v>
      </c>
      <c r="J1071" s="194" t="b">
        <v>1</v>
      </c>
    </row>
    <row r="1072" spans="1:10" ht="19.8" thickBot="1">
      <c r="A1072" s="222" t="str">
        <f t="shared" si="48"/>
        <v>NRTICN</v>
      </c>
      <c r="B1072" s="199" t="s">
        <v>754</v>
      </c>
      <c r="C1072" s="199" t="s">
        <v>780</v>
      </c>
      <c r="D1072" s="207">
        <v>1255</v>
      </c>
      <c r="E1072" s="207" t="s">
        <v>1391</v>
      </c>
      <c r="F1072" s="207">
        <v>9096.6</v>
      </c>
      <c r="G1072" s="207">
        <v>100.5</v>
      </c>
      <c r="H1072" s="196">
        <f t="shared" si="49"/>
        <v>100.5</v>
      </c>
      <c r="I1072" s="197" t="b">
        <f t="shared" si="50"/>
        <v>1</v>
      </c>
      <c r="J1072" s="194" t="b">
        <v>1</v>
      </c>
    </row>
    <row r="1073" spans="1:10" ht="15.6" thickBot="1">
      <c r="A1073" s="222" t="str">
        <f t="shared" si="48"/>
        <v>ISTHAM</v>
      </c>
      <c r="B1073" s="199" t="s">
        <v>812</v>
      </c>
      <c r="C1073" s="199" t="s">
        <v>1340</v>
      </c>
      <c r="D1073" s="207">
        <v>1984</v>
      </c>
      <c r="E1073" s="207" t="s">
        <v>1392</v>
      </c>
      <c r="F1073" s="207">
        <v>9798.4</v>
      </c>
      <c r="G1073" s="207">
        <v>169.2</v>
      </c>
      <c r="H1073" s="196">
        <f t="shared" si="49"/>
        <v>169.2</v>
      </c>
      <c r="I1073" s="197" t="b">
        <f t="shared" si="50"/>
        <v>1</v>
      </c>
      <c r="J1073" s="194" t="b">
        <v>1</v>
      </c>
    </row>
    <row r="1074" spans="1:10" ht="15.6" thickBot="1">
      <c r="A1074" s="222" t="str">
        <f t="shared" si="48"/>
        <v>HAMIST</v>
      </c>
      <c r="B1074" s="199" t="s">
        <v>1340</v>
      </c>
      <c r="C1074" s="199" t="s">
        <v>812</v>
      </c>
      <c r="D1074" s="207">
        <v>1984</v>
      </c>
      <c r="E1074" s="207" t="s">
        <v>1392</v>
      </c>
      <c r="F1074" s="207">
        <v>9798.4</v>
      </c>
      <c r="G1074" s="207">
        <v>169.2</v>
      </c>
      <c r="H1074" s="196">
        <f t="shared" si="49"/>
        <v>169.2</v>
      </c>
      <c r="I1074" s="197" t="b">
        <f t="shared" si="50"/>
        <v>1</v>
      </c>
      <c r="J1074" s="194" t="b">
        <v>1</v>
      </c>
    </row>
    <row r="1075" spans="1:10" ht="15.6" thickBot="1">
      <c r="A1075" s="222" t="str">
        <f t="shared" si="48"/>
        <v>ISTZRH</v>
      </c>
      <c r="B1075" s="199" t="s">
        <v>812</v>
      </c>
      <c r="C1075" s="199" t="s">
        <v>854</v>
      </c>
      <c r="D1075" s="207">
        <v>1761</v>
      </c>
      <c r="E1075" s="207" t="s">
        <v>1393</v>
      </c>
      <c r="F1075" s="207">
        <v>8840.2999999999993</v>
      </c>
      <c r="G1075" s="207">
        <v>156.9</v>
      </c>
      <c r="H1075" s="196">
        <f t="shared" si="49"/>
        <v>156.9</v>
      </c>
      <c r="I1075" s="197" t="b">
        <f t="shared" si="50"/>
        <v>1</v>
      </c>
      <c r="J1075" s="194" t="b">
        <v>1</v>
      </c>
    </row>
    <row r="1076" spans="1:10" ht="15.6" thickBot="1">
      <c r="A1076" s="222" t="str">
        <f t="shared" si="48"/>
        <v>ZRHIST</v>
      </c>
      <c r="B1076" s="199" t="s">
        <v>854</v>
      </c>
      <c r="C1076" s="199" t="s">
        <v>812</v>
      </c>
      <c r="D1076" s="208">
        <v>1761</v>
      </c>
      <c r="E1076" s="208" t="s">
        <v>1393</v>
      </c>
      <c r="F1076" s="208">
        <v>8840.2999999999993</v>
      </c>
      <c r="G1076" s="208">
        <v>156.9</v>
      </c>
      <c r="H1076" s="196">
        <f t="shared" si="49"/>
        <v>156.9</v>
      </c>
      <c r="I1076" s="197" t="b">
        <f t="shared" si="50"/>
        <v>1</v>
      </c>
      <c r="J1076" s="194" t="b">
        <v>1</v>
      </c>
    </row>
    <row r="1077" spans="1:10" ht="15.6" thickBot="1">
      <c r="A1077" s="222" t="str">
        <f t="shared" si="48"/>
        <v>JFKAUS</v>
      </c>
      <c r="B1077" s="199" t="s">
        <v>789</v>
      </c>
      <c r="C1077" s="199" t="s">
        <v>891</v>
      </c>
      <c r="D1077" s="207">
        <v>2445</v>
      </c>
      <c r="E1077" s="207" t="s">
        <v>1110</v>
      </c>
      <c r="F1077" s="207">
        <v>9892.1</v>
      </c>
      <c r="G1077" s="207">
        <v>203.5</v>
      </c>
      <c r="H1077" s="196">
        <f t="shared" si="49"/>
        <v>203.5</v>
      </c>
      <c r="I1077" s="197" t="b">
        <f t="shared" si="50"/>
        <v>1</v>
      </c>
      <c r="J1077" s="194" t="b">
        <v>1</v>
      </c>
    </row>
    <row r="1078" spans="1:10" ht="15.6" thickBot="1">
      <c r="A1078" s="222" t="str">
        <f t="shared" si="48"/>
        <v>AUSJFK</v>
      </c>
      <c r="B1078" s="199" t="s">
        <v>891</v>
      </c>
      <c r="C1078" s="199" t="s">
        <v>789</v>
      </c>
      <c r="D1078" s="208">
        <v>2445</v>
      </c>
      <c r="E1078" s="208" t="s">
        <v>1110</v>
      </c>
      <c r="F1078" s="208">
        <v>9892.1</v>
      </c>
      <c r="G1078" s="208">
        <v>203.5</v>
      </c>
      <c r="H1078" s="196">
        <f t="shared" si="49"/>
        <v>203.5</v>
      </c>
      <c r="I1078" s="197" t="b">
        <f t="shared" si="50"/>
        <v>1</v>
      </c>
      <c r="J1078" s="194" t="b">
        <v>1</v>
      </c>
    </row>
    <row r="1079" spans="1:10" ht="15.6" thickBot="1">
      <c r="A1079" s="222" t="str">
        <f t="shared" si="48"/>
        <v>KRKFRA</v>
      </c>
      <c r="B1079" s="199" t="s">
        <v>867</v>
      </c>
      <c r="C1079" s="199" t="s">
        <v>766</v>
      </c>
      <c r="D1079" s="207">
        <v>800</v>
      </c>
      <c r="E1079" s="207" t="s">
        <v>1394</v>
      </c>
      <c r="F1079" s="207">
        <v>4403.5</v>
      </c>
      <c r="G1079" s="207">
        <v>97.8</v>
      </c>
      <c r="H1079" s="196">
        <f t="shared" si="49"/>
        <v>97.8</v>
      </c>
      <c r="I1079" s="197" t="b">
        <f t="shared" si="50"/>
        <v>1</v>
      </c>
      <c r="J1079" s="194" t="b">
        <v>1</v>
      </c>
    </row>
    <row r="1080" spans="1:10" ht="15.6" thickBot="1">
      <c r="A1080" s="222" t="str">
        <f t="shared" si="48"/>
        <v>FRAKRK</v>
      </c>
      <c r="B1080" s="199" t="s">
        <v>766</v>
      </c>
      <c r="C1080" s="199" t="s">
        <v>867</v>
      </c>
      <c r="D1080" s="207">
        <v>800</v>
      </c>
      <c r="E1080" s="207" t="s">
        <v>1394</v>
      </c>
      <c r="F1080" s="207">
        <v>4403.5</v>
      </c>
      <c r="G1080" s="207">
        <v>97.8</v>
      </c>
      <c r="H1080" s="196">
        <f t="shared" si="49"/>
        <v>97.8</v>
      </c>
      <c r="I1080" s="197" t="b">
        <f t="shared" si="50"/>
        <v>1</v>
      </c>
      <c r="J1080" s="194" t="b">
        <v>1</v>
      </c>
    </row>
    <row r="1081" spans="1:10" ht="15.6" thickBot="1">
      <c r="A1081" s="222" t="str">
        <f t="shared" si="48"/>
        <v>KWLTPE</v>
      </c>
      <c r="B1081" s="199" t="s">
        <v>1395</v>
      </c>
      <c r="C1081" s="199" t="s">
        <v>755</v>
      </c>
      <c r="D1081" s="207">
        <v>1125</v>
      </c>
      <c r="E1081" s="207" t="s">
        <v>1396</v>
      </c>
      <c r="F1081" s="207">
        <v>5718.4</v>
      </c>
      <c r="G1081" s="207">
        <v>111.6</v>
      </c>
      <c r="H1081" s="196">
        <f t="shared" si="49"/>
        <v>111.6</v>
      </c>
      <c r="I1081" s="197" t="b">
        <f t="shared" si="50"/>
        <v>1</v>
      </c>
      <c r="J1081" s="194" t="b">
        <v>1</v>
      </c>
    </row>
    <row r="1082" spans="1:10" ht="15.6" thickBot="1">
      <c r="A1082" s="222" t="str">
        <f t="shared" si="48"/>
        <v>TPETAO</v>
      </c>
      <c r="B1082" s="199" t="s">
        <v>755</v>
      </c>
      <c r="C1082" s="199" t="s">
        <v>757</v>
      </c>
      <c r="D1082" s="207">
        <v>1244</v>
      </c>
      <c r="E1082" s="207" t="s">
        <v>1075</v>
      </c>
      <c r="F1082" s="207">
        <v>8344</v>
      </c>
      <c r="G1082" s="207">
        <v>105.7</v>
      </c>
      <c r="H1082" s="196">
        <f t="shared" si="49"/>
        <v>105.7</v>
      </c>
      <c r="I1082" s="197" t="b">
        <f t="shared" si="50"/>
        <v>1</v>
      </c>
      <c r="J1082" s="194" t="b">
        <v>1</v>
      </c>
    </row>
    <row r="1083" spans="1:10" ht="15.6" thickBot="1">
      <c r="A1083" s="222" t="str">
        <f t="shared" si="48"/>
        <v>TAOTPE</v>
      </c>
      <c r="B1083" s="199" t="s">
        <v>757</v>
      </c>
      <c r="C1083" s="199" t="s">
        <v>755</v>
      </c>
      <c r="D1083" s="207">
        <v>1244</v>
      </c>
      <c r="E1083" s="207" t="s">
        <v>1075</v>
      </c>
      <c r="F1083" s="207">
        <v>8344</v>
      </c>
      <c r="G1083" s="207">
        <v>105.7</v>
      </c>
      <c r="H1083" s="196">
        <f t="shared" si="49"/>
        <v>105.7</v>
      </c>
      <c r="I1083" s="197" t="b">
        <f t="shared" si="50"/>
        <v>1</v>
      </c>
      <c r="J1083" s="194" t="b">
        <v>1</v>
      </c>
    </row>
    <row r="1084" spans="1:10" ht="15.6" thickBot="1">
      <c r="A1084" s="222" t="str">
        <f t="shared" si="48"/>
        <v>TPEKWL</v>
      </c>
      <c r="B1084" s="199" t="s">
        <v>755</v>
      </c>
      <c r="C1084" s="199" t="s">
        <v>1395</v>
      </c>
      <c r="D1084" s="207">
        <v>1125</v>
      </c>
      <c r="E1084" s="207" t="s">
        <v>1396</v>
      </c>
      <c r="F1084" s="207">
        <v>5718.4</v>
      </c>
      <c r="G1084" s="207">
        <v>111.6</v>
      </c>
      <c r="H1084" s="196">
        <f t="shared" si="49"/>
        <v>111.6</v>
      </c>
      <c r="I1084" s="197" t="b">
        <f t="shared" si="50"/>
        <v>1</v>
      </c>
      <c r="J1084" s="194" t="b">
        <v>1</v>
      </c>
    </row>
    <row r="1085" spans="1:10" ht="15.6" thickBot="1">
      <c r="A1085" s="222" t="str">
        <f t="shared" si="48"/>
        <v>LHRZRH</v>
      </c>
      <c r="B1085" s="199" t="s">
        <v>844</v>
      </c>
      <c r="C1085" s="199" t="s">
        <v>854</v>
      </c>
      <c r="D1085" s="207">
        <v>785</v>
      </c>
      <c r="E1085" s="207" t="s">
        <v>1397</v>
      </c>
      <c r="F1085" s="207">
        <v>4571.6000000000004</v>
      </c>
      <c r="G1085" s="207">
        <v>96.1</v>
      </c>
      <c r="H1085" s="196">
        <f t="shared" si="49"/>
        <v>96.1</v>
      </c>
      <c r="I1085" s="197" t="b">
        <f t="shared" si="50"/>
        <v>1</v>
      </c>
      <c r="J1085" s="194" t="b">
        <v>1</v>
      </c>
    </row>
    <row r="1086" spans="1:10" ht="15.6" thickBot="1">
      <c r="A1086" s="222" t="str">
        <f t="shared" si="48"/>
        <v>ZRHWAW</v>
      </c>
      <c r="B1086" s="199" t="s">
        <v>854</v>
      </c>
      <c r="C1086" s="199" t="s">
        <v>1146</v>
      </c>
      <c r="D1086" s="207">
        <v>1032</v>
      </c>
      <c r="E1086" s="207" t="s">
        <v>1398</v>
      </c>
      <c r="F1086" s="207">
        <v>3803.4</v>
      </c>
      <c r="G1086" s="207">
        <v>147.30000000000001</v>
      </c>
      <c r="H1086" s="196">
        <f t="shared" si="49"/>
        <v>147.30000000000001</v>
      </c>
      <c r="I1086" s="197" t="b">
        <f t="shared" si="50"/>
        <v>1</v>
      </c>
      <c r="J1086" s="194" t="b">
        <v>1</v>
      </c>
    </row>
    <row r="1087" spans="1:10" ht="15.6" thickBot="1">
      <c r="A1087" s="222" t="str">
        <f t="shared" si="48"/>
        <v>WAWZRH</v>
      </c>
      <c r="B1087" s="199" t="s">
        <v>1146</v>
      </c>
      <c r="C1087" s="199" t="s">
        <v>854</v>
      </c>
      <c r="D1087" s="207">
        <v>1032</v>
      </c>
      <c r="E1087" s="207" t="s">
        <v>1398</v>
      </c>
      <c r="F1087" s="207">
        <v>3803.4</v>
      </c>
      <c r="G1087" s="207">
        <v>147.30000000000001</v>
      </c>
      <c r="H1087" s="196">
        <f t="shared" si="49"/>
        <v>147.30000000000001</v>
      </c>
      <c r="I1087" s="197" t="b">
        <f t="shared" si="50"/>
        <v>1</v>
      </c>
      <c r="J1087" s="194" t="b">
        <v>1</v>
      </c>
    </row>
    <row r="1088" spans="1:10" ht="15.6" thickBot="1">
      <c r="A1088" s="222" t="str">
        <f t="shared" si="48"/>
        <v>ZRHLHR</v>
      </c>
      <c r="B1088" s="199" t="s">
        <v>854</v>
      </c>
      <c r="C1088" s="199" t="s">
        <v>844</v>
      </c>
      <c r="D1088" s="207">
        <v>785</v>
      </c>
      <c r="E1088" s="207" t="s">
        <v>1397</v>
      </c>
      <c r="F1088" s="207">
        <v>4571.6000000000004</v>
      </c>
      <c r="G1088" s="207">
        <v>96.1</v>
      </c>
      <c r="H1088" s="196">
        <f t="shared" si="49"/>
        <v>96.1</v>
      </c>
      <c r="I1088" s="197" t="b">
        <f t="shared" si="50"/>
        <v>1</v>
      </c>
      <c r="J1088" s="194" t="b">
        <v>1</v>
      </c>
    </row>
    <row r="1089" spans="1:10" ht="15.6" thickBot="1">
      <c r="A1089" s="222" t="str">
        <f t="shared" si="48"/>
        <v>MEMDFW</v>
      </c>
      <c r="B1089" s="199" t="s">
        <v>1399</v>
      </c>
      <c r="C1089" s="199" t="s">
        <v>881</v>
      </c>
      <c r="D1089" s="207">
        <v>694</v>
      </c>
      <c r="E1089" s="207" t="s">
        <v>1400</v>
      </c>
      <c r="F1089" s="207">
        <v>3510.4</v>
      </c>
      <c r="G1089" s="207">
        <v>97</v>
      </c>
      <c r="H1089" s="196">
        <f t="shared" si="49"/>
        <v>97</v>
      </c>
      <c r="I1089" s="197" t="b">
        <f t="shared" si="50"/>
        <v>1</v>
      </c>
      <c r="J1089" s="194" t="b">
        <v>1</v>
      </c>
    </row>
    <row r="1090" spans="1:10" ht="15.6" thickBot="1">
      <c r="A1090" s="222" t="str">
        <f t="shared" si="48"/>
        <v>DFWICT</v>
      </c>
      <c r="B1090" s="199" t="s">
        <v>881</v>
      </c>
      <c r="C1090" s="199" t="s">
        <v>1401</v>
      </c>
      <c r="D1090" s="207">
        <v>529</v>
      </c>
      <c r="E1090" s="207" t="s">
        <v>1281</v>
      </c>
      <c r="F1090" s="207">
        <v>2572.1999999999998</v>
      </c>
      <c r="G1090" s="207">
        <v>89.6</v>
      </c>
      <c r="H1090" s="196">
        <f t="shared" si="49"/>
        <v>89.6</v>
      </c>
      <c r="I1090" s="197" t="b">
        <f t="shared" si="50"/>
        <v>1</v>
      </c>
      <c r="J1090" s="194" t="b">
        <v>1</v>
      </c>
    </row>
    <row r="1091" spans="1:10" ht="15.6" thickBot="1">
      <c r="A1091" s="222" t="str">
        <f t="shared" ref="A1091:A1154" si="51">B1091&amp;C1091</f>
        <v>ICTDFW</v>
      </c>
      <c r="B1091" s="199" t="s">
        <v>1401</v>
      </c>
      <c r="C1091" s="199" t="s">
        <v>881</v>
      </c>
      <c r="D1091" s="207">
        <v>529</v>
      </c>
      <c r="E1091" s="207" t="s">
        <v>1281</v>
      </c>
      <c r="F1091" s="207">
        <v>2572.1999999999998</v>
      </c>
      <c r="G1091" s="207">
        <v>89.6</v>
      </c>
      <c r="H1091" s="196">
        <f t="shared" ref="H1091:H1154" si="52">SUMIFS(G:G,B:B,B1091,C:C,C1091)</f>
        <v>89.6</v>
      </c>
      <c r="I1091" s="197" t="b">
        <f t="shared" ref="I1091:I1154" si="53">H1091=G1091</f>
        <v>1</v>
      </c>
      <c r="J1091" s="194" t="b">
        <v>1</v>
      </c>
    </row>
    <row r="1092" spans="1:10" ht="15.6" thickBot="1">
      <c r="A1092" s="222" t="str">
        <f t="shared" si="51"/>
        <v>DFWMEM</v>
      </c>
      <c r="B1092" s="199" t="s">
        <v>881</v>
      </c>
      <c r="C1092" s="199" t="s">
        <v>1399</v>
      </c>
      <c r="D1092" s="207">
        <v>694</v>
      </c>
      <c r="E1092" s="207" t="s">
        <v>1212</v>
      </c>
      <c r="F1092" s="207">
        <v>3582.3</v>
      </c>
      <c r="G1092" s="207">
        <v>95</v>
      </c>
      <c r="H1092" s="196">
        <f t="shared" si="52"/>
        <v>95</v>
      </c>
      <c r="I1092" s="197" t="b">
        <f t="shared" si="53"/>
        <v>1</v>
      </c>
      <c r="J1092" s="194" t="b">
        <v>1</v>
      </c>
    </row>
    <row r="1093" spans="1:10" ht="15.6" thickBot="1">
      <c r="A1093" s="222" t="str">
        <f t="shared" si="51"/>
        <v>MEXLAX</v>
      </c>
      <c r="B1093" s="199" t="s">
        <v>1402</v>
      </c>
      <c r="C1093" s="199" t="s">
        <v>783</v>
      </c>
      <c r="D1093" s="207">
        <v>2498</v>
      </c>
      <c r="E1093" s="207" t="s">
        <v>1403</v>
      </c>
      <c r="F1093" s="207">
        <v>9690.7000000000007</v>
      </c>
      <c r="G1093" s="207">
        <v>212</v>
      </c>
      <c r="H1093" s="196">
        <f t="shared" si="52"/>
        <v>212</v>
      </c>
      <c r="I1093" s="197" t="b">
        <f t="shared" si="53"/>
        <v>1</v>
      </c>
      <c r="J1093" s="194" t="b">
        <v>1</v>
      </c>
    </row>
    <row r="1094" spans="1:10" ht="15.6" thickBot="1">
      <c r="A1094" s="222" t="str">
        <f t="shared" si="51"/>
        <v>LAXMEX</v>
      </c>
      <c r="B1094" s="199" t="s">
        <v>783</v>
      </c>
      <c r="C1094" s="199" t="s">
        <v>1402</v>
      </c>
      <c r="D1094" s="207">
        <v>2498</v>
      </c>
      <c r="E1094" s="207" t="s">
        <v>1403</v>
      </c>
      <c r="F1094" s="207">
        <v>9718.2000000000007</v>
      </c>
      <c r="G1094" s="207">
        <v>211.7</v>
      </c>
      <c r="H1094" s="196">
        <f t="shared" si="52"/>
        <v>211.7</v>
      </c>
      <c r="I1094" s="197" t="b">
        <f t="shared" si="53"/>
        <v>1</v>
      </c>
      <c r="J1094" s="194" t="b">
        <v>1</v>
      </c>
    </row>
    <row r="1095" spans="1:10" ht="19.8" thickBot="1">
      <c r="A1095" s="222" t="str">
        <f t="shared" si="51"/>
        <v>MSNORD</v>
      </c>
      <c r="B1095" s="199" t="s">
        <v>1291</v>
      </c>
      <c r="C1095" s="199" t="s">
        <v>776</v>
      </c>
      <c r="D1095" s="207">
        <v>174</v>
      </c>
      <c r="E1095" s="207" t="s">
        <v>1404</v>
      </c>
      <c r="F1095" s="207">
        <v>1065.7</v>
      </c>
      <c r="G1095" s="207">
        <v>36.5</v>
      </c>
      <c r="H1095" s="196">
        <f t="shared" si="52"/>
        <v>36.5</v>
      </c>
      <c r="I1095" s="197" t="b">
        <f t="shared" si="53"/>
        <v>1</v>
      </c>
      <c r="J1095" s="194" t="b">
        <v>1</v>
      </c>
    </row>
    <row r="1096" spans="1:10" ht="19.8" thickBot="1">
      <c r="A1096" s="222" t="str">
        <f t="shared" si="51"/>
        <v>ORDSEA</v>
      </c>
      <c r="B1096" s="199" t="s">
        <v>776</v>
      </c>
      <c r="C1096" s="199" t="s">
        <v>567</v>
      </c>
      <c r="D1096" s="207">
        <v>2760</v>
      </c>
      <c r="E1096" s="207" t="s">
        <v>1405</v>
      </c>
      <c r="F1096" s="207">
        <v>11299.5</v>
      </c>
      <c r="G1096" s="207">
        <v>218.1</v>
      </c>
      <c r="H1096" s="196">
        <f t="shared" si="52"/>
        <v>218.1</v>
      </c>
      <c r="I1096" s="197" t="b">
        <f t="shared" si="53"/>
        <v>1</v>
      </c>
      <c r="J1096" s="194" t="b">
        <v>1</v>
      </c>
    </row>
    <row r="1097" spans="1:10" ht="19.8" thickBot="1">
      <c r="A1097" s="222" t="str">
        <f t="shared" si="51"/>
        <v>SEAORD</v>
      </c>
      <c r="B1097" s="199" t="s">
        <v>567</v>
      </c>
      <c r="C1097" s="199" t="s">
        <v>776</v>
      </c>
      <c r="D1097" s="207">
        <v>2760</v>
      </c>
      <c r="E1097" s="207" t="s">
        <v>1405</v>
      </c>
      <c r="F1097" s="207">
        <v>11286.3</v>
      </c>
      <c r="G1097" s="207">
        <v>217.8</v>
      </c>
      <c r="H1097" s="196">
        <f t="shared" si="52"/>
        <v>217.8</v>
      </c>
      <c r="I1097" s="197" t="b">
        <f t="shared" si="53"/>
        <v>1</v>
      </c>
      <c r="J1097" s="194" t="b">
        <v>1</v>
      </c>
    </row>
    <row r="1098" spans="1:10" ht="19.8" thickBot="1">
      <c r="A1098" s="222" t="str">
        <f t="shared" si="51"/>
        <v>ORDMSN</v>
      </c>
      <c r="B1098" s="199" t="s">
        <v>776</v>
      </c>
      <c r="C1098" s="199" t="s">
        <v>1291</v>
      </c>
      <c r="D1098" s="207">
        <v>174</v>
      </c>
      <c r="E1098" s="207" t="s">
        <v>1404</v>
      </c>
      <c r="F1098" s="207">
        <v>1069.7</v>
      </c>
      <c r="G1098" s="207">
        <v>36.5</v>
      </c>
      <c r="H1098" s="196">
        <f t="shared" si="52"/>
        <v>36.5</v>
      </c>
      <c r="I1098" s="197" t="b">
        <f t="shared" si="53"/>
        <v>1</v>
      </c>
      <c r="J1098" s="194" t="b">
        <v>1</v>
      </c>
    </row>
    <row r="1099" spans="1:10" ht="19.8" thickBot="1">
      <c r="A1099" s="222" t="str">
        <f t="shared" si="51"/>
        <v>MSPIAH</v>
      </c>
      <c r="B1099" s="199" t="s">
        <v>791</v>
      </c>
      <c r="C1099" s="199" t="s">
        <v>774</v>
      </c>
      <c r="D1099" s="207">
        <v>1664</v>
      </c>
      <c r="E1099" s="207" t="s">
        <v>1406</v>
      </c>
      <c r="F1099" s="207">
        <v>4833</v>
      </c>
      <c r="G1099" s="207">
        <v>195.5</v>
      </c>
      <c r="H1099" s="196">
        <f t="shared" si="52"/>
        <v>195.5</v>
      </c>
      <c r="I1099" s="197" t="b">
        <f t="shared" si="53"/>
        <v>1</v>
      </c>
      <c r="J1099" s="194" t="b">
        <v>1</v>
      </c>
    </row>
    <row r="1100" spans="1:10" ht="19.8" thickBot="1">
      <c r="A1100" s="222" t="str">
        <f t="shared" si="51"/>
        <v>IAHMSP</v>
      </c>
      <c r="B1100" s="199" t="s">
        <v>774</v>
      </c>
      <c r="C1100" s="199" t="s">
        <v>791</v>
      </c>
      <c r="D1100" s="208">
        <v>1664</v>
      </c>
      <c r="E1100" s="208" t="s">
        <v>1406</v>
      </c>
      <c r="F1100" s="208">
        <v>4836.3</v>
      </c>
      <c r="G1100" s="208">
        <v>195.4</v>
      </c>
      <c r="H1100" s="196">
        <f t="shared" si="52"/>
        <v>195.4</v>
      </c>
      <c r="I1100" s="197" t="b">
        <f t="shared" si="53"/>
        <v>1</v>
      </c>
      <c r="J1100" s="194" t="b">
        <v>1</v>
      </c>
    </row>
    <row r="1101" spans="1:10" ht="15.6" thickBot="1">
      <c r="A1101" s="222" t="str">
        <f t="shared" si="51"/>
        <v>PEKPVG</v>
      </c>
      <c r="B1101" s="199" t="s">
        <v>769</v>
      </c>
      <c r="C1101" s="199" t="s">
        <v>758</v>
      </c>
      <c r="D1101" s="207">
        <v>1098</v>
      </c>
      <c r="E1101" s="207" t="s">
        <v>1407</v>
      </c>
      <c r="F1101" s="207">
        <v>8717.5</v>
      </c>
      <c r="G1101" s="207">
        <v>95.6</v>
      </c>
      <c r="H1101" s="196">
        <f t="shared" si="52"/>
        <v>95.6</v>
      </c>
      <c r="I1101" s="197" t="b">
        <f t="shared" si="53"/>
        <v>1</v>
      </c>
      <c r="J1101" s="194" t="b">
        <v>1</v>
      </c>
    </row>
    <row r="1102" spans="1:10" ht="15.6" thickBot="1">
      <c r="A1102" s="222" t="str">
        <f t="shared" si="51"/>
        <v>PVGXMN</v>
      </c>
      <c r="B1102" s="199" t="s">
        <v>758</v>
      </c>
      <c r="C1102" s="199" t="s">
        <v>798</v>
      </c>
      <c r="D1102" s="207">
        <v>818</v>
      </c>
      <c r="E1102" s="207" t="s">
        <v>1408</v>
      </c>
      <c r="F1102" s="207">
        <v>4552.3</v>
      </c>
      <c r="G1102" s="207">
        <v>80.599999999999994</v>
      </c>
      <c r="H1102" s="196">
        <f t="shared" si="52"/>
        <v>80.599999999999994</v>
      </c>
      <c r="I1102" s="197" t="b">
        <f t="shared" si="53"/>
        <v>1</v>
      </c>
      <c r="J1102" s="194" t="b">
        <v>1</v>
      </c>
    </row>
    <row r="1103" spans="1:10" ht="15.6" thickBot="1">
      <c r="A1103" s="222" t="str">
        <f t="shared" si="51"/>
        <v>XMNPVG</v>
      </c>
      <c r="B1103" s="199" t="s">
        <v>798</v>
      </c>
      <c r="C1103" s="199" t="s">
        <v>758</v>
      </c>
      <c r="D1103" s="207">
        <v>818</v>
      </c>
      <c r="E1103" s="207" t="s">
        <v>1408</v>
      </c>
      <c r="F1103" s="207">
        <v>4552.3</v>
      </c>
      <c r="G1103" s="207">
        <v>80.599999999999994</v>
      </c>
      <c r="H1103" s="196">
        <f t="shared" si="52"/>
        <v>80.599999999999994</v>
      </c>
      <c r="I1103" s="197" t="b">
        <f t="shared" si="53"/>
        <v>1</v>
      </c>
      <c r="J1103" s="194" t="b">
        <v>1</v>
      </c>
    </row>
    <row r="1104" spans="1:10" ht="15.6" thickBot="1">
      <c r="A1104" s="222" t="str">
        <f t="shared" si="51"/>
        <v>PVGPEK</v>
      </c>
      <c r="B1104" s="199" t="s">
        <v>758</v>
      </c>
      <c r="C1104" s="199" t="s">
        <v>769</v>
      </c>
      <c r="D1104" s="207">
        <v>1098</v>
      </c>
      <c r="E1104" s="207" t="s">
        <v>1407</v>
      </c>
      <c r="F1104" s="207">
        <v>8635.1</v>
      </c>
      <c r="G1104" s="207">
        <v>95.8</v>
      </c>
      <c r="H1104" s="196">
        <f t="shared" si="52"/>
        <v>95.8</v>
      </c>
      <c r="I1104" s="197" t="b">
        <f t="shared" si="53"/>
        <v>1</v>
      </c>
      <c r="J1104" s="194" t="b">
        <v>1</v>
      </c>
    </row>
    <row r="1105" spans="1:10" ht="15.6" thickBot="1">
      <c r="A1105" s="222" t="str">
        <f t="shared" si="51"/>
        <v>PEKXIY</v>
      </c>
      <c r="B1105" s="199" t="s">
        <v>769</v>
      </c>
      <c r="C1105" s="199" t="s">
        <v>1251</v>
      </c>
      <c r="D1105" s="207">
        <v>932</v>
      </c>
      <c r="E1105" s="207" t="s">
        <v>1409</v>
      </c>
      <c r="F1105" s="207">
        <v>5532.9</v>
      </c>
      <c r="G1105" s="207">
        <v>87.8</v>
      </c>
      <c r="H1105" s="196">
        <f t="shared" si="52"/>
        <v>87.8</v>
      </c>
      <c r="I1105" s="197" t="b">
        <f t="shared" si="53"/>
        <v>1</v>
      </c>
      <c r="J1105" s="194" t="b">
        <v>1</v>
      </c>
    </row>
    <row r="1106" spans="1:10" ht="15.6" thickBot="1">
      <c r="A1106" s="222" t="str">
        <f t="shared" si="51"/>
        <v>XIYCKG</v>
      </c>
      <c r="B1106" s="199" t="s">
        <v>1251</v>
      </c>
      <c r="C1106" s="199" t="s">
        <v>934</v>
      </c>
      <c r="D1106" s="207">
        <v>560</v>
      </c>
      <c r="E1106" s="207" t="s">
        <v>1410</v>
      </c>
      <c r="F1106" s="207">
        <v>3683.4</v>
      </c>
      <c r="G1106" s="207">
        <v>68.5</v>
      </c>
      <c r="H1106" s="196">
        <f t="shared" si="52"/>
        <v>68.5</v>
      </c>
      <c r="I1106" s="197" t="b">
        <f t="shared" si="53"/>
        <v>1</v>
      </c>
      <c r="J1106" s="194" t="b">
        <v>1</v>
      </c>
    </row>
    <row r="1107" spans="1:10" ht="15.6" thickBot="1">
      <c r="A1107" s="222" t="str">
        <f t="shared" si="51"/>
        <v>CKGXIY</v>
      </c>
      <c r="B1107" s="199" t="s">
        <v>934</v>
      </c>
      <c r="C1107" s="199" t="s">
        <v>1251</v>
      </c>
      <c r="D1107" s="207">
        <v>560</v>
      </c>
      <c r="E1107" s="207" t="s">
        <v>1411</v>
      </c>
      <c r="F1107" s="207">
        <v>3682.5</v>
      </c>
      <c r="G1107" s="207">
        <v>68.599999999999994</v>
      </c>
      <c r="H1107" s="196">
        <f t="shared" si="52"/>
        <v>68.599999999999994</v>
      </c>
      <c r="I1107" s="197" t="b">
        <f t="shared" si="53"/>
        <v>1</v>
      </c>
      <c r="J1107" s="194" t="b">
        <v>1</v>
      </c>
    </row>
    <row r="1108" spans="1:10" ht="15.6" thickBot="1">
      <c r="A1108" s="222" t="str">
        <f t="shared" si="51"/>
        <v>XIYPEK</v>
      </c>
      <c r="B1108" s="199" t="s">
        <v>1251</v>
      </c>
      <c r="C1108" s="199" t="s">
        <v>769</v>
      </c>
      <c r="D1108" s="207">
        <v>932</v>
      </c>
      <c r="E1108" s="207" t="s">
        <v>1409</v>
      </c>
      <c r="F1108" s="207">
        <v>5548.8</v>
      </c>
      <c r="G1108" s="207">
        <v>87.8</v>
      </c>
      <c r="H1108" s="196">
        <f t="shared" si="52"/>
        <v>87.8</v>
      </c>
      <c r="I1108" s="197" t="b">
        <f t="shared" si="53"/>
        <v>1</v>
      </c>
      <c r="J1108" s="194" t="b">
        <v>1</v>
      </c>
    </row>
    <row r="1109" spans="1:10" ht="19.8" thickBot="1">
      <c r="A1109" s="222" t="str">
        <f t="shared" si="51"/>
        <v>PEKSHA</v>
      </c>
      <c r="B1109" s="199" t="s">
        <v>769</v>
      </c>
      <c r="C1109" s="199" t="s">
        <v>771</v>
      </c>
      <c r="D1109" s="207">
        <v>1075</v>
      </c>
      <c r="E1109" s="207" t="s">
        <v>1412</v>
      </c>
      <c r="F1109" s="207">
        <v>10801.2</v>
      </c>
      <c r="G1109" s="207">
        <v>90</v>
      </c>
      <c r="H1109" s="196">
        <f t="shared" si="52"/>
        <v>90</v>
      </c>
      <c r="I1109" s="197" t="b">
        <f t="shared" si="53"/>
        <v>1</v>
      </c>
      <c r="J1109" s="194" t="b">
        <v>1</v>
      </c>
    </row>
    <row r="1110" spans="1:10" ht="15.6" thickBot="1">
      <c r="A1110" s="222" t="str">
        <f t="shared" si="51"/>
        <v>SHAWUH</v>
      </c>
      <c r="B1110" s="199" t="s">
        <v>771</v>
      </c>
      <c r="C1110" s="199" t="s">
        <v>1099</v>
      </c>
      <c r="D1110" s="207">
        <v>681</v>
      </c>
      <c r="E1110" s="207" t="s">
        <v>1413</v>
      </c>
      <c r="F1110" s="207">
        <v>4154.2</v>
      </c>
      <c r="G1110" s="207">
        <v>72.7</v>
      </c>
      <c r="H1110" s="196">
        <f t="shared" si="52"/>
        <v>72.7</v>
      </c>
      <c r="I1110" s="197" t="b">
        <f t="shared" si="53"/>
        <v>1</v>
      </c>
      <c r="J1110" s="194" t="b">
        <v>1</v>
      </c>
    </row>
    <row r="1111" spans="1:10" ht="15.6" thickBot="1">
      <c r="A1111" s="222" t="str">
        <f t="shared" si="51"/>
        <v>WUHTSA</v>
      </c>
      <c r="B1111" s="199" t="s">
        <v>1099</v>
      </c>
      <c r="C1111" s="199" t="s">
        <v>752</v>
      </c>
      <c r="D1111" s="207">
        <v>961</v>
      </c>
      <c r="E1111" s="207">
        <v>738</v>
      </c>
      <c r="F1111" s="207">
        <v>5096.5</v>
      </c>
      <c r="G1111" s="207">
        <v>90.2</v>
      </c>
      <c r="H1111" s="196">
        <f t="shared" si="52"/>
        <v>90.2</v>
      </c>
      <c r="I1111" s="197" t="b">
        <f t="shared" si="53"/>
        <v>1</v>
      </c>
      <c r="J1111" s="194" t="b">
        <v>1</v>
      </c>
    </row>
    <row r="1112" spans="1:10" ht="15.6" thickBot="1">
      <c r="A1112" s="222" t="str">
        <f t="shared" si="51"/>
        <v>TSAWUH</v>
      </c>
      <c r="B1112" s="199" t="s">
        <v>752</v>
      </c>
      <c r="C1112" s="199" t="s">
        <v>1099</v>
      </c>
      <c r="D1112" s="207">
        <v>961</v>
      </c>
      <c r="E1112" s="207">
        <v>738</v>
      </c>
      <c r="F1112" s="207">
        <v>5096.5</v>
      </c>
      <c r="G1112" s="207">
        <v>90.2</v>
      </c>
      <c r="H1112" s="196">
        <f t="shared" si="52"/>
        <v>90.2</v>
      </c>
      <c r="I1112" s="197" t="b">
        <f t="shared" si="53"/>
        <v>1</v>
      </c>
      <c r="J1112" s="194" t="b">
        <v>1</v>
      </c>
    </row>
    <row r="1113" spans="1:10" ht="15.6" thickBot="1">
      <c r="A1113" s="222" t="str">
        <f t="shared" si="51"/>
        <v>WUHSHA</v>
      </c>
      <c r="B1113" s="199" t="s">
        <v>1099</v>
      </c>
      <c r="C1113" s="199" t="s">
        <v>771</v>
      </c>
      <c r="D1113" s="207">
        <v>681</v>
      </c>
      <c r="E1113" s="207" t="s">
        <v>1413</v>
      </c>
      <c r="F1113" s="207">
        <v>4140.2</v>
      </c>
      <c r="G1113" s="207">
        <v>72.099999999999994</v>
      </c>
      <c r="H1113" s="196">
        <f t="shared" si="52"/>
        <v>72.099999999999994</v>
      </c>
      <c r="I1113" s="197" t="b">
        <f t="shared" si="53"/>
        <v>1</v>
      </c>
      <c r="J1113" s="194" t="b">
        <v>1</v>
      </c>
    </row>
    <row r="1114" spans="1:10" ht="19.8" thickBot="1">
      <c r="A1114" s="222" t="str">
        <f t="shared" si="51"/>
        <v>SHAPEK</v>
      </c>
      <c r="B1114" s="199" t="s">
        <v>771</v>
      </c>
      <c r="C1114" s="199" t="s">
        <v>769</v>
      </c>
      <c r="D1114" s="208">
        <v>1075</v>
      </c>
      <c r="E1114" s="208" t="s">
        <v>1412</v>
      </c>
      <c r="F1114" s="208">
        <v>10731.1</v>
      </c>
      <c r="G1114" s="208">
        <v>89.7</v>
      </c>
      <c r="H1114" s="196">
        <f t="shared" si="52"/>
        <v>89.7</v>
      </c>
      <c r="I1114" s="197" t="b">
        <f t="shared" si="53"/>
        <v>1</v>
      </c>
      <c r="J1114" s="194" t="b">
        <v>1</v>
      </c>
    </row>
    <row r="1115" spans="1:10" ht="15.6" thickBot="1">
      <c r="A1115" s="222" t="str">
        <f t="shared" si="51"/>
        <v>PRGMUC</v>
      </c>
      <c r="B1115" s="199" t="s">
        <v>861</v>
      </c>
      <c r="C1115" s="199" t="s">
        <v>797</v>
      </c>
      <c r="D1115" s="207">
        <v>264</v>
      </c>
      <c r="E1115" s="207" t="s">
        <v>1414</v>
      </c>
      <c r="F1115" s="207">
        <v>1858.5</v>
      </c>
      <c r="G1115" s="207">
        <v>58.8</v>
      </c>
      <c r="H1115" s="196">
        <f t="shared" si="52"/>
        <v>58.8</v>
      </c>
      <c r="I1115" s="197" t="b">
        <f t="shared" si="53"/>
        <v>1</v>
      </c>
      <c r="J1115" s="194" t="b">
        <v>1</v>
      </c>
    </row>
    <row r="1116" spans="1:10" ht="15.6" thickBot="1">
      <c r="A1116" s="222" t="str">
        <f t="shared" si="51"/>
        <v>MUCSTR</v>
      </c>
      <c r="B1116" s="199" t="s">
        <v>797</v>
      </c>
      <c r="C1116" s="199" t="s">
        <v>851</v>
      </c>
      <c r="D1116" s="207">
        <v>192</v>
      </c>
      <c r="E1116" s="207" t="s">
        <v>1415</v>
      </c>
      <c r="F1116" s="207">
        <v>1207.3</v>
      </c>
      <c r="G1116" s="207">
        <v>48.2</v>
      </c>
      <c r="H1116" s="196">
        <f t="shared" si="52"/>
        <v>48.2</v>
      </c>
      <c r="I1116" s="197" t="b">
        <f t="shared" si="53"/>
        <v>1</v>
      </c>
      <c r="J1116" s="194" t="b">
        <v>1</v>
      </c>
    </row>
    <row r="1117" spans="1:10" ht="15.6" thickBot="1">
      <c r="A1117" s="222" t="str">
        <f t="shared" si="51"/>
        <v>STRVIE</v>
      </c>
      <c r="B1117" s="199" t="s">
        <v>851</v>
      </c>
      <c r="C1117" s="199" t="s">
        <v>763</v>
      </c>
      <c r="D1117" s="207">
        <v>546</v>
      </c>
      <c r="E1117" s="207" t="s">
        <v>1416</v>
      </c>
      <c r="F1117" s="207">
        <v>3096.9</v>
      </c>
      <c r="G1117" s="207">
        <v>79.8</v>
      </c>
      <c r="H1117" s="196">
        <f t="shared" si="52"/>
        <v>79.8</v>
      </c>
      <c r="I1117" s="197" t="b">
        <f t="shared" si="53"/>
        <v>1</v>
      </c>
      <c r="J1117" s="194" t="b">
        <v>1</v>
      </c>
    </row>
    <row r="1118" spans="1:10" ht="15.6" thickBot="1">
      <c r="A1118" s="222" t="str">
        <f t="shared" si="51"/>
        <v>VIESTR</v>
      </c>
      <c r="B1118" s="199" t="s">
        <v>763</v>
      </c>
      <c r="C1118" s="199" t="s">
        <v>851</v>
      </c>
      <c r="D1118" s="207">
        <v>546</v>
      </c>
      <c r="E1118" s="207" t="s">
        <v>1416</v>
      </c>
      <c r="F1118" s="207">
        <v>3096.9</v>
      </c>
      <c r="G1118" s="207">
        <v>79.8</v>
      </c>
      <c r="H1118" s="196">
        <f t="shared" si="52"/>
        <v>79.8</v>
      </c>
      <c r="I1118" s="197" t="b">
        <f t="shared" si="53"/>
        <v>1</v>
      </c>
      <c r="J1118" s="194" t="b">
        <v>1</v>
      </c>
    </row>
    <row r="1119" spans="1:10" ht="15.6" thickBot="1">
      <c r="A1119" s="222" t="str">
        <f t="shared" si="51"/>
        <v>STRMUC</v>
      </c>
      <c r="B1119" s="199" t="s">
        <v>851</v>
      </c>
      <c r="C1119" s="199" t="s">
        <v>797</v>
      </c>
      <c r="D1119" s="207">
        <v>192</v>
      </c>
      <c r="E1119" s="207" t="s">
        <v>1417</v>
      </c>
      <c r="F1119" s="207">
        <v>1207.3</v>
      </c>
      <c r="G1119" s="207">
        <v>48.2</v>
      </c>
      <c r="H1119" s="196">
        <f t="shared" si="52"/>
        <v>48.2</v>
      </c>
      <c r="I1119" s="197" t="b">
        <f t="shared" si="53"/>
        <v>1</v>
      </c>
      <c r="J1119" s="194" t="b">
        <v>1</v>
      </c>
    </row>
    <row r="1120" spans="1:10" ht="15.6" thickBot="1">
      <c r="A1120" s="222" t="str">
        <f t="shared" si="51"/>
        <v>MUCPRG</v>
      </c>
      <c r="B1120" s="199" t="s">
        <v>797</v>
      </c>
      <c r="C1120" s="199" t="s">
        <v>861</v>
      </c>
      <c r="D1120" s="207">
        <v>264</v>
      </c>
      <c r="E1120" s="207" t="s">
        <v>1414</v>
      </c>
      <c r="F1120" s="207">
        <v>1858</v>
      </c>
      <c r="G1120" s="207">
        <v>58.8</v>
      </c>
      <c r="H1120" s="196">
        <f t="shared" si="52"/>
        <v>58.8</v>
      </c>
      <c r="I1120" s="197" t="b">
        <f t="shared" si="53"/>
        <v>1</v>
      </c>
      <c r="J1120" s="194" t="b">
        <v>1</v>
      </c>
    </row>
    <row r="1121" spans="1:10" ht="19.8" thickBot="1">
      <c r="A1121" s="222" t="str">
        <f t="shared" si="51"/>
        <v>SEASFO</v>
      </c>
      <c r="B1121" s="199" t="s">
        <v>567</v>
      </c>
      <c r="C1121" s="199" t="s">
        <v>773</v>
      </c>
      <c r="D1121" s="207">
        <v>1090</v>
      </c>
      <c r="E1121" s="207" t="s">
        <v>1418</v>
      </c>
      <c r="F1121" s="207">
        <v>5390.6</v>
      </c>
      <c r="G1121" s="207">
        <v>119.2</v>
      </c>
      <c r="H1121" s="196">
        <f t="shared" si="52"/>
        <v>119.2</v>
      </c>
      <c r="I1121" s="197" t="b">
        <f t="shared" si="53"/>
        <v>1</v>
      </c>
      <c r="J1121" s="194" t="b">
        <v>1</v>
      </c>
    </row>
    <row r="1122" spans="1:10" ht="15.6" thickBot="1">
      <c r="A1122" s="222" t="str">
        <f t="shared" si="51"/>
        <v>SFOIAH</v>
      </c>
      <c r="B1122" s="199" t="s">
        <v>773</v>
      </c>
      <c r="C1122" s="199" t="s">
        <v>774</v>
      </c>
      <c r="D1122" s="207">
        <v>2626</v>
      </c>
      <c r="E1122" s="207" t="s">
        <v>1419</v>
      </c>
      <c r="F1122" s="207">
        <v>11023.1</v>
      </c>
      <c r="G1122" s="207">
        <v>211.1</v>
      </c>
      <c r="H1122" s="196">
        <f t="shared" si="52"/>
        <v>211.1</v>
      </c>
      <c r="I1122" s="197" t="b">
        <f t="shared" si="53"/>
        <v>1</v>
      </c>
      <c r="J1122" s="194" t="b">
        <v>1</v>
      </c>
    </row>
    <row r="1123" spans="1:10" ht="19.8" thickBot="1">
      <c r="A1123" s="222" t="str">
        <f t="shared" si="51"/>
        <v>SFOSEA</v>
      </c>
      <c r="B1123" s="199" t="s">
        <v>773</v>
      </c>
      <c r="C1123" s="199" t="s">
        <v>567</v>
      </c>
      <c r="D1123" s="207">
        <v>1090</v>
      </c>
      <c r="E1123" s="207" t="s">
        <v>1420</v>
      </c>
      <c r="F1123" s="207">
        <v>5400.6</v>
      </c>
      <c r="G1123" s="207">
        <v>118.8</v>
      </c>
      <c r="H1123" s="196">
        <f t="shared" si="52"/>
        <v>118.8</v>
      </c>
      <c r="I1123" s="197" t="b">
        <f t="shared" si="53"/>
        <v>1</v>
      </c>
      <c r="J1123" s="194" t="b">
        <v>1</v>
      </c>
    </row>
    <row r="1124" spans="1:10" ht="19.8" thickBot="1">
      <c r="A1124" s="222" t="str">
        <f t="shared" si="51"/>
        <v>SFOPDX</v>
      </c>
      <c r="B1124" s="199" t="s">
        <v>773</v>
      </c>
      <c r="C1124" s="199" t="s">
        <v>1268</v>
      </c>
      <c r="D1124" s="207">
        <v>885</v>
      </c>
      <c r="E1124" s="207" t="s">
        <v>1421</v>
      </c>
      <c r="F1124" s="207">
        <v>4594.2</v>
      </c>
      <c r="G1124" s="207">
        <v>102.3</v>
      </c>
      <c r="H1124" s="196">
        <f t="shared" si="52"/>
        <v>102.3</v>
      </c>
      <c r="I1124" s="197" t="b">
        <f t="shared" si="53"/>
        <v>1</v>
      </c>
      <c r="J1124" s="194" t="b">
        <v>1</v>
      </c>
    </row>
    <row r="1125" spans="1:10" ht="15.6" thickBot="1">
      <c r="A1125" s="222" t="str">
        <f t="shared" si="51"/>
        <v>PDXORD</v>
      </c>
      <c r="B1125" s="199" t="s">
        <v>1268</v>
      </c>
      <c r="C1125" s="199" t="s">
        <v>776</v>
      </c>
      <c r="D1125" s="207">
        <v>2789</v>
      </c>
      <c r="E1125" s="207" t="s">
        <v>1422</v>
      </c>
      <c r="F1125" s="207">
        <v>11406.9</v>
      </c>
      <c r="G1125" s="207">
        <v>219.5</v>
      </c>
      <c r="H1125" s="196">
        <f t="shared" si="52"/>
        <v>219.5</v>
      </c>
      <c r="I1125" s="197" t="b">
        <f t="shared" si="53"/>
        <v>1</v>
      </c>
      <c r="J1125" s="194" t="b">
        <v>1</v>
      </c>
    </row>
    <row r="1126" spans="1:10" ht="19.8" thickBot="1">
      <c r="A1126" s="222" t="str">
        <f t="shared" si="51"/>
        <v>ORDCLE</v>
      </c>
      <c r="B1126" s="199" t="s">
        <v>776</v>
      </c>
      <c r="C1126" s="199" t="s">
        <v>827</v>
      </c>
      <c r="D1126" s="207">
        <v>507</v>
      </c>
      <c r="E1126" s="207" t="s">
        <v>1423</v>
      </c>
      <c r="F1126" s="207">
        <v>2368.6999999999998</v>
      </c>
      <c r="G1126" s="207">
        <v>85.2</v>
      </c>
      <c r="H1126" s="196">
        <f t="shared" si="52"/>
        <v>85.2</v>
      </c>
      <c r="I1126" s="197" t="b">
        <f t="shared" si="53"/>
        <v>1</v>
      </c>
      <c r="J1126" s="194" t="b">
        <v>1</v>
      </c>
    </row>
    <row r="1127" spans="1:10" ht="19.8" thickBot="1">
      <c r="A1127" s="222" t="str">
        <f t="shared" si="51"/>
        <v>CLEORD</v>
      </c>
      <c r="B1127" s="199" t="s">
        <v>827</v>
      </c>
      <c r="C1127" s="199" t="s">
        <v>776</v>
      </c>
      <c r="D1127" s="207">
        <v>507</v>
      </c>
      <c r="E1127" s="207" t="s">
        <v>1423</v>
      </c>
      <c r="F1127" s="207">
        <v>2360.5</v>
      </c>
      <c r="G1127" s="207">
        <v>85.9</v>
      </c>
      <c r="H1127" s="196">
        <f t="shared" si="52"/>
        <v>85.9</v>
      </c>
      <c r="I1127" s="197" t="b">
        <f t="shared" si="53"/>
        <v>1</v>
      </c>
      <c r="J1127" s="194" t="b">
        <v>1</v>
      </c>
    </row>
    <row r="1128" spans="1:10" ht="15.6" thickBot="1">
      <c r="A1128" s="222" t="str">
        <f t="shared" si="51"/>
        <v>ORDPDX</v>
      </c>
      <c r="B1128" s="199" t="s">
        <v>776</v>
      </c>
      <c r="C1128" s="199" t="s">
        <v>1268</v>
      </c>
      <c r="D1128" s="208">
        <v>2789</v>
      </c>
      <c r="E1128" s="208" t="s">
        <v>1422</v>
      </c>
      <c r="F1128" s="208">
        <v>11356.7</v>
      </c>
      <c r="G1128" s="208">
        <v>220.4</v>
      </c>
      <c r="H1128" s="196">
        <f t="shared" si="52"/>
        <v>220.4</v>
      </c>
      <c r="I1128" s="197" t="b">
        <f t="shared" si="53"/>
        <v>1</v>
      </c>
      <c r="J1128" s="194" t="b">
        <v>1</v>
      </c>
    </row>
    <row r="1129" spans="1:10" ht="19.8" thickBot="1">
      <c r="A1129" s="222" t="str">
        <f t="shared" si="51"/>
        <v>PDXSFO</v>
      </c>
      <c r="B1129" s="199" t="s">
        <v>1268</v>
      </c>
      <c r="C1129" s="199" t="s">
        <v>773</v>
      </c>
      <c r="D1129" s="207">
        <v>885</v>
      </c>
      <c r="E1129" s="207" t="s">
        <v>1424</v>
      </c>
      <c r="F1129" s="207">
        <v>4575.7</v>
      </c>
      <c r="G1129" s="207">
        <v>102.3</v>
      </c>
      <c r="H1129" s="196">
        <f t="shared" si="52"/>
        <v>102.3</v>
      </c>
      <c r="I1129" s="197" t="b">
        <f t="shared" si="53"/>
        <v>1</v>
      </c>
      <c r="J1129" s="194" t="b">
        <v>1</v>
      </c>
    </row>
    <row r="1130" spans="1:10" ht="15.6" thickBot="1">
      <c r="A1130" s="222" t="str">
        <f t="shared" si="51"/>
        <v>SFOABQ</v>
      </c>
      <c r="B1130" s="199" t="s">
        <v>773</v>
      </c>
      <c r="C1130" s="199" t="s">
        <v>1425</v>
      </c>
      <c r="D1130" s="207">
        <v>1439</v>
      </c>
      <c r="E1130" s="207" t="s">
        <v>1426</v>
      </c>
      <c r="F1130" s="207">
        <v>4197.8999999999996</v>
      </c>
      <c r="G1130" s="207">
        <v>175.2</v>
      </c>
      <c r="H1130" s="196">
        <f t="shared" si="52"/>
        <v>175.2</v>
      </c>
      <c r="I1130" s="197" t="b">
        <f t="shared" si="53"/>
        <v>1</v>
      </c>
      <c r="J1130" s="194" t="b">
        <v>1</v>
      </c>
    </row>
    <row r="1131" spans="1:10" ht="15.6" thickBot="1">
      <c r="A1131" s="222" t="str">
        <f t="shared" si="51"/>
        <v>ABQSFO</v>
      </c>
      <c r="B1131" s="199" t="s">
        <v>1425</v>
      </c>
      <c r="C1131" s="199" t="s">
        <v>773</v>
      </c>
      <c r="D1131" s="208">
        <v>1439</v>
      </c>
      <c r="E1131" s="208" t="s">
        <v>1426</v>
      </c>
      <c r="F1131" s="208">
        <v>4219.3999999999996</v>
      </c>
      <c r="G1131" s="208">
        <v>176.7</v>
      </c>
      <c r="H1131" s="196">
        <f t="shared" si="52"/>
        <v>176.7</v>
      </c>
      <c r="I1131" s="197" t="b">
        <f t="shared" si="53"/>
        <v>1</v>
      </c>
      <c r="J1131" s="194" t="b">
        <v>1</v>
      </c>
    </row>
    <row r="1132" spans="1:10" ht="15.6" thickBot="1">
      <c r="A1132" s="222" t="str">
        <f t="shared" si="51"/>
        <v>SHAHND</v>
      </c>
      <c r="B1132" s="199" t="s">
        <v>771</v>
      </c>
      <c r="C1132" s="199" t="s">
        <v>753</v>
      </c>
      <c r="D1132" s="207">
        <v>1775</v>
      </c>
      <c r="E1132" s="207" t="s">
        <v>1427</v>
      </c>
      <c r="F1132" s="207">
        <v>16761</v>
      </c>
      <c r="G1132" s="207">
        <v>135.19999999999999</v>
      </c>
      <c r="H1132" s="196">
        <f t="shared" si="52"/>
        <v>135.19999999999999</v>
      </c>
      <c r="I1132" s="197" t="b">
        <f t="shared" si="53"/>
        <v>1</v>
      </c>
      <c r="J1132" s="194" t="b">
        <v>1</v>
      </c>
    </row>
    <row r="1133" spans="1:10" ht="15.6" thickBot="1">
      <c r="A1133" s="222" t="str">
        <f t="shared" si="51"/>
        <v>HNDSHA</v>
      </c>
      <c r="B1133" s="199" t="s">
        <v>753</v>
      </c>
      <c r="C1133" s="199" t="s">
        <v>771</v>
      </c>
      <c r="D1133" s="208">
        <v>1775</v>
      </c>
      <c r="E1133" s="208" t="s">
        <v>1427</v>
      </c>
      <c r="F1133" s="208">
        <v>16761</v>
      </c>
      <c r="G1133" s="208">
        <v>135.19999999999999</v>
      </c>
      <c r="H1133" s="196">
        <f t="shared" si="52"/>
        <v>135.19999999999999</v>
      </c>
      <c r="I1133" s="197" t="b">
        <f t="shared" si="53"/>
        <v>1</v>
      </c>
      <c r="J1133" s="194" t="b">
        <v>1</v>
      </c>
    </row>
    <row r="1134" spans="1:10" ht="15.6" thickBot="1">
      <c r="A1134" s="222" t="str">
        <f t="shared" si="51"/>
        <v>SJCIAH</v>
      </c>
      <c r="B1134" s="199" t="s">
        <v>775</v>
      </c>
      <c r="C1134" s="199" t="s">
        <v>774</v>
      </c>
      <c r="D1134" s="207">
        <v>2581</v>
      </c>
      <c r="E1134" s="207" t="s">
        <v>1428</v>
      </c>
      <c r="F1134" s="207">
        <v>10668</v>
      </c>
      <c r="G1134" s="207">
        <v>212.9</v>
      </c>
      <c r="H1134" s="196">
        <f t="shared" si="52"/>
        <v>212.9</v>
      </c>
      <c r="I1134" s="197" t="b">
        <f t="shared" si="53"/>
        <v>1</v>
      </c>
      <c r="J1134" s="194" t="b">
        <v>1</v>
      </c>
    </row>
    <row r="1135" spans="1:10" ht="15.6" thickBot="1">
      <c r="A1135" s="222" t="str">
        <f t="shared" si="51"/>
        <v>IAHRDU</v>
      </c>
      <c r="B1135" s="199" t="s">
        <v>774</v>
      </c>
      <c r="C1135" s="199" t="s">
        <v>809</v>
      </c>
      <c r="D1135" s="207">
        <v>1674</v>
      </c>
      <c r="E1135" s="207" t="s">
        <v>1429</v>
      </c>
      <c r="F1135" s="207">
        <v>4716.7</v>
      </c>
      <c r="G1135" s="207">
        <v>208.2</v>
      </c>
      <c r="H1135" s="196">
        <f t="shared" si="52"/>
        <v>208.2</v>
      </c>
      <c r="I1135" s="197" t="b">
        <f t="shared" si="53"/>
        <v>1</v>
      </c>
      <c r="J1135" s="194" t="b">
        <v>1</v>
      </c>
    </row>
    <row r="1136" spans="1:10" ht="15.6" thickBot="1">
      <c r="A1136" s="222" t="str">
        <f t="shared" si="51"/>
        <v>RDUDEN</v>
      </c>
      <c r="B1136" s="199" t="s">
        <v>809</v>
      </c>
      <c r="C1136" s="199" t="s">
        <v>878</v>
      </c>
      <c r="D1136" s="207">
        <v>2305</v>
      </c>
      <c r="E1136" s="207" t="s">
        <v>1430</v>
      </c>
      <c r="F1136" s="207">
        <v>9249.4</v>
      </c>
      <c r="G1136" s="207">
        <v>192</v>
      </c>
      <c r="H1136" s="196">
        <f t="shared" si="52"/>
        <v>192</v>
      </c>
      <c r="I1136" s="197" t="b">
        <f t="shared" si="53"/>
        <v>1</v>
      </c>
      <c r="J1136" s="194" t="b">
        <v>1</v>
      </c>
    </row>
    <row r="1137" spans="1:10" ht="15.6" thickBot="1">
      <c r="A1137" s="222" t="str">
        <f t="shared" si="51"/>
        <v>DENRDU</v>
      </c>
      <c r="B1137" s="199" t="s">
        <v>878</v>
      </c>
      <c r="C1137" s="199" t="s">
        <v>809</v>
      </c>
      <c r="D1137" s="207">
        <v>2305</v>
      </c>
      <c r="E1137" s="207" t="s">
        <v>1431</v>
      </c>
      <c r="F1137" s="207">
        <v>9343.7000000000007</v>
      </c>
      <c r="G1137" s="207">
        <v>190.1</v>
      </c>
      <c r="H1137" s="196">
        <f t="shared" si="52"/>
        <v>190.1</v>
      </c>
      <c r="I1137" s="197" t="b">
        <f t="shared" si="53"/>
        <v>1</v>
      </c>
      <c r="J1137" s="194" t="b">
        <v>1</v>
      </c>
    </row>
    <row r="1138" spans="1:10" ht="15.6" thickBot="1">
      <c r="A1138" s="222" t="str">
        <f t="shared" si="51"/>
        <v>RDUIAH</v>
      </c>
      <c r="B1138" s="199" t="s">
        <v>809</v>
      </c>
      <c r="C1138" s="199" t="s">
        <v>774</v>
      </c>
      <c r="D1138" s="207">
        <v>1674</v>
      </c>
      <c r="E1138" s="207" t="s">
        <v>1432</v>
      </c>
      <c r="F1138" s="207">
        <v>4853.2</v>
      </c>
      <c r="G1138" s="207">
        <v>205</v>
      </c>
      <c r="H1138" s="196">
        <f t="shared" si="52"/>
        <v>205</v>
      </c>
      <c r="I1138" s="197" t="b">
        <f t="shared" si="53"/>
        <v>1</v>
      </c>
      <c r="J1138" s="194" t="b">
        <v>1</v>
      </c>
    </row>
    <row r="1139" spans="1:10" ht="15.6" thickBot="1">
      <c r="A1139" s="222" t="str">
        <f t="shared" si="51"/>
        <v>IAHSJC</v>
      </c>
      <c r="B1139" s="199" t="s">
        <v>774</v>
      </c>
      <c r="C1139" s="199" t="s">
        <v>775</v>
      </c>
      <c r="D1139" s="207">
        <v>2581</v>
      </c>
      <c r="E1139" s="207" t="s">
        <v>1428</v>
      </c>
      <c r="F1139" s="207">
        <v>10668</v>
      </c>
      <c r="G1139" s="207">
        <v>212.9</v>
      </c>
      <c r="H1139" s="196">
        <f t="shared" si="52"/>
        <v>212.9</v>
      </c>
      <c r="I1139" s="197" t="b">
        <f t="shared" si="53"/>
        <v>1</v>
      </c>
      <c r="J1139" s="194" t="b">
        <v>1</v>
      </c>
    </row>
    <row r="1140" spans="1:10" ht="15.6" thickBot="1">
      <c r="A1140" s="222" t="str">
        <f t="shared" si="51"/>
        <v>TSACKG</v>
      </c>
      <c r="B1140" s="199" t="s">
        <v>752</v>
      </c>
      <c r="C1140" s="199" t="s">
        <v>934</v>
      </c>
      <c r="D1140" s="207">
        <v>1558</v>
      </c>
      <c r="E1140" s="207" t="s">
        <v>984</v>
      </c>
      <c r="F1140" s="207">
        <v>7276.9</v>
      </c>
      <c r="G1140" s="207">
        <v>129.4</v>
      </c>
      <c r="H1140" s="196">
        <f t="shared" si="52"/>
        <v>129.4</v>
      </c>
      <c r="I1140" s="197" t="b">
        <f t="shared" si="53"/>
        <v>1</v>
      </c>
      <c r="J1140" s="194" t="b">
        <v>1</v>
      </c>
    </row>
    <row r="1141" spans="1:10" ht="15.6" thickBot="1">
      <c r="A1141" s="222" t="str">
        <f t="shared" si="51"/>
        <v>SZXKHN</v>
      </c>
      <c r="B1141" s="199" t="s">
        <v>759</v>
      </c>
      <c r="C1141" s="199" t="s">
        <v>1085</v>
      </c>
      <c r="D1141" s="207">
        <v>721</v>
      </c>
      <c r="E1141" s="207" t="s">
        <v>1249</v>
      </c>
      <c r="F1141" s="207">
        <v>4305.3</v>
      </c>
      <c r="G1141" s="207">
        <v>77.3</v>
      </c>
      <c r="H1141" s="196">
        <f t="shared" si="52"/>
        <v>77.3</v>
      </c>
      <c r="I1141" s="197" t="b">
        <f t="shared" si="53"/>
        <v>1</v>
      </c>
      <c r="J1141" s="194" t="b">
        <v>1</v>
      </c>
    </row>
    <row r="1142" spans="1:10" ht="15.6" thickBot="1">
      <c r="A1142" s="222" t="str">
        <f t="shared" si="51"/>
        <v>KHNSZX</v>
      </c>
      <c r="B1142" s="199" t="s">
        <v>1085</v>
      </c>
      <c r="C1142" s="199" t="s">
        <v>759</v>
      </c>
      <c r="D1142" s="208">
        <v>721</v>
      </c>
      <c r="E1142" s="208" t="s">
        <v>1249</v>
      </c>
      <c r="F1142" s="208">
        <v>4307.3999999999996</v>
      </c>
      <c r="G1142" s="208">
        <v>77.2</v>
      </c>
      <c r="H1142" s="196">
        <f t="shared" si="52"/>
        <v>77.2</v>
      </c>
      <c r="I1142" s="197" t="b">
        <f t="shared" si="53"/>
        <v>1</v>
      </c>
      <c r="J1142" s="194" t="b">
        <v>1</v>
      </c>
    </row>
    <row r="1143" spans="1:10" ht="15.6" thickBot="1">
      <c r="A1143" s="222" t="str">
        <f t="shared" si="51"/>
        <v>SZXNKG</v>
      </c>
      <c r="B1143" s="199" t="s">
        <v>759</v>
      </c>
      <c r="C1143" s="199" t="s">
        <v>767</v>
      </c>
      <c r="D1143" s="207">
        <v>1127</v>
      </c>
      <c r="E1143" s="207" t="s">
        <v>1433</v>
      </c>
      <c r="F1143" s="207">
        <v>6080.6</v>
      </c>
      <c r="G1143" s="207">
        <v>102.2</v>
      </c>
      <c r="H1143" s="196">
        <f t="shared" si="52"/>
        <v>102.2</v>
      </c>
      <c r="I1143" s="197" t="b">
        <f t="shared" si="53"/>
        <v>1</v>
      </c>
      <c r="J1143" s="194" t="b">
        <v>1</v>
      </c>
    </row>
    <row r="1144" spans="1:10" ht="15.6" thickBot="1">
      <c r="A1144" s="222" t="str">
        <f t="shared" si="51"/>
        <v>NKGSZX</v>
      </c>
      <c r="B1144" s="199" t="s">
        <v>767</v>
      </c>
      <c r="C1144" s="199" t="s">
        <v>759</v>
      </c>
      <c r="D1144" s="208">
        <v>1127</v>
      </c>
      <c r="E1144" s="208" t="s">
        <v>1433</v>
      </c>
      <c r="F1144" s="208">
        <v>6080.7</v>
      </c>
      <c r="G1144" s="208">
        <v>102.2</v>
      </c>
      <c r="H1144" s="196">
        <f t="shared" si="52"/>
        <v>102.2</v>
      </c>
      <c r="I1144" s="197" t="b">
        <f t="shared" si="53"/>
        <v>1</v>
      </c>
      <c r="J1144" s="194" t="b">
        <v>1</v>
      </c>
    </row>
    <row r="1145" spans="1:10" ht="15.6" thickBot="1">
      <c r="A1145" s="222" t="str">
        <f t="shared" si="51"/>
        <v>SZXNTG</v>
      </c>
      <c r="B1145" s="199" t="s">
        <v>759</v>
      </c>
      <c r="C1145" s="199" t="s">
        <v>1434</v>
      </c>
      <c r="D1145" s="207">
        <v>1263</v>
      </c>
      <c r="E1145" s="207">
        <v>320</v>
      </c>
      <c r="F1145" s="207">
        <v>6122.7</v>
      </c>
      <c r="G1145" s="207">
        <v>113.1</v>
      </c>
      <c r="H1145" s="196">
        <f t="shared" si="52"/>
        <v>113.1</v>
      </c>
      <c r="I1145" s="197" t="b">
        <f t="shared" si="53"/>
        <v>1</v>
      </c>
      <c r="J1145" s="194" t="b">
        <v>1</v>
      </c>
    </row>
    <row r="1146" spans="1:10" ht="15.6" thickBot="1">
      <c r="A1146" s="222" t="str">
        <f t="shared" si="51"/>
        <v>NTGSZX</v>
      </c>
      <c r="B1146" s="199" t="s">
        <v>1434</v>
      </c>
      <c r="C1146" s="199" t="s">
        <v>759</v>
      </c>
      <c r="D1146" s="208">
        <v>1263</v>
      </c>
      <c r="E1146" s="208">
        <v>320</v>
      </c>
      <c r="F1146" s="208">
        <v>6122.7</v>
      </c>
      <c r="G1146" s="208">
        <v>113.1</v>
      </c>
      <c r="H1146" s="196">
        <f t="shared" si="52"/>
        <v>113.1</v>
      </c>
      <c r="I1146" s="197" t="b">
        <f t="shared" si="53"/>
        <v>1</v>
      </c>
      <c r="J1146" s="194" t="b">
        <v>1</v>
      </c>
    </row>
    <row r="1147" spans="1:10" ht="15.6" thickBot="1">
      <c r="A1147" s="222" t="str">
        <f t="shared" si="51"/>
        <v>SZXCGO</v>
      </c>
      <c r="B1147" s="199" t="s">
        <v>759</v>
      </c>
      <c r="C1147" s="199" t="s">
        <v>1058</v>
      </c>
      <c r="D1147" s="207">
        <v>1320</v>
      </c>
      <c r="E1147" s="207" t="s">
        <v>1435</v>
      </c>
      <c r="F1147" s="207">
        <v>6604.1</v>
      </c>
      <c r="G1147" s="207">
        <v>121.3</v>
      </c>
      <c r="H1147" s="196">
        <f t="shared" si="52"/>
        <v>121.3</v>
      </c>
      <c r="I1147" s="197" t="b">
        <f t="shared" si="53"/>
        <v>1</v>
      </c>
      <c r="J1147" s="194" t="b">
        <v>1</v>
      </c>
    </row>
    <row r="1148" spans="1:10" ht="15.6" thickBot="1">
      <c r="A1148" s="222" t="str">
        <f t="shared" si="51"/>
        <v>CGOSZX</v>
      </c>
      <c r="B1148" s="199" t="s">
        <v>1058</v>
      </c>
      <c r="C1148" s="199" t="s">
        <v>759</v>
      </c>
      <c r="D1148" s="208">
        <v>1320</v>
      </c>
      <c r="E1148" s="208" t="s">
        <v>1435</v>
      </c>
      <c r="F1148" s="208">
        <v>6598.6</v>
      </c>
      <c r="G1148" s="208">
        <v>121.1</v>
      </c>
      <c r="H1148" s="196">
        <f t="shared" si="52"/>
        <v>121.1</v>
      </c>
      <c r="I1148" s="197" t="b">
        <f t="shared" si="53"/>
        <v>1</v>
      </c>
      <c r="J1148" s="194" t="b">
        <v>1</v>
      </c>
    </row>
    <row r="1149" spans="1:10" ht="15.6" thickBot="1">
      <c r="A1149" s="222" t="str">
        <f t="shared" si="51"/>
        <v>TPEIST</v>
      </c>
      <c r="B1149" s="199" t="s">
        <v>755</v>
      </c>
      <c r="C1149" s="199" t="s">
        <v>812</v>
      </c>
      <c r="D1149" s="207">
        <v>8399</v>
      </c>
      <c r="E1149" s="207" t="s">
        <v>963</v>
      </c>
      <c r="F1149" s="207">
        <v>81454.3</v>
      </c>
      <c r="G1149" s="207">
        <v>362</v>
      </c>
      <c r="H1149" s="196">
        <f t="shared" si="52"/>
        <v>362</v>
      </c>
      <c r="I1149" s="197" t="b">
        <f t="shared" si="53"/>
        <v>1</v>
      </c>
      <c r="J1149" s="194" t="b">
        <v>1</v>
      </c>
    </row>
    <row r="1150" spans="1:10" ht="15.6" thickBot="1">
      <c r="A1150" s="222" t="str">
        <f t="shared" si="51"/>
        <v>ISTTPE</v>
      </c>
      <c r="B1150" s="199" t="s">
        <v>812</v>
      </c>
      <c r="C1150" s="199" t="s">
        <v>755</v>
      </c>
      <c r="D1150" s="207">
        <v>8399</v>
      </c>
      <c r="E1150" s="207" t="s">
        <v>963</v>
      </c>
      <c r="F1150" s="207">
        <v>81454.3</v>
      </c>
      <c r="G1150" s="207">
        <v>362</v>
      </c>
      <c r="H1150" s="196">
        <f t="shared" si="52"/>
        <v>362</v>
      </c>
      <c r="I1150" s="197" t="b">
        <f t="shared" si="53"/>
        <v>1</v>
      </c>
      <c r="J1150" s="194" t="b">
        <v>1</v>
      </c>
    </row>
    <row r="1151" spans="1:10" ht="15.6" thickBot="1">
      <c r="A1151" s="222" t="str">
        <f t="shared" si="51"/>
        <v>LJUIST</v>
      </c>
      <c r="B1151" s="199" t="s">
        <v>1350</v>
      </c>
      <c r="C1151" s="199" t="s">
        <v>812</v>
      </c>
      <c r="D1151" s="207">
        <v>1291</v>
      </c>
      <c r="E1151" s="207" t="s">
        <v>1436</v>
      </c>
      <c r="F1151" s="207">
        <v>6300.6</v>
      </c>
      <c r="G1151" s="207">
        <v>128.6</v>
      </c>
      <c r="H1151" s="196">
        <f t="shared" si="52"/>
        <v>128.6</v>
      </c>
      <c r="I1151" s="197" t="b">
        <f t="shared" si="53"/>
        <v>1</v>
      </c>
      <c r="J1151" s="194" t="b">
        <v>1</v>
      </c>
    </row>
    <row r="1152" spans="1:10" ht="15.6" thickBot="1">
      <c r="A1152" s="222" t="str">
        <f t="shared" si="51"/>
        <v>ISTLJU</v>
      </c>
      <c r="B1152" s="199" t="s">
        <v>812</v>
      </c>
      <c r="C1152" s="199" t="s">
        <v>1350</v>
      </c>
      <c r="D1152" s="208">
        <v>1291</v>
      </c>
      <c r="E1152" s="208" t="s">
        <v>1436</v>
      </c>
      <c r="F1152" s="208">
        <v>6300.6</v>
      </c>
      <c r="G1152" s="208">
        <v>128.6</v>
      </c>
      <c r="H1152" s="196">
        <f t="shared" si="52"/>
        <v>128.6</v>
      </c>
      <c r="I1152" s="197" t="b">
        <f t="shared" si="53"/>
        <v>1</v>
      </c>
      <c r="J1152" s="194" t="b">
        <v>1</v>
      </c>
    </row>
    <row r="1153" spans="1:10" ht="19.8" thickBot="1">
      <c r="A1153" s="222" t="str">
        <f t="shared" si="51"/>
        <v>SEALAS</v>
      </c>
      <c r="B1153" s="199" t="s">
        <v>567</v>
      </c>
      <c r="C1153" s="199" t="s">
        <v>794</v>
      </c>
      <c r="D1153" s="207">
        <v>1394</v>
      </c>
      <c r="E1153" s="207" t="s">
        <v>1437</v>
      </c>
      <c r="F1153" s="207">
        <v>6593.4</v>
      </c>
      <c r="G1153" s="207">
        <v>137.9</v>
      </c>
      <c r="H1153" s="196">
        <f t="shared" si="52"/>
        <v>137.9</v>
      </c>
      <c r="I1153" s="197" t="b">
        <f t="shared" si="53"/>
        <v>1</v>
      </c>
      <c r="J1153" s="194" t="b">
        <v>1</v>
      </c>
    </row>
    <row r="1154" spans="1:10" ht="19.8" thickBot="1">
      <c r="A1154" s="222" t="str">
        <f t="shared" si="51"/>
        <v>LASATL</v>
      </c>
      <c r="B1154" s="199" t="s">
        <v>794</v>
      </c>
      <c r="C1154" s="199" t="s">
        <v>808</v>
      </c>
      <c r="D1154" s="207">
        <v>2803</v>
      </c>
      <c r="E1154" s="207" t="s">
        <v>1438</v>
      </c>
      <c r="F1154" s="207">
        <v>12413.3</v>
      </c>
      <c r="G1154" s="207">
        <v>211</v>
      </c>
      <c r="H1154" s="196">
        <f t="shared" si="52"/>
        <v>211</v>
      </c>
      <c r="I1154" s="197" t="b">
        <f t="shared" si="53"/>
        <v>1</v>
      </c>
      <c r="J1154" s="194" t="b">
        <v>1</v>
      </c>
    </row>
    <row r="1155" spans="1:10" ht="19.8" thickBot="1">
      <c r="A1155" s="222" t="str">
        <f t="shared" ref="A1155:A1218" si="54">B1155&amp;C1155</f>
        <v>ATLLAS</v>
      </c>
      <c r="B1155" s="199" t="s">
        <v>808</v>
      </c>
      <c r="C1155" s="199" t="s">
        <v>794</v>
      </c>
      <c r="D1155" s="207">
        <v>2803</v>
      </c>
      <c r="E1155" s="207" t="s">
        <v>1438</v>
      </c>
      <c r="F1155" s="207">
        <v>12480.7</v>
      </c>
      <c r="G1155" s="207">
        <v>210.4</v>
      </c>
      <c r="H1155" s="196">
        <f t="shared" ref="H1155:H1218" si="55">SUMIFS(G:G,B:B,B1155,C:C,C1155)</f>
        <v>210.4</v>
      </c>
      <c r="I1155" s="197" t="b">
        <f t="shared" ref="I1155:I1218" si="56">H1155=G1155</f>
        <v>1</v>
      </c>
      <c r="J1155" s="194" t="b">
        <v>1</v>
      </c>
    </row>
    <row r="1156" spans="1:10" ht="19.8" thickBot="1">
      <c r="A1156" s="222" t="str">
        <f t="shared" si="54"/>
        <v>LASSEA</v>
      </c>
      <c r="B1156" s="199" t="s">
        <v>794</v>
      </c>
      <c r="C1156" s="199" t="s">
        <v>567</v>
      </c>
      <c r="D1156" s="207">
        <v>1394</v>
      </c>
      <c r="E1156" s="207" t="s">
        <v>1437</v>
      </c>
      <c r="F1156" s="207">
        <v>6584.7</v>
      </c>
      <c r="G1156" s="207">
        <v>138.69999999999999</v>
      </c>
      <c r="H1156" s="196">
        <f t="shared" si="55"/>
        <v>138.69999999999999</v>
      </c>
      <c r="I1156" s="197" t="b">
        <f t="shared" si="56"/>
        <v>1</v>
      </c>
      <c r="J1156" s="194" t="b">
        <v>1</v>
      </c>
    </row>
    <row r="1157" spans="1:10" ht="15.6" thickBot="1">
      <c r="A1157" s="222" t="str">
        <f t="shared" si="54"/>
        <v>YYZYOW</v>
      </c>
      <c r="B1157" s="199" t="s">
        <v>787</v>
      </c>
      <c r="C1157" s="199" t="s">
        <v>786</v>
      </c>
      <c r="D1157" s="207">
        <v>362</v>
      </c>
      <c r="E1157" s="207" t="s">
        <v>1439</v>
      </c>
      <c r="F1157" s="207">
        <v>1955.3</v>
      </c>
      <c r="G1157" s="207">
        <v>62.3</v>
      </c>
      <c r="H1157" s="196">
        <f t="shared" si="55"/>
        <v>62.3</v>
      </c>
      <c r="I1157" s="197" t="b">
        <f t="shared" si="56"/>
        <v>1</v>
      </c>
      <c r="J1157" s="194" t="b">
        <v>1</v>
      </c>
    </row>
    <row r="1158" spans="1:10" ht="15.6" thickBot="1">
      <c r="A1158" s="222" t="str">
        <f t="shared" si="54"/>
        <v>YOWYYZ</v>
      </c>
      <c r="B1158" s="199" t="s">
        <v>786</v>
      </c>
      <c r="C1158" s="199" t="s">
        <v>787</v>
      </c>
      <c r="D1158" s="208">
        <v>362</v>
      </c>
      <c r="E1158" s="208" t="s">
        <v>1440</v>
      </c>
      <c r="F1158" s="208">
        <v>1947.2</v>
      </c>
      <c r="G1158" s="208">
        <v>62.5</v>
      </c>
      <c r="H1158" s="196">
        <f t="shared" si="55"/>
        <v>62.5</v>
      </c>
      <c r="I1158" s="197" t="b">
        <f t="shared" si="56"/>
        <v>1</v>
      </c>
      <c r="J1158" s="194" t="b">
        <v>1</v>
      </c>
    </row>
    <row r="1159" spans="1:10" ht="15.6" thickBot="1">
      <c r="A1159" s="222" t="str">
        <f t="shared" si="54"/>
        <v>TPEWUH</v>
      </c>
      <c r="B1159" s="199" t="s">
        <v>755</v>
      </c>
      <c r="C1159" s="199" t="s">
        <v>1099</v>
      </c>
      <c r="D1159" s="207">
        <v>937</v>
      </c>
      <c r="E1159" s="207" t="s">
        <v>920</v>
      </c>
      <c r="F1159" s="207">
        <v>7243.6</v>
      </c>
      <c r="G1159" s="207">
        <v>86.3</v>
      </c>
      <c r="H1159" s="196">
        <f t="shared" si="55"/>
        <v>86.3</v>
      </c>
      <c r="I1159" s="197" t="b">
        <f t="shared" si="56"/>
        <v>1</v>
      </c>
      <c r="J1159" s="194" t="b">
        <v>1</v>
      </c>
    </row>
    <row r="1160" spans="1:10" ht="15.6" thickBot="1">
      <c r="A1160" s="222" t="str">
        <f t="shared" si="54"/>
        <v>WUHTPE</v>
      </c>
      <c r="B1160" s="199" t="s">
        <v>1099</v>
      </c>
      <c r="C1160" s="199" t="s">
        <v>755</v>
      </c>
      <c r="D1160" s="208">
        <v>937</v>
      </c>
      <c r="E1160" s="208" t="s">
        <v>920</v>
      </c>
      <c r="F1160" s="208">
        <v>7251.1</v>
      </c>
      <c r="G1160" s="208">
        <v>86.3</v>
      </c>
      <c r="H1160" s="196">
        <f t="shared" si="55"/>
        <v>86.3</v>
      </c>
      <c r="I1160" s="197" t="b">
        <f t="shared" si="56"/>
        <v>1</v>
      </c>
      <c r="J1160" s="194" t="b">
        <v>1</v>
      </c>
    </row>
    <row r="1161" spans="1:10" ht="15.6" thickBot="1">
      <c r="A1161" s="222" t="str">
        <f t="shared" si="54"/>
        <v>TPEWNZ</v>
      </c>
      <c r="B1161" s="199" t="s">
        <v>755</v>
      </c>
      <c r="C1161" s="199" t="s">
        <v>1097</v>
      </c>
      <c r="D1161" s="207">
        <v>315</v>
      </c>
      <c r="E1161" s="207" t="s">
        <v>1014</v>
      </c>
      <c r="F1161" s="207">
        <v>2353.6</v>
      </c>
      <c r="G1161" s="207">
        <v>54.2</v>
      </c>
      <c r="H1161" s="196">
        <f t="shared" si="55"/>
        <v>54.2</v>
      </c>
      <c r="I1161" s="197" t="b">
        <f t="shared" si="56"/>
        <v>1</v>
      </c>
      <c r="J1161" s="194" t="b">
        <v>1</v>
      </c>
    </row>
    <row r="1162" spans="1:10" ht="15.6" thickBot="1">
      <c r="A1162" s="222" t="str">
        <f t="shared" si="54"/>
        <v>WNZTPE</v>
      </c>
      <c r="B1162" s="199" t="s">
        <v>1097</v>
      </c>
      <c r="C1162" s="199" t="s">
        <v>755</v>
      </c>
      <c r="D1162" s="208">
        <v>315</v>
      </c>
      <c r="E1162" s="208" t="s">
        <v>1014</v>
      </c>
      <c r="F1162" s="208">
        <v>2353.6</v>
      </c>
      <c r="G1162" s="208">
        <v>54.2</v>
      </c>
      <c r="H1162" s="196">
        <f t="shared" si="55"/>
        <v>54.2</v>
      </c>
      <c r="I1162" s="197" t="b">
        <f t="shared" si="56"/>
        <v>1</v>
      </c>
      <c r="J1162" s="194" t="b">
        <v>1</v>
      </c>
    </row>
    <row r="1163" spans="1:10" ht="15.6" thickBot="1">
      <c r="A1163" s="222" t="str">
        <f t="shared" si="54"/>
        <v>TPEMNL</v>
      </c>
      <c r="B1163" s="199" t="s">
        <v>755</v>
      </c>
      <c r="C1163" s="199" t="s">
        <v>1078</v>
      </c>
      <c r="D1163" s="207">
        <v>1173</v>
      </c>
      <c r="E1163" s="207" t="s">
        <v>1441</v>
      </c>
      <c r="F1163" s="207">
        <v>9895.1</v>
      </c>
      <c r="G1163" s="207">
        <v>99.7</v>
      </c>
      <c r="H1163" s="196">
        <f t="shared" si="55"/>
        <v>99.7</v>
      </c>
      <c r="I1163" s="197" t="b">
        <f t="shared" si="56"/>
        <v>1</v>
      </c>
      <c r="J1163" s="194" t="b">
        <v>1</v>
      </c>
    </row>
    <row r="1164" spans="1:10" ht="15.6" thickBot="1">
      <c r="A1164" s="222" t="str">
        <f t="shared" si="54"/>
        <v>MNLTPE</v>
      </c>
      <c r="B1164" s="199" t="s">
        <v>1078</v>
      </c>
      <c r="C1164" s="199" t="s">
        <v>755</v>
      </c>
      <c r="D1164" s="208">
        <v>1173</v>
      </c>
      <c r="E1164" s="208" t="s">
        <v>1441</v>
      </c>
      <c r="F1164" s="208">
        <v>9902.6</v>
      </c>
      <c r="G1164" s="208">
        <v>99.7</v>
      </c>
      <c r="H1164" s="196">
        <f t="shared" si="55"/>
        <v>99.7</v>
      </c>
      <c r="I1164" s="197" t="b">
        <f t="shared" si="56"/>
        <v>1</v>
      </c>
      <c r="J1164" s="194" t="b">
        <v>1</v>
      </c>
    </row>
    <row r="1165" spans="1:10" ht="15.6" thickBot="1">
      <c r="A1165" s="222" t="str">
        <f t="shared" si="54"/>
        <v>TPETNA</v>
      </c>
      <c r="B1165" s="199" t="s">
        <v>755</v>
      </c>
      <c r="C1165" s="199" t="s">
        <v>1442</v>
      </c>
      <c r="D1165" s="207">
        <v>1363</v>
      </c>
      <c r="E1165" s="207" t="s">
        <v>1067</v>
      </c>
      <c r="F1165" s="207">
        <v>6858.7</v>
      </c>
      <c r="G1165" s="207">
        <v>114</v>
      </c>
      <c r="H1165" s="196">
        <f t="shared" si="55"/>
        <v>114</v>
      </c>
      <c r="I1165" s="197" t="b">
        <f t="shared" si="56"/>
        <v>1</v>
      </c>
      <c r="J1165" s="194" t="b">
        <v>1</v>
      </c>
    </row>
    <row r="1166" spans="1:10" ht="15.6" thickBot="1">
      <c r="A1166" s="222" t="str">
        <f t="shared" si="54"/>
        <v>TNATPE</v>
      </c>
      <c r="B1166" s="199" t="s">
        <v>1442</v>
      </c>
      <c r="C1166" s="199" t="s">
        <v>755</v>
      </c>
      <c r="D1166" s="208">
        <v>1363</v>
      </c>
      <c r="E1166" s="208" t="s">
        <v>1067</v>
      </c>
      <c r="F1166" s="208">
        <v>6858.7</v>
      </c>
      <c r="G1166" s="208">
        <v>114</v>
      </c>
      <c r="H1166" s="196">
        <f t="shared" si="55"/>
        <v>114</v>
      </c>
      <c r="I1166" s="197" t="b">
        <f t="shared" si="56"/>
        <v>1</v>
      </c>
      <c r="J1166" s="194" t="b">
        <v>1</v>
      </c>
    </row>
    <row r="1167" spans="1:10" ht="15.6" thickBot="1">
      <c r="A1167" s="222" t="str">
        <f t="shared" si="54"/>
        <v>WUHHKG</v>
      </c>
      <c r="B1167" s="199" t="s">
        <v>1099</v>
      </c>
      <c r="C1167" s="199" t="s">
        <v>760</v>
      </c>
      <c r="D1167" s="207">
        <v>943</v>
      </c>
      <c r="E1167" s="207" t="s">
        <v>1140</v>
      </c>
      <c r="F1167" s="207">
        <v>5078.6000000000004</v>
      </c>
      <c r="G1167" s="207">
        <v>94.1</v>
      </c>
      <c r="H1167" s="196">
        <f t="shared" si="55"/>
        <v>94.1</v>
      </c>
      <c r="I1167" s="197" t="b">
        <f t="shared" si="56"/>
        <v>1</v>
      </c>
      <c r="J1167" s="194" t="b">
        <v>1</v>
      </c>
    </row>
    <row r="1168" spans="1:10" ht="15.6" thickBot="1">
      <c r="A1168" s="222" t="str">
        <f t="shared" si="54"/>
        <v>TPESDJ</v>
      </c>
      <c r="B1168" s="199" t="s">
        <v>755</v>
      </c>
      <c r="C1168" s="199" t="s">
        <v>1443</v>
      </c>
      <c r="D1168" s="207">
        <v>2354</v>
      </c>
      <c r="E1168" s="207" t="s">
        <v>1168</v>
      </c>
      <c r="F1168" s="207">
        <v>10510.4</v>
      </c>
      <c r="G1168" s="207">
        <v>180.8</v>
      </c>
      <c r="H1168" s="196">
        <f t="shared" si="55"/>
        <v>180.8</v>
      </c>
      <c r="I1168" s="197" t="b">
        <f t="shared" si="56"/>
        <v>1</v>
      </c>
      <c r="J1168" s="194" t="b">
        <v>1</v>
      </c>
    </row>
    <row r="1169" spans="1:10" ht="15.6" thickBot="1">
      <c r="A1169" s="222" t="str">
        <f t="shared" si="54"/>
        <v>SDJNRT</v>
      </c>
      <c r="B1169" s="199" t="s">
        <v>1443</v>
      </c>
      <c r="C1169" s="199" t="s">
        <v>754</v>
      </c>
      <c r="D1169" s="207">
        <v>269</v>
      </c>
      <c r="E1169" s="207" t="s">
        <v>1444</v>
      </c>
      <c r="F1169" s="207">
        <v>718.4</v>
      </c>
      <c r="G1169" s="207">
        <v>29.4</v>
      </c>
      <c r="H1169" s="196">
        <f t="shared" si="55"/>
        <v>29.4</v>
      </c>
      <c r="I1169" s="197" t="b">
        <f t="shared" si="56"/>
        <v>1</v>
      </c>
      <c r="J1169" s="194" t="b">
        <v>1</v>
      </c>
    </row>
    <row r="1170" spans="1:10" ht="15.6" thickBot="1">
      <c r="A1170" s="222" t="str">
        <f t="shared" si="54"/>
        <v>NRTSDJ</v>
      </c>
      <c r="B1170" s="199" t="s">
        <v>754</v>
      </c>
      <c r="C1170" s="199" t="s">
        <v>1443</v>
      </c>
      <c r="D1170" s="207">
        <v>269</v>
      </c>
      <c r="E1170" s="207" t="s">
        <v>1444</v>
      </c>
      <c r="F1170" s="207">
        <v>718.4</v>
      </c>
      <c r="G1170" s="207">
        <v>29.4</v>
      </c>
      <c r="H1170" s="196">
        <f t="shared" si="55"/>
        <v>29.4</v>
      </c>
      <c r="I1170" s="197" t="b">
        <f t="shared" si="56"/>
        <v>1</v>
      </c>
      <c r="J1170" s="194" t="b">
        <v>1</v>
      </c>
    </row>
    <row r="1171" spans="1:10" ht="15.6" thickBot="1">
      <c r="A1171" s="222" t="str">
        <f t="shared" si="54"/>
        <v>SDJTPE</v>
      </c>
      <c r="B1171" s="199" t="s">
        <v>1443</v>
      </c>
      <c r="C1171" s="199" t="s">
        <v>755</v>
      </c>
      <c r="D1171" s="208">
        <v>2354</v>
      </c>
      <c r="E1171" s="208" t="s">
        <v>1168</v>
      </c>
      <c r="F1171" s="208">
        <v>10510.4</v>
      </c>
      <c r="G1171" s="208">
        <v>180.8</v>
      </c>
      <c r="H1171" s="196">
        <f t="shared" si="55"/>
        <v>180.8</v>
      </c>
      <c r="I1171" s="197" t="b">
        <f t="shared" si="56"/>
        <v>1</v>
      </c>
      <c r="J1171" s="194" t="b">
        <v>1</v>
      </c>
    </row>
    <row r="1172" spans="1:10" ht="15.6" thickBot="1">
      <c r="A1172" s="222" t="str">
        <f t="shared" si="54"/>
        <v>SEASJC</v>
      </c>
      <c r="B1172" s="199" t="s">
        <v>567</v>
      </c>
      <c r="C1172" s="199" t="s">
        <v>775</v>
      </c>
      <c r="D1172" s="207">
        <v>1120</v>
      </c>
      <c r="E1172" s="207" t="s">
        <v>1445</v>
      </c>
      <c r="F1172" s="207">
        <v>4926.3</v>
      </c>
      <c r="G1172" s="207">
        <v>126.8</v>
      </c>
      <c r="H1172" s="196">
        <f t="shared" si="55"/>
        <v>126.8</v>
      </c>
      <c r="I1172" s="197" t="b">
        <f t="shared" si="56"/>
        <v>1</v>
      </c>
      <c r="J1172" s="194" t="b">
        <v>1</v>
      </c>
    </row>
    <row r="1173" spans="1:10" ht="15.6" thickBot="1">
      <c r="A1173" s="222" t="str">
        <f t="shared" si="54"/>
        <v>SJCSEA</v>
      </c>
      <c r="B1173" s="199" t="s">
        <v>775</v>
      </c>
      <c r="C1173" s="199" t="s">
        <v>567</v>
      </c>
      <c r="D1173" s="208">
        <v>1120</v>
      </c>
      <c r="E1173" s="208" t="s">
        <v>1445</v>
      </c>
      <c r="F1173" s="208">
        <v>4924.8999999999996</v>
      </c>
      <c r="G1173" s="208">
        <v>126.8</v>
      </c>
      <c r="H1173" s="196">
        <f t="shared" si="55"/>
        <v>126.8</v>
      </c>
      <c r="I1173" s="197" t="b">
        <f t="shared" si="56"/>
        <v>1</v>
      </c>
      <c r="J1173" s="194" t="b">
        <v>1</v>
      </c>
    </row>
    <row r="1174" spans="1:10" ht="15.6" thickBot="1">
      <c r="A1174" s="222" t="str">
        <f t="shared" si="54"/>
        <v>CMHCLT</v>
      </c>
      <c r="B1174" s="199" t="s">
        <v>1204</v>
      </c>
      <c r="C1174" s="199" t="s">
        <v>831</v>
      </c>
      <c r="D1174" s="207">
        <v>558</v>
      </c>
      <c r="E1174" s="207" t="s">
        <v>1446</v>
      </c>
      <c r="F1174" s="207">
        <v>2395.1999999999998</v>
      </c>
      <c r="G1174" s="207">
        <v>98.4</v>
      </c>
      <c r="H1174" s="196">
        <f t="shared" si="55"/>
        <v>98.4</v>
      </c>
      <c r="I1174" s="197" t="b">
        <f t="shared" si="56"/>
        <v>1</v>
      </c>
      <c r="J1174" s="194" t="b">
        <v>1</v>
      </c>
    </row>
    <row r="1175" spans="1:10" ht="15.6" thickBot="1">
      <c r="A1175" s="222" t="str">
        <f t="shared" si="54"/>
        <v>CLTHSV</v>
      </c>
      <c r="B1175" s="199" t="s">
        <v>831</v>
      </c>
      <c r="C1175" s="199" t="s">
        <v>1447</v>
      </c>
      <c r="D1175" s="207">
        <v>534</v>
      </c>
      <c r="E1175" s="207" t="s">
        <v>1255</v>
      </c>
      <c r="F1175" s="207">
        <v>2039.1</v>
      </c>
      <c r="G1175" s="207">
        <v>83.9</v>
      </c>
      <c r="H1175" s="196">
        <f t="shared" si="55"/>
        <v>83.9</v>
      </c>
      <c r="I1175" s="197" t="b">
        <f t="shared" si="56"/>
        <v>1</v>
      </c>
      <c r="J1175" s="194" t="b">
        <v>1</v>
      </c>
    </row>
    <row r="1176" spans="1:10" ht="15.6" thickBot="1">
      <c r="A1176" s="222" t="str">
        <f t="shared" si="54"/>
        <v>HSVORD</v>
      </c>
      <c r="B1176" s="199" t="s">
        <v>1447</v>
      </c>
      <c r="C1176" s="199" t="s">
        <v>776</v>
      </c>
      <c r="D1176" s="207">
        <v>821</v>
      </c>
      <c r="E1176" s="207" t="s">
        <v>1448</v>
      </c>
      <c r="F1176" s="207">
        <v>2293.1999999999998</v>
      </c>
      <c r="G1176" s="207">
        <v>132.9</v>
      </c>
      <c r="H1176" s="196">
        <f t="shared" si="55"/>
        <v>132.9</v>
      </c>
      <c r="I1176" s="197" t="b">
        <f t="shared" si="56"/>
        <v>1</v>
      </c>
      <c r="J1176" s="194" t="b">
        <v>1</v>
      </c>
    </row>
    <row r="1177" spans="1:10" ht="15.6" thickBot="1">
      <c r="A1177" s="222" t="str">
        <f t="shared" si="54"/>
        <v>ORDHSV</v>
      </c>
      <c r="B1177" s="199" t="s">
        <v>776</v>
      </c>
      <c r="C1177" s="199" t="s">
        <v>1447</v>
      </c>
      <c r="D1177" s="207">
        <v>821</v>
      </c>
      <c r="E1177" s="207" t="s">
        <v>1448</v>
      </c>
      <c r="F1177" s="207">
        <v>2293.6</v>
      </c>
      <c r="G1177" s="207">
        <v>132.9</v>
      </c>
      <c r="H1177" s="196">
        <f t="shared" si="55"/>
        <v>132.9</v>
      </c>
      <c r="I1177" s="197" t="b">
        <f t="shared" si="56"/>
        <v>1</v>
      </c>
      <c r="J1177" s="194" t="b">
        <v>1</v>
      </c>
    </row>
    <row r="1178" spans="1:10" ht="15.6" thickBot="1">
      <c r="A1178" s="222" t="str">
        <f t="shared" si="54"/>
        <v>HSVCLT</v>
      </c>
      <c r="B1178" s="199" t="s">
        <v>1447</v>
      </c>
      <c r="C1178" s="199" t="s">
        <v>831</v>
      </c>
      <c r="D1178" s="207">
        <v>534</v>
      </c>
      <c r="E1178" s="207" t="s">
        <v>1255</v>
      </c>
      <c r="F1178" s="207">
        <v>2039.1</v>
      </c>
      <c r="G1178" s="207">
        <v>83.9</v>
      </c>
      <c r="H1178" s="196">
        <f t="shared" si="55"/>
        <v>83.9</v>
      </c>
      <c r="I1178" s="197" t="b">
        <f t="shared" si="56"/>
        <v>1</v>
      </c>
      <c r="J1178" s="194" t="b">
        <v>1</v>
      </c>
    </row>
    <row r="1179" spans="1:10" ht="15.6" thickBot="1">
      <c r="A1179" s="222" t="str">
        <f t="shared" si="54"/>
        <v>CLTCMH</v>
      </c>
      <c r="B1179" s="199" t="s">
        <v>831</v>
      </c>
      <c r="C1179" s="199" t="s">
        <v>1204</v>
      </c>
      <c r="D1179" s="208">
        <v>558</v>
      </c>
      <c r="E1179" s="208" t="s">
        <v>1449</v>
      </c>
      <c r="F1179" s="208">
        <v>2394</v>
      </c>
      <c r="G1179" s="208">
        <v>98.5</v>
      </c>
      <c r="H1179" s="196">
        <f t="shared" si="55"/>
        <v>98.5</v>
      </c>
      <c r="I1179" s="197" t="b">
        <f t="shared" si="56"/>
        <v>1</v>
      </c>
      <c r="J1179" s="194" t="b">
        <v>1</v>
      </c>
    </row>
    <row r="1180" spans="1:10" ht="15.6" thickBot="1">
      <c r="A1180" s="222" t="str">
        <f t="shared" si="54"/>
        <v>YYZJFK</v>
      </c>
      <c r="B1180" s="199" t="s">
        <v>787</v>
      </c>
      <c r="C1180" s="199" t="s">
        <v>789</v>
      </c>
      <c r="D1180" s="207">
        <v>587</v>
      </c>
      <c r="E1180" s="207" t="s">
        <v>1450</v>
      </c>
      <c r="F1180" s="207">
        <v>2211.5</v>
      </c>
      <c r="G1180" s="207">
        <v>109</v>
      </c>
      <c r="H1180" s="196">
        <f t="shared" si="55"/>
        <v>109</v>
      </c>
      <c r="I1180" s="197" t="b">
        <f t="shared" si="56"/>
        <v>1</v>
      </c>
      <c r="J1180" s="194" t="b">
        <v>1</v>
      </c>
    </row>
    <row r="1181" spans="1:10" ht="15.6" thickBot="1">
      <c r="A1181" s="222" t="str">
        <f t="shared" si="54"/>
        <v>JFKIAD</v>
      </c>
      <c r="B1181" s="199" t="s">
        <v>789</v>
      </c>
      <c r="C1181" s="199" t="s">
        <v>793</v>
      </c>
      <c r="D1181" s="207">
        <v>365</v>
      </c>
      <c r="E1181" s="207" t="s">
        <v>1451</v>
      </c>
      <c r="F1181" s="207">
        <v>1850.8</v>
      </c>
      <c r="G1181" s="207">
        <v>65</v>
      </c>
      <c r="H1181" s="196">
        <f t="shared" si="55"/>
        <v>65</v>
      </c>
      <c r="I1181" s="197" t="b">
        <f t="shared" si="56"/>
        <v>1</v>
      </c>
      <c r="J1181" s="194" t="b">
        <v>1</v>
      </c>
    </row>
    <row r="1182" spans="1:10" ht="15.6" thickBot="1">
      <c r="A1182" s="222" t="str">
        <f t="shared" si="54"/>
        <v>IADJFK</v>
      </c>
      <c r="B1182" s="199" t="s">
        <v>793</v>
      </c>
      <c r="C1182" s="199" t="s">
        <v>789</v>
      </c>
      <c r="D1182" s="207">
        <v>365</v>
      </c>
      <c r="E1182" s="207" t="s">
        <v>1451</v>
      </c>
      <c r="F1182" s="207">
        <v>1850.2</v>
      </c>
      <c r="G1182" s="207">
        <v>65</v>
      </c>
      <c r="H1182" s="196">
        <f t="shared" si="55"/>
        <v>65</v>
      </c>
      <c r="I1182" s="197" t="b">
        <f t="shared" si="56"/>
        <v>1</v>
      </c>
      <c r="J1182" s="194" t="b">
        <v>1</v>
      </c>
    </row>
    <row r="1183" spans="1:10" ht="15.6" thickBot="1">
      <c r="A1183" s="222" t="str">
        <f t="shared" si="54"/>
        <v>JFKYYZ</v>
      </c>
      <c r="B1183" s="199" t="s">
        <v>789</v>
      </c>
      <c r="C1183" s="199" t="s">
        <v>787</v>
      </c>
      <c r="D1183" s="208">
        <v>587</v>
      </c>
      <c r="E1183" s="208" t="s">
        <v>1450</v>
      </c>
      <c r="F1183" s="208">
        <v>2211.5</v>
      </c>
      <c r="G1183" s="208">
        <v>109</v>
      </c>
      <c r="H1183" s="196">
        <f t="shared" si="55"/>
        <v>109</v>
      </c>
      <c r="I1183" s="197" t="b">
        <f t="shared" si="56"/>
        <v>1</v>
      </c>
      <c r="J1183" s="194" t="b">
        <v>1</v>
      </c>
    </row>
    <row r="1184" spans="1:10" ht="15.6" thickBot="1">
      <c r="A1184" s="222" t="str">
        <f t="shared" si="54"/>
        <v>AMSLIS</v>
      </c>
      <c r="B1184" s="199" t="s">
        <v>790</v>
      </c>
      <c r="C1184" s="199" t="s">
        <v>1452</v>
      </c>
      <c r="D1184" s="207">
        <v>1844</v>
      </c>
      <c r="E1184" s="207" t="s">
        <v>1453</v>
      </c>
      <c r="F1184" s="207">
        <v>7895.7</v>
      </c>
      <c r="G1184" s="207">
        <v>169.6</v>
      </c>
      <c r="H1184" s="196">
        <f t="shared" si="55"/>
        <v>169.6</v>
      </c>
      <c r="I1184" s="197" t="b">
        <f t="shared" si="56"/>
        <v>1</v>
      </c>
      <c r="J1184" s="194" t="b">
        <v>1</v>
      </c>
    </row>
    <row r="1185" spans="1:10" ht="15.6" thickBot="1">
      <c r="A1185" s="222" t="str">
        <f t="shared" si="54"/>
        <v>LISAMS</v>
      </c>
      <c r="B1185" s="199" t="s">
        <v>1452</v>
      </c>
      <c r="C1185" s="199" t="s">
        <v>790</v>
      </c>
      <c r="D1185" s="208">
        <v>1844</v>
      </c>
      <c r="E1185" s="208" t="s">
        <v>1453</v>
      </c>
      <c r="F1185" s="208">
        <v>7895.7</v>
      </c>
      <c r="G1185" s="208">
        <v>169.6</v>
      </c>
      <c r="H1185" s="196">
        <f t="shared" si="55"/>
        <v>169.6</v>
      </c>
      <c r="I1185" s="197" t="b">
        <f t="shared" si="56"/>
        <v>1</v>
      </c>
      <c r="J1185" s="194" t="b">
        <v>1</v>
      </c>
    </row>
    <row r="1186" spans="1:10" ht="19.8" thickBot="1">
      <c r="A1186" s="222" t="str">
        <f t="shared" si="54"/>
        <v>ARNHEL</v>
      </c>
      <c r="B1186" s="199" t="s">
        <v>845</v>
      </c>
      <c r="C1186" s="199" t="s">
        <v>1126</v>
      </c>
      <c r="D1186" s="207">
        <v>398</v>
      </c>
      <c r="E1186" s="207" t="s">
        <v>1454</v>
      </c>
      <c r="F1186" s="207">
        <v>2657.5</v>
      </c>
      <c r="G1186" s="207">
        <v>64</v>
      </c>
      <c r="H1186" s="196">
        <f t="shared" si="55"/>
        <v>64</v>
      </c>
      <c r="I1186" s="197" t="b">
        <f t="shared" si="56"/>
        <v>1</v>
      </c>
      <c r="J1186" s="194" t="b">
        <v>1</v>
      </c>
    </row>
    <row r="1187" spans="1:10" ht="15.6" thickBot="1">
      <c r="A1187" s="222" t="str">
        <f t="shared" si="54"/>
        <v>HELOUL</v>
      </c>
      <c r="B1187" s="199" t="s">
        <v>1126</v>
      </c>
      <c r="C1187" s="199" t="s">
        <v>1455</v>
      </c>
      <c r="D1187" s="207">
        <v>510</v>
      </c>
      <c r="E1187" s="207" t="s">
        <v>1456</v>
      </c>
      <c r="F1187" s="207">
        <v>3008.3</v>
      </c>
      <c r="G1187" s="207">
        <v>68.7</v>
      </c>
      <c r="H1187" s="196">
        <f t="shared" si="55"/>
        <v>68.7</v>
      </c>
      <c r="I1187" s="197" t="b">
        <f t="shared" si="56"/>
        <v>1</v>
      </c>
      <c r="J1187" s="194" t="b">
        <v>1</v>
      </c>
    </row>
    <row r="1188" spans="1:10" ht="15.6" thickBot="1">
      <c r="A1188" s="222" t="str">
        <f t="shared" si="54"/>
        <v>OULHEL</v>
      </c>
      <c r="B1188" s="199" t="s">
        <v>1455</v>
      </c>
      <c r="C1188" s="199" t="s">
        <v>1126</v>
      </c>
      <c r="D1188" s="207">
        <v>510</v>
      </c>
      <c r="E1188" s="207" t="s">
        <v>1456</v>
      </c>
      <c r="F1188" s="207">
        <v>3007.1</v>
      </c>
      <c r="G1188" s="207">
        <v>68.7</v>
      </c>
      <c r="H1188" s="196">
        <f t="shared" si="55"/>
        <v>68.7</v>
      </c>
      <c r="I1188" s="197" t="b">
        <f t="shared" si="56"/>
        <v>1</v>
      </c>
      <c r="J1188" s="194" t="b">
        <v>1</v>
      </c>
    </row>
    <row r="1189" spans="1:10" ht="19.8" thickBot="1">
      <c r="A1189" s="222" t="str">
        <f t="shared" si="54"/>
        <v>HELARN</v>
      </c>
      <c r="B1189" s="199" t="s">
        <v>1126</v>
      </c>
      <c r="C1189" s="199" t="s">
        <v>845</v>
      </c>
      <c r="D1189" s="208">
        <v>398</v>
      </c>
      <c r="E1189" s="208" t="s">
        <v>1454</v>
      </c>
      <c r="F1189" s="208">
        <v>2652.8</v>
      </c>
      <c r="G1189" s="208">
        <v>64.099999999999994</v>
      </c>
      <c r="H1189" s="196">
        <f t="shared" si="55"/>
        <v>64.099999999999994</v>
      </c>
      <c r="I1189" s="197" t="b">
        <f t="shared" si="56"/>
        <v>1</v>
      </c>
      <c r="J1189" s="194" t="b">
        <v>1</v>
      </c>
    </row>
    <row r="1190" spans="1:10" ht="15.6" thickBot="1">
      <c r="A1190" s="222" t="str">
        <f t="shared" si="54"/>
        <v>ARNCDG</v>
      </c>
      <c r="B1190" s="199" t="s">
        <v>845</v>
      </c>
      <c r="C1190" s="199" t="s">
        <v>796</v>
      </c>
      <c r="D1190" s="207">
        <v>1539</v>
      </c>
      <c r="E1190" s="207" t="s">
        <v>1457</v>
      </c>
      <c r="F1190" s="207">
        <v>6862.8</v>
      </c>
      <c r="G1190" s="207">
        <v>155.30000000000001</v>
      </c>
      <c r="H1190" s="196">
        <f t="shared" si="55"/>
        <v>155.30000000000001</v>
      </c>
      <c r="I1190" s="197" t="b">
        <f t="shared" si="56"/>
        <v>1</v>
      </c>
      <c r="J1190" s="194" t="b">
        <v>1</v>
      </c>
    </row>
    <row r="1191" spans="1:10" ht="15.6" thickBot="1">
      <c r="A1191" s="222" t="str">
        <f t="shared" si="54"/>
        <v>CDGMXP</v>
      </c>
      <c r="B1191" s="199" t="s">
        <v>796</v>
      </c>
      <c r="C1191" s="199" t="s">
        <v>813</v>
      </c>
      <c r="D1191" s="207">
        <v>597</v>
      </c>
      <c r="E1191" s="207" t="s">
        <v>939</v>
      </c>
      <c r="F1191" s="207">
        <v>3495.3</v>
      </c>
      <c r="G1191" s="207">
        <v>90.7</v>
      </c>
      <c r="H1191" s="196">
        <f t="shared" si="55"/>
        <v>90.7</v>
      </c>
      <c r="I1191" s="197" t="b">
        <f t="shared" si="56"/>
        <v>1</v>
      </c>
      <c r="J1191" s="194" t="b">
        <v>1</v>
      </c>
    </row>
    <row r="1192" spans="1:10" ht="15.6" thickBot="1">
      <c r="A1192" s="222" t="str">
        <f t="shared" si="54"/>
        <v>MXPCDG</v>
      </c>
      <c r="B1192" s="199" t="s">
        <v>813</v>
      </c>
      <c r="C1192" s="199" t="s">
        <v>796</v>
      </c>
      <c r="D1192" s="207">
        <v>597</v>
      </c>
      <c r="E1192" s="207" t="s">
        <v>1458</v>
      </c>
      <c r="F1192" s="207">
        <v>3683.9</v>
      </c>
      <c r="G1192" s="207">
        <v>90.2</v>
      </c>
      <c r="H1192" s="196">
        <f t="shared" si="55"/>
        <v>90.2</v>
      </c>
      <c r="I1192" s="197" t="b">
        <f t="shared" si="56"/>
        <v>1</v>
      </c>
      <c r="J1192" s="194" t="b">
        <v>1</v>
      </c>
    </row>
    <row r="1193" spans="1:10" ht="15.6" thickBot="1">
      <c r="A1193" s="222" t="str">
        <f t="shared" si="54"/>
        <v>CDGARN</v>
      </c>
      <c r="B1193" s="199" t="s">
        <v>796</v>
      </c>
      <c r="C1193" s="199" t="s">
        <v>845</v>
      </c>
      <c r="D1193" s="207">
        <v>1539</v>
      </c>
      <c r="E1193" s="207" t="s">
        <v>1457</v>
      </c>
      <c r="F1193" s="207">
        <v>6862.8</v>
      </c>
      <c r="G1193" s="207">
        <v>155.30000000000001</v>
      </c>
      <c r="H1193" s="196">
        <f t="shared" si="55"/>
        <v>155.30000000000001</v>
      </c>
      <c r="I1193" s="197" t="b">
        <f t="shared" si="56"/>
        <v>1</v>
      </c>
      <c r="J1193" s="194" t="b">
        <v>1</v>
      </c>
    </row>
    <row r="1194" spans="1:10" ht="15.6" thickBot="1">
      <c r="A1194" s="222" t="str">
        <f t="shared" si="54"/>
        <v>AUSORD</v>
      </c>
      <c r="B1194" s="199" t="s">
        <v>891</v>
      </c>
      <c r="C1194" s="199" t="s">
        <v>776</v>
      </c>
      <c r="D1194" s="207">
        <v>1572</v>
      </c>
      <c r="E1194" s="207" t="s">
        <v>1459</v>
      </c>
      <c r="F1194" s="207">
        <v>7534.5</v>
      </c>
      <c r="G1194" s="207">
        <v>157.19999999999999</v>
      </c>
      <c r="H1194" s="196">
        <f t="shared" si="55"/>
        <v>157.19999999999999</v>
      </c>
      <c r="I1194" s="197" t="b">
        <f t="shared" si="56"/>
        <v>1</v>
      </c>
      <c r="J1194" s="194" t="b">
        <v>1</v>
      </c>
    </row>
    <row r="1195" spans="1:10" ht="19.8" thickBot="1">
      <c r="A1195" s="222" t="str">
        <f t="shared" si="54"/>
        <v>ORDAUS</v>
      </c>
      <c r="B1195" s="199" t="s">
        <v>776</v>
      </c>
      <c r="C1195" s="199" t="s">
        <v>891</v>
      </c>
      <c r="D1195" s="208">
        <v>1572</v>
      </c>
      <c r="E1195" s="208" t="s">
        <v>1460</v>
      </c>
      <c r="F1195" s="208">
        <v>7592.5</v>
      </c>
      <c r="G1195" s="208">
        <v>156.1</v>
      </c>
      <c r="H1195" s="196">
        <f t="shared" si="55"/>
        <v>156.1</v>
      </c>
      <c r="I1195" s="197" t="b">
        <f t="shared" si="56"/>
        <v>1</v>
      </c>
      <c r="J1195" s="194" t="b">
        <v>1</v>
      </c>
    </row>
    <row r="1196" spans="1:10" ht="15.6" thickBot="1">
      <c r="A1196" s="222" t="str">
        <f t="shared" si="54"/>
        <v>AUSIAH</v>
      </c>
      <c r="B1196" s="199" t="s">
        <v>891</v>
      </c>
      <c r="C1196" s="199" t="s">
        <v>774</v>
      </c>
      <c r="D1196" s="207">
        <v>225</v>
      </c>
      <c r="E1196" s="207" t="s">
        <v>1297</v>
      </c>
      <c r="F1196" s="207">
        <v>1930.8</v>
      </c>
      <c r="G1196" s="207">
        <v>42.5</v>
      </c>
      <c r="H1196" s="196">
        <f t="shared" si="55"/>
        <v>42.5</v>
      </c>
      <c r="I1196" s="197" t="b">
        <f t="shared" si="56"/>
        <v>1</v>
      </c>
      <c r="J1196" s="194" t="b">
        <v>1</v>
      </c>
    </row>
    <row r="1197" spans="1:10" ht="15.6" thickBot="1">
      <c r="A1197" s="222" t="str">
        <f t="shared" si="54"/>
        <v>IAHMCO</v>
      </c>
      <c r="B1197" s="199" t="s">
        <v>774</v>
      </c>
      <c r="C1197" s="199" t="s">
        <v>785</v>
      </c>
      <c r="D1197" s="207">
        <v>1371</v>
      </c>
      <c r="E1197" s="207" t="s">
        <v>1461</v>
      </c>
      <c r="F1197" s="207">
        <v>6874.1</v>
      </c>
      <c r="G1197" s="207">
        <v>128.6</v>
      </c>
      <c r="H1197" s="196">
        <f t="shared" si="55"/>
        <v>128.6</v>
      </c>
      <c r="I1197" s="197" t="b">
        <f t="shared" si="56"/>
        <v>1</v>
      </c>
      <c r="J1197" s="194" t="b">
        <v>1</v>
      </c>
    </row>
    <row r="1198" spans="1:10" ht="15.6" thickBot="1">
      <c r="A1198" s="222" t="str">
        <f t="shared" si="54"/>
        <v>MCOSFO</v>
      </c>
      <c r="B1198" s="199" t="s">
        <v>785</v>
      </c>
      <c r="C1198" s="199" t="s">
        <v>773</v>
      </c>
      <c r="D1198" s="207">
        <v>3928</v>
      </c>
      <c r="E1198" s="207" t="s">
        <v>1462</v>
      </c>
      <c r="F1198" s="207">
        <v>15549.5</v>
      </c>
      <c r="G1198" s="207">
        <v>285.3</v>
      </c>
      <c r="H1198" s="196">
        <f t="shared" si="55"/>
        <v>285.3</v>
      </c>
      <c r="I1198" s="197" t="b">
        <f t="shared" si="56"/>
        <v>1</v>
      </c>
      <c r="J1198" s="194" t="b">
        <v>1</v>
      </c>
    </row>
    <row r="1199" spans="1:10" ht="15.6" thickBot="1">
      <c r="A1199" s="222" t="str">
        <f t="shared" si="54"/>
        <v>SFOMCO</v>
      </c>
      <c r="B1199" s="199" t="s">
        <v>773</v>
      </c>
      <c r="C1199" s="199" t="s">
        <v>785</v>
      </c>
      <c r="D1199" s="207">
        <v>3928</v>
      </c>
      <c r="E1199" s="207" t="s">
        <v>1462</v>
      </c>
      <c r="F1199" s="207">
        <v>15966</v>
      </c>
      <c r="G1199" s="207">
        <v>286</v>
      </c>
      <c r="H1199" s="196">
        <f t="shared" si="55"/>
        <v>286</v>
      </c>
      <c r="I1199" s="197" t="b">
        <f t="shared" si="56"/>
        <v>1</v>
      </c>
      <c r="J1199" s="194" t="b">
        <v>1</v>
      </c>
    </row>
    <row r="1200" spans="1:10" ht="15.6" thickBot="1">
      <c r="A1200" s="222" t="str">
        <f t="shared" si="54"/>
        <v>MCOIAH</v>
      </c>
      <c r="B1200" s="199" t="s">
        <v>785</v>
      </c>
      <c r="C1200" s="199" t="s">
        <v>774</v>
      </c>
      <c r="D1200" s="207">
        <v>1371</v>
      </c>
      <c r="E1200" s="207" t="s">
        <v>1461</v>
      </c>
      <c r="F1200" s="207">
        <v>6915.8</v>
      </c>
      <c r="G1200" s="207">
        <v>128.80000000000001</v>
      </c>
      <c r="H1200" s="196">
        <f t="shared" si="55"/>
        <v>128.80000000000001</v>
      </c>
      <c r="I1200" s="197" t="b">
        <f t="shared" si="56"/>
        <v>1</v>
      </c>
      <c r="J1200" s="194" t="b">
        <v>1</v>
      </c>
    </row>
    <row r="1201" spans="1:10" ht="15.6" thickBot="1">
      <c r="A1201" s="222" t="str">
        <f t="shared" si="54"/>
        <v>IAHAUS</v>
      </c>
      <c r="B1201" s="199" t="s">
        <v>774</v>
      </c>
      <c r="C1201" s="199" t="s">
        <v>891</v>
      </c>
      <c r="D1201" s="208">
        <v>225</v>
      </c>
      <c r="E1201" s="208" t="s">
        <v>1297</v>
      </c>
      <c r="F1201" s="208">
        <v>1912.8</v>
      </c>
      <c r="G1201" s="208">
        <v>43.2</v>
      </c>
      <c r="H1201" s="196">
        <f t="shared" si="55"/>
        <v>43.2</v>
      </c>
      <c r="I1201" s="197" t="b">
        <f t="shared" si="56"/>
        <v>1</v>
      </c>
      <c r="J1201" s="194" t="b">
        <v>1</v>
      </c>
    </row>
    <row r="1202" spans="1:10" ht="15.6" thickBot="1">
      <c r="A1202" s="222" t="str">
        <f t="shared" si="54"/>
        <v>AUSDFW</v>
      </c>
      <c r="B1202" s="199" t="s">
        <v>891</v>
      </c>
      <c r="C1202" s="199" t="s">
        <v>881</v>
      </c>
      <c r="D1202" s="207">
        <v>306</v>
      </c>
      <c r="E1202" s="207" t="s">
        <v>1463</v>
      </c>
      <c r="F1202" s="207">
        <v>2748.6</v>
      </c>
      <c r="G1202" s="207">
        <v>46.7</v>
      </c>
      <c r="H1202" s="196">
        <f t="shared" si="55"/>
        <v>46.7</v>
      </c>
      <c r="I1202" s="197" t="b">
        <f t="shared" si="56"/>
        <v>1</v>
      </c>
      <c r="J1202" s="194" t="b">
        <v>1</v>
      </c>
    </row>
    <row r="1203" spans="1:10" ht="15.6" thickBot="1">
      <c r="A1203" s="222" t="str">
        <f t="shared" si="54"/>
        <v>DFWSJC</v>
      </c>
      <c r="B1203" s="199" t="s">
        <v>881</v>
      </c>
      <c r="C1203" s="199" t="s">
        <v>775</v>
      </c>
      <c r="D1203" s="207">
        <v>2308</v>
      </c>
      <c r="E1203" s="207" t="s">
        <v>907</v>
      </c>
      <c r="F1203" s="207">
        <v>9520.4</v>
      </c>
      <c r="G1203" s="207">
        <v>181.9</v>
      </c>
      <c r="H1203" s="196">
        <f t="shared" si="55"/>
        <v>181.9</v>
      </c>
      <c r="I1203" s="197" t="b">
        <f t="shared" si="56"/>
        <v>1</v>
      </c>
      <c r="J1203" s="194" t="b">
        <v>1</v>
      </c>
    </row>
    <row r="1204" spans="1:10" ht="15.6" thickBot="1">
      <c r="A1204" s="222" t="str">
        <f t="shared" si="54"/>
        <v>SJCDFW</v>
      </c>
      <c r="B1204" s="199" t="s">
        <v>775</v>
      </c>
      <c r="C1204" s="199" t="s">
        <v>881</v>
      </c>
      <c r="D1204" s="207">
        <v>2308</v>
      </c>
      <c r="E1204" s="207" t="s">
        <v>1464</v>
      </c>
      <c r="F1204" s="207">
        <v>9498.9</v>
      </c>
      <c r="G1204" s="207">
        <v>183</v>
      </c>
      <c r="H1204" s="196">
        <f t="shared" si="55"/>
        <v>183</v>
      </c>
      <c r="I1204" s="197" t="b">
        <f t="shared" si="56"/>
        <v>1</v>
      </c>
      <c r="J1204" s="194" t="b">
        <v>1</v>
      </c>
    </row>
    <row r="1205" spans="1:10" ht="15.6" thickBot="1">
      <c r="A1205" s="222" t="str">
        <f t="shared" si="54"/>
        <v>DFWAUS</v>
      </c>
      <c r="B1205" s="199" t="s">
        <v>881</v>
      </c>
      <c r="C1205" s="199" t="s">
        <v>891</v>
      </c>
      <c r="D1205" s="207">
        <v>306</v>
      </c>
      <c r="E1205" s="207" t="s">
        <v>1465</v>
      </c>
      <c r="F1205" s="207">
        <v>2748.9</v>
      </c>
      <c r="G1205" s="207">
        <v>46.7</v>
      </c>
      <c r="H1205" s="196">
        <f t="shared" si="55"/>
        <v>46.7</v>
      </c>
      <c r="I1205" s="197" t="b">
        <f t="shared" si="56"/>
        <v>1</v>
      </c>
      <c r="J1205" s="194" t="b">
        <v>1</v>
      </c>
    </row>
    <row r="1206" spans="1:10" ht="15.6" thickBot="1">
      <c r="A1206" s="222" t="str">
        <f t="shared" si="54"/>
        <v>BKKMAA</v>
      </c>
      <c r="B1206" s="199" t="s">
        <v>768</v>
      </c>
      <c r="C1206" s="199" t="s">
        <v>1262</v>
      </c>
      <c r="D1206" s="207">
        <v>2224</v>
      </c>
      <c r="E1206" s="207">
        <v>777</v>
      </c>
      <c r="F1206" s="207">
        <v>22795.8</v>
      </c>
      <c r="G1206" s="207">
        <v>172.2</v>
      </c>
      <c r="H1206" s="196">
        <f t="shared" si="55"/>
        <v>172.2</v>
      </c>
      <c r="I1206" s="197" t="b">
        <f t="shared" si="56"/>
        <v>1</v>
      </c>
      <c r="J1206" s="194" t="b">
        <v>1</v>
      </c>
    </row>
    <row r="1207" spans="1:10" ht="15.6" thickBot="1">
      <c r="A1207" s="222" t="str">
        <f t="shared" si="54"/>
        <v>MAABKK</v>
      </c>
      <c r="B1207" s="199" t="s">
        <v>1262</v>
      </c>
      <c r="C1207" s="199" t="s">
        <v>768</v>
      </c>
      <c r="D1207" s="208">
        <v>2224</v>
      </c>
      <c r="E1207" s="208">
        <v>777</v>
      </c>
      <c r="F1207" s="208">
        <v>22795.8</v>
      </c>
      <c r="G1207" s="208">
        <v>172.2</v>
      </c>
      <c r="H1207" s="196">
        <f t="shared" si="55"/>
        <v>172.2</v>
      </c>
      <c r="I1207" s="197" t="b">
        <f t="shared" si="56"/>
        <v>1</v>
      </c>
      <c r="J1207" s="194" t="b">
        <v>1</v>
      </c>
    </row>
    <row r="1208" spans="1:10" ht="15.6" thickBot="1">
      <c r="A1208" s="222" t="str">
        <f t="shared" si="54"/>
        <v>BKKCKG</v>
      </c>
      <c r="B1208" s="199" t="s">
        <v>768</v>
      </c>
      <c r="C1208" s="199" t="s">
        <v>934</v>
      </c>
      <c r="D1208" s="207">
        <v>1881</v>
      </c>
      <c r="E1208" s="207" t="s">
        <v>948</v>
      </c>
      <c r="F1208" s="207">
        <v>8198.4</v>
      </c>
      <c r="G1208" s="207">
        <v>129.6</v>
      </c>
      <c r="H1208" s="196">
        <f t="shared" si="55"/>
        <v>129.6</v>
      </c>
      <c r="I1208" s="197" t="b">
        <f t="shared" si="56"/>
        <v>1</v>
      </c>
      <c r="J1208" s="194" t="b">
        <v>1</v>
      </c>
    </row>
    <row r="1209" spans="1:10" ht="15.6" thickBot="1">
      <c r="A1209" s="222" t="str">
        <f t="shared" si="54"/>
        <v>CKGBKK</v>
      </c>
      <c r="B1209" s="199" t="s">
        <v>934</v>
      </c>
      <c r="C1209" s="199" t="s">
        <v>768</v>
      </c>
      <c r="D1209" s="208">
        <v>1881</v>
      </c>
      <c r="E1209" s="208" t="s">
        <v>948</v>
      </c>
      <c r="F1209" s="208">
        <v>8198.4</v>
      </c>
      <c r="G1209" s="208">
        <v>129.5</v>
      </c>
      <c r="H1209" s="196">
        <f t="shared" si="55"/>
        <v>129.5</v>
      </c>
      <c r="I1209" s="197" t="b">
        <f t="shared" si="56"/>
        <v>1</v>
      </c>
      <c r="J1209" s="194" t="b">
        <v>1</v>
      </c>
    </row>
    <row r="1210" spans="1:10" ht="15.6" thickBot="1">
      <c r="A1210" s="222" t="str">
        <f t="shared" si="54"/>
        <v>BOSYYZ</v>
      </c>
      <c r="B1210" s="199" t="s">
        <v>792</v>
      </c>
      <c r="C1210" s="199" t="s">
        <v>787</v>
      </c>
      <c r="D1210" s="207">
        <v>715</v>
      </c>
      <c r="E1210" s="207" t="s">
        <v>1466</v>
      </c>
      <c r="F1210" s="207">
        <v>2497.8000000000002</v>
      </c>
      <c r="G1210" s="207">
        <v>106.6</v>
      </c>
      <c r="H1210" s="196">
        <f t="shared" si="55"/>
        <v>106.6</v>
      </c>
      <c r="I1210" s="197" t="b">
        <f t="shared" si="56"/>
        <v>1</v>
      </c>
      <c r="J1210" s="194" t="b">
        <v>1</v>
      </c>
    </row>
    <row r="1211" spans="1:10" ht="15.6" thickBot="1">
      <c r="A1211" s="222" t="str">
        <f t="shared" si="54"/>
        <v>YYZBOS</v>
      </c>
      <c r="B1211" s="199" t="s">
        <v>787</v>
      </c>
      <c r="C1211" s="199" t="s">
        <v>792</v>
      </c>
      <c r="D1211" s="208">
        <v>715</v>
      </c>
      <c r="E1211" s="208" t="s">
        <v>1466</v>
      </c>
      <c r="F1211" s="208">
        <v>2497.8000000000002</v>
      </c>
      <c r="G1211" s="208">
        <v>106.6</v>
      </c>
      <c r="H1211" s="196">
        <f t="shared" si="55"/>
        <v>106.6</v>
      </c>
      <c r="I1211" s="197" t="b">
        <f t="shared" si="56"/>
        <v>1</v>
      </c>
      <c r="J1211" s="194" t="b">
        <v>1</v>
      </c>
    </row>
    <row r="1212" spans="1:10" ht="15.6" thickBot="1">
      <c r="A1212" s="222" t="str">
        <f t="shared" si="54"/>
        <v>BRUOSL</v>
      </c>
      <c r="B1212" s="199" t="s">
        <v>997</v>
      </c>
      <c r="C1212" s="199" t="s">
        <v>846</v>
      </c>
      <c r="D1212" s="207">
        <v>1110</v>
      </c>
      <c r="E1212" s="207" t="s">
        <v>1467</v>
      </c>
      <c r="F1212" s="207">
        <v>5102.3</v>
      </c>
      <c r="G1212" s="207">
        <v>130.6</v>
      </c>
      <c r="H1212" s="196">
        <f t="shared" si="55"/>
        <v>130.6</v>
      </c>
      <c r="I1212" s="197" t="b">
        <f t="shared" si="56"/>
        <v>1</v>
      </c>
      <c r="J1212" s="194" t="b">
        <v>1</v>
      </c>
    </row>
    <row r="1213" spans="1:10" ht="15.6" thickBot="1">
      <c r="A1213" s="222" t="str">
        <f t="shared" si="54"/>
        <v>OSLBRU</v>
      </c>
      <c r="B1213" s="199" t="s">
        <v>846</v>
      </c>
      <c r="C1213" s="199" t="s">
        <v>997</v>
      </c>
      <c r="D1213" s="208">
        <v>1110</v>
      </c>
      <c r="E1213" s="208" t="s">
        <v>1467</v>
      </c>
      <c r="F1213" s="208">
        <v>5102.3</v>
      </c>
      <c r="G1213" s="208">
        <v>130.6</v>
      </c>
      <c r="H1213" s="196">
        <f t="shared" si="55"/>
        <v>130.6</v>
      </c>
      <c r="I1213" s="197" t="b">
        <f t="shared" si="56"/>
        <v>1</v>
      </c>
      <c r="J1213" s="194" t="b">
        <v>1</v>
      </c>
    </row>
    <row r="1214" spans="1:10" ht="15.6" thickBot="1">
      <c r="A1214" s="222" t="str">
        <f t="shared" si="54"/>
        <v>CANSHE</v>
      </c>
      <c r="B1214" s="199" t="s">
        <v>770</v>
      </c>
      <c r="C1214" s="199" t="s">
        <v>1244</v>
      </c>
      <c r="D1214" s="207">
        <v>2237</v>
      </c>
      <c r="E1214" s="207" t="s">
        <v>984</v>
      </c>
      <c r="F1214" s="207">
        <v>9437.7000000000007</v>
      </c>
      <c r="G1214" s="207">
        <v>171.8</v>
      </c>
      <c r="H1214" s="196">
        <f t="shared" si="55"/>
        <v>171.8</v>
      </c>
      <c r="I1214" s="197" t="b">
        <f t="shared" si="56"/>
        <v>1</v>
      </c>
      <c r="J1214" s="194" t="b">
        <v>1</v>
      </c>
    </row>
    <row r="1215" spans="1:10" ht="15.6" thickBot="1">
      <c r="A1215" s="222" t="str">
        <f t="shared" si="54"/>
        <v>SHEPEK</v>
      </c>
      <c r="B1215" s="199" t="s">
        <v>1244</v>
      </c>
      <c r="C1215" s="199" t="s">
        <v>769</v>
      </c>
      <c r="D1215" s="207">
        <v>605</v>
      </c>
      <c r="E1215" s="207" t="s">
        <v>1468</v>
      </c>
      <c r="F1215" s="207">
        <v>4028.1</v>
      </c>
      <c r="G1215" s="207">
        <v>68.900000000000006</v>
      </c>
      <c r="H1215" s="196">
        <f t="shared" si="55"/>
        <v>68.900000000000006</v>
      </c>
      <c r="I1215" s="197" t="b">
        <f t="shared" si="56"/>
        <v>1</v>
      </c>
      <c r="J1215" s="194" t="b">
        <v>1</v>
      </c>
    </row>
    <row r="1216" spans="1:10" ht="19.8" thickBot="1">
      <c r="A1216" s="222" t="str">
        <f t="shared" si="54"/>
        <v>PEKXMN</v>
      </c>
      <c r="B1216" s="199" t="s">
        <v>769</v>
      </c>
      <c r="C1216" s="199" t="s">
        <v>798</v>
      </c>
      <c r="D1216" s="207">
        <v>1732</v>
      </c>
      <c r="E1216" s="207" t="s">
        <v>1469</v>
      </c>
      <c r="F1216" s="207">
        <v>9324.9</v>
      </c>
      <c r="G1216" s="207">
        <v>128.69999999999999</v>
      </c>
      <c r="H1216" s="196">
        <f t="shared" si="55"/>
        <v>128.69999999999999</v>
      </c>
      <c r="I1216" s="197" t="b">
        <f t="shared" si="56"/>
        <v>1</v>
      </c>
      <c r="J1216" s="194" t="b">
        <v>1</v>
      </c>
    </row>
    <row r="1217" spans="1:10" ht="19.8" thickBot="1">
      <c r="A1217" s="222" t="str">
        <f t="shared" si="54"/>
        <v>XMNPEK</v>
      </c>
      <c r="B1217" s="199" t="s">
        <v>798</v>
      </c>
      <c r="C1217" s="199" t="s">
        <v>769</v>
      </c>
      <c r="D1217" s="207">
        <v>1732</v>
      </c>
      <c r="E1217" s="207" t="s">
        <v>1469</v>
      </c>
      <c r="F1217" s="207">
        <v>9324.5</v>
      </c>
      <c r="G1217" s="207">
        <v>128.69999999999999</v>
      </c>
      <c r="H1217" s="196">
        <f t="shared" si="55"/>
        <v>128.69999999999999</v>
      </c>
      <c r="I1217" s="197" t="b">
        <f t="shared" si="56"/>
        <v>1</v>
      </c>
      <c r="J1217" s="194" t="b">
        <v>1</v>
      </c>
    </row>
    <row r="1218" spans="1:10" ht="15.6" thickBot="1">
      <c r="A1218" s="222" t="str">
        <f t="shared" si="54"/>
        <v>PEKSHE</v>
      </c>
      <c r="B1218" s="199" t="s">
        <v>769</v>
      </c>
      <c r="C1218" s="199" t="s">
        <v>1244</v>
      </c>
      <c r="D1218" s="207">
        <v>605</v>
      </c>
      <c r="E1218" s="207" t="s">
        <v>1468</v>
      </c>
      <c r="F1218" s="207">
        <v>4027.9</v>
      </c>
      <c r="G1218" s="207">
        <v>68.900000000000006</v>
      </c>
      <c r="H1218" s="196">
        <f t="shared" si="55"/>
        <v>68.900000000000006</v>
      </c>
      <c r="I1218" s="197" t="b">
        <f t="shared" si="56"/>
        <v>1</v>
      </c>
      <c r="J1218" s="194" t="b">
        <v>1</v>
      </c>
    </row>
    <row r="1219" spans="1:10" ht="15.6" thickBot="1">
      <c r="A1219" s="222" t="str">
        <f t="shared" ref="A1219:A1282" si="57">B1219&amp;C1219</f>
        <v>SHECAN</v>
      </c>
      <c r="B1219" s="199" t="s">
        <v>1244</v>
      </c>
      <c r="C1219" s="199" t="s">
        <v>770</v>
      </c>
      <c r="D1219" s="208">
        <v>2237</v>
      </c>
      <c r="E1219" s="208" t="s">
        <v>984</v>
      </c>
      <c r="F1219" s="208">
        <v>9333.9</v>
      </c>
      <c r="G1219" s="208">
        <v>174.5</v>
      </c>
      <c r="H1219" s="196">
        <f t="shared" ref="H1219:H1282" si="58">SUMIFS(G:G,B:B,B1219,C:C,C1219)</f>
        <v>174.5</v>
      </c>
      <c r="I1219" s="197" t="b">
        <f t="shared" ref="I1219:I1282" si="59">H1219=G1219</f>
        <v>1</v>
      </c>
      <c r="J1219" s="194" t="b">
        <v>1</v>
      </c>
    </row>
    <row r="1220" spans="1:10" ht="15.6" thickBot="1">
      <c r="A1220" s="222" t="str">
        <f t="shared" si="57"/>
        <v>CDGLYS</v>
      </c>
      <c r="B1220" s="199" t="s">
        <v>796</v>
      </c>
      <c r="C1220" s="199" t="s">
        <v>1470</v>
      </c>
      <c r="D1220" s="207">
        <v>410</v>
      </c>
      <c r="E1220" s="207" t="s">
        <v>1471</v>
      </c>
      <c r="F1220" s="207">
        <v>2891.2</v>
      </c>
      <c r="G1220" s="207">
        <v>65.2</v>
      </c>
      <c r="H1220" s="196">
        <f t="shared" si="58"/>
        <v>65.2</v>
      </c>
      <c r="I1220" s="197" t="b">
        <f t="shared" si="59"/>
        <v>1</v>
      </c>
      <c r="J1220" s="194" t="b">
        <v>1</v>
      </c>
    </row>
    <row r="1221" spans="1:10" ht="15.6" thickBot="1">
      <c r="A1221" s="222" t="str">
        <f t="shared" si="57"/>
        <v>LYSMUC</v>
      </c>
      <c r="B1221" s="199" t="s">
        <v>1470</v>
      </c>
      <c r="C1221" s="199" t="s">
        <v>797</v>
      </c>
      <c r="D1221" s="207">
        <v>586</v>
      </c>
      <c r="E1221" s="207" t="s">
        <v>1415</v>
      </c>
      <c r="F1221" s="207">
        <v>2821.9</v>
      </c>
      <c r="G1221" s="207">
        <v>98.7</v>
      </c>
      <c r="H1221" s="196">
        <f t="shared" si="58"/>
        <v>98.7</v>
      </c>
      <c r="I1221" s="197" t="b">
        <f t="shared" si="59"/>
        <v>1</v>
      </c>
      <c r="J1221" s="194" t="b">
        <v>1</v>
      </c>
    </row>
    <row r="1222" spans="1:10" ht="15.6" thickBot="1">
      <c r="A1222" s="222" t="str">
        <f t="shared" si="57"/>
        <v>MUCTXL</v>
      </c>
      <c r="B1222" s="199" t="s">
        <v>797</v>
      </c>
      <c r="C1222" s="199" t="s">
        <v>1472</v>
      </c>
      <c r="D1222" s="207">
        <v>478</v>
      </c>
      <c r="E1222" s="207" t="s">
        <v>1473</v>
      </c>
      <c r="F1222" s="207">
        <v>3186.5</v>
      </c>
      <c r="G1222" s="207">
        <v>66.099999999999994</v>
      </c>
      <c r="H1222" s="196">
        <f t="shared" si="58"/>
        <v>66.099999999999994</v>
      </c>
      <c r="I1222" s="197" t="b">
        <f t="shared" si="59"/>
        <v>1</v>
      </c>
      <c r="J1222" s="194" t="b">
        <v>1</v>
      </c>
    </row>
    <row r="1223" spans="1:10" ht="15.6" thickBot="1">
      <c r="A1223" s="222" t="str">
        <f t="shared" si="57"/>
        <v>TXLMUC</v>
      </c>
      <c r="B1223" s="199" t="s">
        <v>1472</v>
      </c>
      <c r="C1223" s="199" t="s">
        <v>797</v>
      </c>
      <c r="D1223" s="207">
        <v>478</v>
      </c>
      <c r="E1223" s="207" t="s">
        <v>1473</v>
      </c>
      <c r="F1223" s="207">
        <v>3186.5</v>
      </c>
      <c r="G1223" s="207">
        <v>66.099999999999994</v>
      </c>
      <c r="H1223" s="196">
        <f t="shared" si="58"/>
        <v>66.099999999999994</v>
      </c>
      <c r="I1223" s="197" t="b">
        <f t="shared" si="59"/>
        <v>1</v>
      </c>
      <c r="J1223" s="194" t="b">
        <v>1</v>
      </c>
    </row>
    <row r="1224" spans="1:10" ht="15.6" thickBot="1">
      <c r="A1224" s="222" t="str">
        <f t="shared" si="57"/>
        <v>MUCLYS</v>
      </c>
      <c r="B1224" s="199" t="s">
        <v>797</v>
      </c>
      <c r="C1224" s="199" t="s">
        <v>1470</v>
      </c>
      <c r="D1224" s="207">
        <v>586</v>
      </c>
      <c r="E1224" s="207" t="s">
        <v>1415</v>
      </c>
      <c r="F1224" s="207">
        <v>2821.9</v>
      </c>
      <c r="G1224" s="207">
        <v>98.7</v>
      </c>
      <c r="H1224" s="196">
        <f t="shared" si="58"/>
        <v>98.7</v>
      </c>
      <c r="I1224" s="197" t="b">
        <f t="shared" si="59"/>
        <v>1</v>
      </c>
      <c r="J1224" s="194" t="b">
        <v>1</v>
      </c>
    </row>
    <row r="1225" spans="1:10" ht="15.6" thickBot="1">
      <c r="A1225" s="222" t="str">
        <f t="shared" si="57"/>
        <v>LYSCDG</v>
      </c>
      <c r="B1225" s="199" t="s">
        <v>1470</v>
      </c>
      <c r="C1225" s="199" t="s">
        <v>796</v>
      </c>
      <c r="D1225" s="208">
        <v>410</v>
      </c>
      <c r="E1225" s="208" t="s">
        <v>1471</v>
      </c>
      <c r="F1225" s="208">
        <v>2896.6</v>
      </c>
      <c r="G1225" s="208">
        <v>65.099999999999994</v>
      </c>
      <c r="H1225" s="196">
        <f t="shared" si="58"/>
        <v>65.099999999999994</v>
      </c>
      <c r="I1225" s="197" t="b">
        <f t="shared" si="59"/>
        <v>1</v>
      </c>
      <c r="J1225" s="194" t="b">
        <v>1</v>
      </c>
    </row>
    <row r="1226" spans="1:10" ht="15.6" thickBot="1">
      <c r="A1226" s="222" t="str">
        <f t="shared" si="57"/>
        <v>TXLBRU</v>
      </c>
      <c r="B1226" s="199" t="s">
        <v>1472</v>
      </c>
      <c r="C1226" s="199" t="s">
        <v>997</v>
      </c>
      <c r="D1226" s="207">
        <v>632</v>
      </c>
      <c r="E1226" s="207" t="s">
        <v>1474</v>
      </c>
      <c r="F1226" s="207">
        <v>3656.6</v>
      </c>
      <c r="G1226" s="207">
        <v>97.5</v>
      </c>
      <c r="H1226" s="196">
        <f t="shared" si="58"/>
        <v>97.5</v>
      </c>
      <c r="I1226" s="197" t="b">
        <f t="shared" si="59"/>
        <v>1</v>
      </c>
      <c r="J1226" s="194" t="b">
        <v>1</v>
      </c>
    </row>
    <row r="1227" spans="1:10" ht="15.6" thickBot="1">
      <c r="A1227" s="222" t="str">
        <f t="shared" si="57"/>
        <v>BRUTXL</v>
      </c>
      <c r="B1227" s="199" t="s">
        <v>997</v>
      </c>
      <c r="C1227" s="199" t="s">
        <v>1472</v>
      </c>
      <c r="D1227" s="208">
        <v>632</v>
      </c>
      <c r="E1227" s="208" t="s">
        <v>1474</v>
      </c>
      <c r="F1227" s="208">
        <v>3656.6</v>
      </c>
      <c r="G1227" s="208">
        <v>97.5</v>
      </c>
      <c r="H1227" s="196">
        <f t="shared" si="58"/>
        <v>97.5</v>
      </c>
      <c r="I1227" s="197" t="b">
        <f t="shared" si="59"/>
        <v>1</v>
      </c>
      <c r="J1227" s="194" t="b">
        <v>1</v>
      </c>
    </row>
    <row r="1228" spans="1:10" ht="15.6" thickBot="1">
      <c r="A1228" s="222" t="str">
        <f t="shared" si="57"/>
        <v>CDGIST</v>
      </c>
      <c r="B1228" s="199" t="s">
        <v>796</v>
      </c>
      <c r="C1228" s="199" t="s">
        <v>812</v>
      </c>
      <c r="D1228" s="207">
        <v>2234</v>
      </c>
      <c r="E1228" s="207" t="s">
        <v>1475</v>
      </c>
      <c r="F1228" s="207">
        <v>14621.4</v>
      </c>
      <c r="G1228" s="207">
        <v>183.3</v>
      </c>
      <c r="H1228" s="196">
        <f t="shared" si="58"/>
        <v>183.3</v>
      </c>
      <c r="I1228" s="197" t="b">
        <f t="shared" si="59"/>
        <v>1</v>
      </c>
      <c r="J1228" s="194" t="b">
        <v>1</v>
      </c>
    </row>
    <row r="1229" spans="1:10" ht="15.6" thickBot="1">
      <c r="A1229" s="222" t="str">
        <f t="shared" si="57"/>
        <v>ISTCDG</v>
      </c>
      <c r="B1229" s="199" t="s">
        <v>812</v>
      </c>
      <c r="C1229" s="199" t="s">
        <v>796</v>
      </c>
      <c r="D1229" s="208">
        <v>2234</v>
      </c>
      <c r="E1229" s="208" t="s">
        <v>1475</v>
      </c>
      <c r="F1229" s="208">
        <v>14628.3</v>
      </c>
      <c r="G1229" s="208">
        <v>183.3</v>
      </c>
      <c r="H1229" s="196">
        <f t="shared" si="58"/>
        <v>183.3</v>
      </c>
      <c r="I1229" s="197" t="b">
        <f t="shared" si="59"/>
        <v>1</v>
      </c>
      <c r="J1229" s="194" t="b">
        <v>1</v>
      </c>
    </row>
    <row r="1230" spans="1:10" ht="15.6" thickBot="1">
      <c r="A1230" s="222" t="str">
        <f t="shared" si="57"/>
        <v>CSXSZX</v>
      </c>
      <c r="B1230" s="199" t="s">
        <v>919</v>
      </c>
      <c r="C1230" s="199" t="s">
        <v>759</v>
      </c>
      <c r="D1230" s="207">
        <v>620</v>
      </c>
      <c r="E1230" s="207" t="s">
        <v>979</v>
      </c>
      <c r="F1230" s="207">
        <v>3858.9</v>
      </c>
      <c r="G1230" s="207">
        <v>70</v>
      </c>
      <c r="H1230" s="196">
        <f t="shared" si="58"/>
        <v>70</v>
      </c>
      <c r="I1230" s="197" t="b">
        <f t="shared" si="59"/>
        <v>1</v>
      </c>
      <c r="J1230" s="194" t="b">
        <v>1</v>
      </c>
    </row>
    <row r="1231" spans="1:10" ht="15.6" thickBot="1">
      <c r="A1231" s="222" t="str">
        <f t="shared" si="57"/>
        <v>SZXHFE</v>
      </c>
      <c r="B1231" s="199" t="s">
        <v>759</v>
      </c>
      <c r="C1231" s="199" t="s">
        <v>1337</v>
      </c>
      <c r="D1231" s="207">
        <v>1085</v>
      </c>
      <c r="E1231" s="207" t="s">
        <v>1249</v>
      </c>
      <c r="F1231" s="207">
        <v>5564.8</v>
      </c>
      <c r="G1231" s="207">
        <v>101.8</v>
      </c>
      <c r="H1231" s="196">
        <f t="shared" si="58"/>
        <v>101.8</v>
      </c>
      <c r="I1231" s="197" t="b">
        <f t="shared" si="59"/>
        <v>1</v>
      </c>
      <c r="J1231" s="194" t="b">
        <v>1</v>
      </c>
    </row>
    <row r="1232" spans="1:10" ht="15.6" thickBot="1">
      <c r="A1232" s="222" t="str">
        <f t="shared" si="57"/>
        <v>HFESZX</v>
      </c>
      <c r="B1232" s="199" t="s">
        <v>1337</v>
      </c>
      <c r="C1232" s="199" t="s">
        <v>759</v>
      </c>
      <c r="D1232" s="207">
        <v>1085</v>
      </c>
      <c r="E1232" s="207" t="s">
        <v>1249</v>
      </c>
      <c r="F1232" s="207">
        <v>5564.8</v>
      </c>
      <c r="G1232" s="207">
        <v>101.8</v>
      </c>
      <c r="H1232" s="196">
        <f t="shared" si="58"/>
        <v>101.8</v>
      </c>
      <c r="I1232" s="197" t="b">
        <f t="shared" si="59"/>
        <v>1</v>
      </c>
      <c r="J1232" s="194" t="b">
        <v>1</v>
      </c>
    </row>
    <row r="1233" spans="1:10" ht="15.6" thickBot="1">
      <c r="A1233" s="222" t="str">
        <f t="shared" si="57"/>
        <v>SZXCSX</v>
      </c>
      <c r="B1233" s="199" t="s">
        <v>759</v>
      </c>
      <c r="C1233" s="199" t="s">
        <v>919</v>
      </c>
      <c r="D1233" s="208">
        <v>620</v>
      </c>
      <c r="E1233" s="208" t="s">
        <v>979</v>
      </c>
      <c r="F1233" s="208">
        <v>3857.5</v>
      </c>
      <c r="G1233" s="208">
        <v>70</v>
      </c>
      <c r="H1233" s="196">
        <f t="shared" si="58"/>
        <v>70</v>
      </c>
      <c r="I1233" s="197" t="b">
        <f t="shared" si="59"/>
        <v>1</v>
      </c>
      <c r="J1233" s="194" t="b">
        <v>1</v>
      </c>
    </row>
    <row r="1234" spans="1:10" ht="15.6" thickBot="1">
      <c r="A1234" s="222" t="str">
        <f t="shared" si="57"/>
        <v>CTUTSN</v>
      </c>
      <c r="B1234" s="199" t="s">
        <v>1015</v>
      </c>
      <c r="C1234" s="199" t="s">
        <v>1066</v>
      </c>
      <c r="D1234" s="207">
        <v>1545</v>
      </c>
      <c r="E1234" s="207" t="s">
        <v>1476</v>
      </c>
      <c r="F1234" s="207">
        <v>7444.3</v>
      </c>
      <c r="G1234" s="207">
        <v>128</v>
      </c>
      <c r="H1234" s="196">
        <f t="shared" si="58"/>
        <v>128</v>
      </c>
      <c r="I1234" s="197" t="b">
        <f t="shared" si="59"/>
        <v>1</v>
      </c>
      <c r="J1234" s="194" t="b">
        <v>1</v>
      </c>
    </row>
    <row r="1235" spans="1:10" ht="15.6" thickBot="1">
      <c r="A1235" s="222" t="str">
        <f t="shared" si="57"/>
        <v>TSNNGB</v>
      </c>
      <c r="B1235" s="199" t="s">
        <v>1066</v>
      </c>
      <c r="C1235" s="199" t="s">
        <v>1073</v>
      </c>
      <c r="D1235" s="207">
        <v>1099</v>
      </c>
      <c r="E1235" s="207" t="s">
        <v>1477</v>
      </c>
      <c r="F1235" s="207">
        <v>5325</v>
      </c>
      <c r="G1235" s="207">
        <v>104.9</v>
      </c>
      <c r="H1235" s="196">
        <f t="shared" si="58"/>
        <v>104.9</v>
      </c>
      <c r="I1235" s="197" t="b">
        <f t="shared" si="59"/>
        <v>1</v>
      </c>
      <c r="J1235" s="194" t="b">
        <v>1</v>
      </c>
    </row>
    <row r="1236" spans="1:10" ht="15.6" thickBot="1">
      <c r="A1236" s="222" t="str">
        <f t="shared" si="57"/>
        <v>NGBTSN</v>
      </c>
      <c r="B1236" s="199" t="s">
        <v>1073</v>
      </c>
      <c r="C1236" s="199" t="s">
        <v>1066</v>
      </c>
      <c r="D1236" s="207">
        <v>1099</v>
      </c>
      <c r="E1236" s="207" t="s">
        <v>1477</v>
      </c>
      <c r="F1236" s="207">
        <v>5325</v>
      </c>
      <c r="G1236" s="207">
        <v>104.9</v>
      </c>
      <c r="H1236" s="196">
        <f t="shared" si="58"/>
        <v>104.9</v>
      </c>
      <c r="I1236" s="197" t="b">
        <f t="shared" si="59"/>
        <v>1</v>
      </c>
      <c r="J1236" s="194" t="b">
        <v>1</v>
      </c>
    </row>
    <row r="1237" spans="1:10" ht="15.6" thickBot="1">
      <c r="A1237" s="222" t="str">
        <f t="shared" si="57"/>
        <v>TSNCTU</v>
      </c>
      <c r="B1237" s="199" t="s">
        <v>1066</v>
      </c>
      <c r="C1237" s="199" t="s">
        <v>1015</v>
      </c>
      <c r="D1237" s="208">
        <v>1545</v>
      </c>
      <c r="E1237" s="208" t="s">
        <v>1478</v>
      </c>
      <c r="F1237" s="208">
        <v>7445.6</v>
      </c>
      <c r="G1237" s="208">
        <v>128</v>
      </c>
      <c r="H1237" s="196">
        <f t="shared" si="58"/>
        <v>128</v>
      </c>
      <c r="I1237" s="197" t="b">
        <f t="shared" si="59"/>
        <v>1</v>
      </c>
      <c r="J1237" s="194" t="b">
        <v>1</v>
      </c>
    </row>
    <row r="1238" spans="1:10" ht="15.6" thickBot="1">
      <c r="A1238" s="222" t="str">
        <f t="shared" si="57"/>
        <v>DTMMUC</v>
      </c>
      <c r="B1238" s="199" t="s">
        <v>1479</v>
      </c>
      <c r="C1238" s="199" t="s">
        <v>797</v>
      </c>
      <c r="D1238" s="207">
        <v>460</v>
      </c>
      <c r="E1238" s="207">
        <v>319</v>
      </c>
      <c r="F1238" s="207">
        <v>2881.7</v>
      </c>
      <c r="G1238" s="207">
        <v>74.7</v>
      </c>
      <c r="H1238" s="196">
        <f t="shared" si="58"/>
        <v>74.7</v>
      </c>
      <c r="I1238" s="197" t="b">
        <f t="shared" si="59"/>
        <v>1</v>
      </c>
      <c r="J1238" s="194" t="b">
        <v>1</v>
      </c>
    </row>
    <row r="1239" spans="1:10" ht="15.6" thickBot="1">
      <c r="A1239" s="222" t="str">
        <f t="shared" si="57"/>
        <v>MUCDTM</v>
      </c>
      <c r="B1239" s="199" t="s">
        <v>797</v>
      </c>
      <c r="C1239" s="199" t="s">
        <v>1479</v>
      </c>
      <c r="D1239" s="208">
        <v>460</v>
      </c>
      <c r="E1239" s="208">
        <v>319</v>
      </c>
      <c r="F1239" s="208">
        <v>2881.7</v>
      </c>
      <c r="G1239" s="208">
        <v>74.7</v>
      </c>
      <c r="H1239" s="196">
        <f t="shared" si="58"/>
        <v>74.7</v>
      </c>
      <c r="I1239" s="197" t="b">
        <f t="shared" si="59"/>
        <v>1</v>
      </c>
      <c r="J1239" s="194" t="b">
        <v>1</v>
      </c>
    </row>
    <row r="1240" spans="1:10" ht="15.6" thickBot="1">
      <c r="A1240" s="222" t="str">
        <f t="shared" si="57"/>
        <v>DUSMUC</v>
      </c>
      <c r="B1240" s="199" t="s">
        <v>834</v>
      </c>
      <c r="C1240" s="199" t="s">
        <v>797</v>
      </c>
      <c r="D1240" s="207">
        <v>484</v>
      </c>
      <c r="E1240" s="207" t="s">
        <v>1480</v>
      </c>
      <c r="F1240" s="207">
        <v>3121.5</v>
      </c>
      <c r="G1240" s="207">
        <v>68.099999999999994</v>
      </c>
      <c r="H1240" s="196">
        <f t="shared" si="58"/>
        <v>68.099999999999994</v>
      </c>
      <c r="I1240" s="197" t="b">
        <f t="shared" si="59"/>
        <v>1</v>
      </c>
      <c r="J1240" s="194" t="b">
        <v>1</v>
      </c>
    </row>
    <row r="1241" spans="1:10" ht="15.6" thickBot="1">
      <c r="A1241" s="222" t="str">
        <f t="shared" si="57"/>
        <v>MUCDUS</v>
      </c>
      <c r="B1241" s="199" t="s">
        <v>797</v>
      </c>
      <c r="C1241" s="199" t="s">
        <v>834</v>
      </c>
      <c r="D1241" s="208">
        <v>484</v>
      </c>
      <c r="E1241" s="208" t="s">
        <v>1480</v>
      </c>
      <c r="F1241" s="208">
        <v>3121.7</v>
      </c>
      <c r="G1241" s="208">
        <v>68.099999999999994</v>
      </c>
      <c r="H1241" s="196">
        <f t="shared" si="58"/>
        <v>68.099999999999994</v>
      </c>
      <c r="I1241" s="197" t="b">
        <f t="shared" si="59"/>
        <v>1</v>
      </c>
      <c r="J1241" s="194" t="b">
        <v>1</v>
      </c>
    </row>
    <row r="1242" spans="1:10" ht="15.6" thickBot="1">
      <c r="A1242" s="222" t="str">
        <f t="shared" si="57"/>
        <v>DUSMAD</v>
      </c>
      <c r="B1242" s="199" t="s">
        <v>834</v>
      </c>
      <c r="C1242" s="199" t="s">
        <v>764</v>
      </c>
      <c r="D1242" s="207">
        <v>1439</v>
      </c>
      <c r="E1242" s="207" t="s">
        <v>1481</v>
      </c>
      <c r="F1242" s="207">
        <v>7563.1</v>
      </c>
      <c r="G1242" s="207">
        <v>135.1</v>
      </c>
      <c r="H1242" s="196">
        <f t="shared" si="58"/>
        <v>135.1</v>
      </c>
      <c r="I1242" s="197" t="b">
        <f t="shared" si="59"/>
        <v>1</v>
      </c>
      <c r="J1242" s="194" t="b">
        <v>1</v>
      </c>
    </row>
    <row r="1243" spans="1:10" ht="15.6" thickBot="1">
      <c r="A1243" s="222" t="str">
        <f t="shared" si="57"/>
        <v>MADCDG</v>
      </c>
      <c r="B1243" s="199" t="s">
        <v>764</v>
      </c>
      <c r="C1243" s="199" t="s">
        <v>796</v>
      </c>
      <c r="D1243" s="207">
        <v>1061</v>
      </c>
      <c r="E1243" s="207" t="s">
        <v>1134</v>
      </c>
      <c r="F1243" s="207">
        <v>5588.5</v>
      </c>
      <c r="G1243" s="207">
        <v>115.5</v>
      </c>
      <c r="H1243" s="196">
        <f t="shared" si="58"/>
        <v>115.5</v>
      </c>
      <c r="I1243" s="197" t="b">
        <f t="shared" si="59"/>
        <v>1</v>
      </c>
      <c r="J1243" s="194" t="b">
        <v>1</v>
      </c>
    </row>
    <row r="1244" spans="1:10" ht="15.6" thickBot="1">
      <c r="A1244" s="222" t="str">
        <f t="shared" si="57"/>
        <v>CDGMAD</v>
      </c>
      <c r="B1244" s="199" t="s">
        <v>796</v>
      </c>
      <c r="C1244" s="199" t="s">
        <v>764</v>
      </c>
      <c r="D1244" s="207">
        <v>1061</v>
      </c>
      <c r="E1244" s="207" t="s">
        <v>1134</v>
      </c>
      <c r="F1244" s="207">
        <v>5588.5</v>
      </c>
      <c r="G1244" s="207">
        <v>115.5</v>
      </c>
      <c r="H1244" s="196">
        <f t="shared" si="58"/>
        <v>115.5</v>
      </c>
      <c r="I1244" s="197" t="b">
        <f t="shared" si="59"/>
        <v>1</v>
      </c>
      <c r="J1244" s="194" t="b">
        <v>1</v>
      </c>
    </row>
    <row r="1245" spans="1:10" ht="15.6" thickBot="1">
      <c r="A1245" s="222" t="str">
        <f t="shared" si="57"/>
        <v>MADDUS</v>
      </c>
      <c r="B1245" s="199" t="s">
        <v>764</v>
      </c>
      <c r="C1245" s="199" t="s">
        <v>834</v>
      </c>
      <c r="D1245" s="207">
        <v>1439</v>
      </c>
      <c r="E1245" s="207" t="s">
        <v>1481</v>
      </c>
      <c r="F1245" s="207">
        <v>7564.2</v>
      </c>
      <c r="G1245" s="207">
        <v>135.1</v>
      </c>
      <c r="H1245" s="196">
        <f t="shared" si="58"/>
        <v>135.1</v>
      </c>
      <c r="I1245" s="197" t="b">
        <f t="shared" si="59"/>
        <v>1</v>
      </c>
      <c r="J1245" s="194" t="b">
        <v>1</v>
      </c>
    </row>
    <row r="1246" spans="1:10" ht="15.6" thickBot="1">
      <c r="A1246" s="222" t="str">
        <f t="shared" si="57"/>
        <v>EWRSDF</v>
      </c>
      <c r="B1246" s="199" t="s">
        <v>837</v>
      </c>
      <c r="C1246" s="199" t="s">
        <v>1482</v>
      </c>
      <c r="D1246" s="207">
        <v>1030</v>
      </c>
      <c r="E1246" s="207" t="s">
        <v>1483</v>
      </c>
      <c r="F1246" s="207">
        <v>2650.8</v>
      </c>
      <c r="G1246" s="207">
        <v>174.3</v>
      </c>
      <c r="H1246" s="196">
        <f t="shared" si="58"/>
        <v>174.3</v>
      </c>
      <c r="I1246" s="197" t="b">
        <f t="shared" si="59"/>
        <v>1</v>
      </c>
      <c r="J1246" s="194" t="b">
        <v>1</v>
      </c>
    </row>
    <row r="1247" spans="1:10" ht="15.6" thickBot="1">
      <c r="A1247" s="222" t="str">
        <f t="shared" si="57"/>
        <v>SDFDTW</v>
      </c>
      <c r="B1247" s="199" t="s">
        <v>1482</v>
      </c>
      <c r="C1247" s="199" t="s">
        <v>828</v>
      </c>
      <c r="D1247" s="207">
        <v>491</v>
      </c>
      <c r="E1247" s="207" t="s">
        <v>1484</v>
      </c>
      <c r="F1247" s="207">
        <v>1902.4</v>
      </c>
      <c r="G1247" s="207">
        <v>75.599999999999994</v>
      </c>
      <c r="H1247" s="196">
        <f t="shared" si="58"/>
        <v>75.599999999999994</v>
      </c>
      <c r="I1247" s="197" t="b">
        <f t="shared" si="59"/>
        <v>1</v>
      </c>
      <c r="J1247" s="194" t="b">
        <v>1</v>
      </c>
    </row>
    <row r="1248" spans="1:10" ht="15.6" thickBot="1">
      <c r="A1248" s="222" t="str">
        <f t="shared" si="57"/>
        <v>DTWGRR</v>
      </c>
      <c r="B1248" s="199" t="s">
        <v>828</v>
      </c>
      <c r="C1248" s="199" t="s">
        <v>1315</v>
      </c>
      <c r="D1248" s="207">
        <v>192</v>
      </c>
      <c r="E1248" s="207" t="s">
        <v>1485</v>
      </c>
      <c r="F1248" s="207">
        <v>1571.4</v>
      </c>
      <c r="G1248" s="207">
        <v>46.6</v>
      </c>
      <c r="H1248" s="196">
        <f t="shared" si="58"/>
        <v>46.6</v>
      </c>
      <c r="I1248" s="197" t="b">
        <f t="shared" si="59"/>
        <v>1</v>
      </c>
      <c r="J1248" s="194" t="b">
        <v>1</v>
      </c>
    </row>
    <row r="1249" spans="1:10" ht="15.6" thickBot="1">
      <c r="A1249" s="222" t="str">
        <f t="shared" si="57"/>
        <v>GRRDTW</v>
      </c>
      <c r="B1249" s="199" t="s">
        <v>1315</v>
      </c>
      <c r="C1249" s="199" t="s">
        <v>828</v>
      </c>
      <c r="D1249" s="207">
        <v>192</v>
      </c>
      <c r="E1249" s="207" t="s">
        <v>1485</v>
      </c>
      <c r="F1249" s="207">
        <v>1571.1</v>
      </c>
      <c r="G1249" s="207">
        <v>46.6</v>
      </c>
      <c r="H1249" s="196">
        <f t="shared" si="58"/>
        <v>46.6</v>
      </c>
      <c r="I1249" s="197" t="b">
        <f t="shared" si="59"/>
        <v>1</v>
      </c>
      <c r="J1249" s="194" t="b">
        <v>1</v>
      </c>
    </row>
    <row r="1250" spans="1:10" ht="15.6" thickBot="1">
      <c r="A1250" s="222" t="str">
        <f t="shared" si="57"/>
        <v>DTWSDF</v>
      </c>
      <c r="B1250" s="199" t="s">
        <v>828</v>
      </c>
      <c r="C1250" s="199" t="s">
        <v>1482</v>
      </c>
      <c r="D1250" s="207">
        <v>491</v>
      </c>
      <c r="E1250" s="207" t="s">
        <v>1484</v>
      </c>
      <c r="F1250" s="207">
        <v>1903</v>
      </c>
      <c r="G1250" s="207">
        <v>75.7</v>
      </c>
      <c r="H1250" s="196">
        <f t="shared" si="58"/>
        <v>75.7</v>
      </c>
      <c r="I1250" s="197" t="b">
        <f t="shared" si="59"/>
        <v>1</v>
      </c>
      <c r="J1250" s="194" t="b">
        <v>1</v>
      </c>
    </row>
    <row r="1251" spans="1:10" ht="15.6" thickBot="1">
      <c r="A1251" s="222" t="str">
        <f t="shared" si="57"/>
        <v>SDFEWR</v>
      </c>
      <c r="B1251" s="199" t="s">
        <v>1482</v>
      </c>
      <c r="C1251" s="199" t="s">
        <v>837</v>
      </c>
      <c r="D1251" s="208">
        <v>1030</v>
      </c>
      <c r="E1251" s="208" t="s">
        <v>1486</v>
      </c>
      <c r="F1251" s="208">
        <v>2661.8</v>
      </c>
      <c r="G1251" s="208">
        <v>173.6</v>
      </c>
      <c r="H1251" s="196">
        <f t="shared" si="58"/>
        <v>173.6</v>
      </c>
      <c r="I1251" s="197" t="b">
        <f t="shared" si="59"/>
        <v>1</v>
      </c>
      <c r="J1251" s="194" t="b">
        <v>1</v>
      </c>
    </row>
    <row r="1252" spans="1:10" ht="19.8" thickBot="1">
      <c r="A1252" s="222" t="str">
        <f t="shared" si="57"/>
        <v>BOSDTW</v>
      </c>
      <c r="B1252" s="199" t="s">
        <v>792</v>
      </c>
      <c r="C1252" s="199" t="s">
        <v>828</v>
      </c>
      <c r="D1252" s="207">
        <v>1014</v>
      </c>
      <c r="E1252" s="207" t="s">
        <v>1487</v>
      </c>
      <c r="F1252" s="207">
        <v>5009.6000000000004</v>
      </c>
      <c r="G1252" s="207">
        <v>114.6</v>
      </c>
      <c r="H1252" s="196">
        <f t="shared" si="58"/>
        <v>114.6</v>
      </c>
      <c r="I1252" s="197" t="b">
        <f t="shared" si="59"/>
        <v>1</v>
      </c>
      <c r="J1252" s="194" t="b">
        <v>1</v>
      </c>
    </row>
    <row r="1253" spans="1:10" ht="15.6" thickBot="1">
      <c r="A1253" s="222" t="str">
        <f t="shared" si="57"/>
        <v>DTWBOS</v>
      </c>
      <c r="B1253" s="199" t="s">
        <v>828</v>
      </c>
      <c r="C1253" s="199" t="s">
        <v>792</v>
      </c>
      <c r="D1253" s="207">
        <v>1014</v>
      </c>
      <c r="E1253" s="207" t="s">
        <v>1488</v>
      </c>
      <c r="F1253" s="207">
        <v>5012.3999999999996</v>
      </c>
      <c r="G1253" s="207">
        <v>114.4</v>
      </c>
      <c r="H1253" s="196">
        <f t="shared" si="58"/>
        <v>114.4</v>
      </c>
      <c r="I1253" s="197" t="b">
        <f t="shared" si="59"/>
        <v>1</v>
      </c>
      <c r="J1253" s="194" t="b">
        <v>1</v>
      </c>
    </row>
    <row r="1254" spans="1:10" ht="15.6" thickBot="1">
      <c r="A1254" s="222" t="str">
        <f t="shared" si="57"/>
        <v>FCOCAI</v>
      </c>
      <c r="B1254" s="199" t="s">
        <v>810</v>
      </c>
      <c r="C1254" s="199" t="s">
        <v>1062</v>
      </c>
      <c r="D1254" s="207">
        <v>2150</v>
      </c>
      <c r="E1254" s="207" t="s">
        <v>1489</v>
      </c>
      <c r="F1254" s="207">
        <v>9081.2999999999993</v>
      </c>
      <c r="G1254" s="207">
        <v>155.4</v>
      </c>
      <c r="H1254" s="196">
        <f t="shared" si="58"/>
        <v>155.4</v>
      </c>
      <c r="I1254" s="197" t="b">
        <f t="shared" si="59"/>
        <v>1</v>
      </c>
      <c r="J1254" s="194" t="b">
        <v>1</v>
      </c>
    </row>
    <row r="1255" spans="1:10" ht="15.6" thickBot="1">
      <c r="A1255" s="222" t="str">
        <f t="shared" si="57"/>
        <v>CAIFRA</v>
      </c>
      <c r="B1255" s="199" t="s">
        <v>1062</v>
      </c>
      <c r="C1255" s="199" t="s">
        <v>766</v>
      </c>
      <c r="D1255" s="207">
        <v>2919</v>
      </c>
      <c r="E1255" s="207" t="s">
        <v>1490</v>
      </c>
      <c r="F1255" s="207">
        <v>13062.3</v>
      </c>
      <c r="G1255" s="207">
        <v>209.2</v>
      </c>
      <c r="H1255" s="196">
        <f t="shared" si="58"/>
        <v>209.2</v>
      </c>
      <c r="I1255" s="197" t="b">
        <f t="shared" si="59"/>
        <v>1</v>
      </c>
      <c r="J1255" s="194" t="b">
        <v>1</v>
      </c>
    </row>
    <row r="1256" spans="1:10" ht="15.6" thickBot="1">
      <c r="A1256" s="222" t="str">
        <f t="shared" si="57"/>
        <v>FRATRN</v>
      </c>
      <c r="B1256" s="199" t="s">
        <v>766</v>
      </c>
      <c r="C1256" s="199" t="s">
        <v>1144</v>
      </c>
      <c r="D1256" s="207">
        <v>539</v>
      </c>
      <c r="E1256" s="207" t="s">
        <v>1343</v>
      </c>
      <c r="F1256" s="207">
        <v>2734.2</v>
      </c>
      <c r="G1256" s="207">
        <v>91.3</v>
      </c>
      <c r="H1256" s="196">
        <f t="shared" si="58"/>
        <v>91.3</v>
      </c>
      <c r="I1256" s="197" t="b">
        <f t="shared" si="59"/>
        <v>1</v>
      </c>
      <c r="J1256" s="194" t="b">
        <v>1</v>
      </c>
    </row>
    <row r="1257" spans="1:10" ht="15.6" thickBot="1">
      <c r="A1257" s="222" t="str">
        <f t="shared" si="57"/>
        <v>TRNFRA</v>
      </c>
      <c r="B1257" s="199" t="s">
        <v>1144</v>
      </c>
      <c r="C1257" s="199" t="s">
        <v>766</v>
      </c>
      <c r="D1257" s="207">
        <v>539</v>
      </c>
      <c r="E1257" s="207" t="s">
        <v>1343</v>
      </c>
      <c r="F1257" s="207">
        <v>2734.2</v>
      </c>
      <c r="G1257" s="207">
        <v>91.3</v>
      </c>
      <c r="H1257" s="196">
        <f t="shared" si="58"/>
        <v>91.3</v>
      </c>
      <c r="I1257" s="197" t="b">
        <f t="shared" si="59"/>
        <v>1</v>
      </c>
      <c r="J1257" s="194" t="b">
        <v>1</v>
      </c>
    </row>
    <row r="1258" spans="1:10" ht="15.6" thickBot="1">
      <c r="A1258" s="222" t="str">
        <f t="shared" si="57"/>
        <v>FRACAI</v>
      </c>
      <c r="B1258" s="199" t="s">
        <v>766</v>
      </c>
      <c r="C1258" s="199" t="s">
        <v>1062</v>
      </c>
      <c r="D1258" s="207">
        <v>2919</v>
      </c>
      <c r="E1258" s="207" t="s">
        <v>1490</v>
      </c>
      <c r="F1258" s="207">
        <v>13060.5</v>
      </c>
      <c r="G1258" s="207">
        <v>209.2</v>
      </c>
      <c r="H1258" s="196">
        <f t="shared" si="58"/>
        <v>209.2</v>
      </c>
      <c r="I1258" s="197" t="b">
        <f t="shared" si="59"/>
        <v>1</v>
      </c>
      <c r="J1258" s="194" t="b">
        <v>1</v>
      </c>
    </row>
    <row r="1259" spans="1:10" ht="15.6" thickBot="1">
      <c r="A1259" s="222" t="str">
        <f t="shared" si="57"/>
        <v>CAIFCO</v>
      </c>
      <c r="B1259" s="199" t="s">
        <v>1062</v>
      </c>
      <c r="C1259" s="199" t="s">
        <v>810</v>
      </c>
      <c r="D1259" s="208">
        <v>2150</v>
      </c>
      <c r="E1259" s="208" t="s">
        <v>1489</v>
      </c>
      <c r="F1259" s="208">
        <v>9081.2999999999993</v>
      </c>
      <c r="G1259" s="208">
        <v>155.4</v>
      </c>
      <c r="H1259" s="196">
        <f t="shared" si="58"/>
        <v>155.4</v>
      </c>
      <c r="I1259" s="197" t="b">
        <f t="shared" si="59"/>
        <v>1</v>
      </c>
      <c r="J1259" s="194" t="b">
        <v>1</v>
      </c>
    </row>
    <row r="1260" spans="1:10" ht="15.6" thickBot="1">
      <c r="A1260" s="222" t="str">
        <f t="shared" si="57"/>
        <v>FRATXL</v>
      </c>
      <c r="B1260" s="199" t="s">
        <v>766</v>
      </c>
      <c r="C1260" s="199" t="s">
        <v>1472</v>
      </c>
      <c r="D1260" s="207">
        <v>431</v>
      </c>
      <c r="E1260" s="207" t="s">
        <v>1491</v>
      </c>
      <c r="F1260" s="207">
        <v>3195.9</v>
      </c>
      <c r="G1260" s="207">
        <v>58.4</v>
      </c>
      <c r="H1260" s="196">
        <f t="shared" si="58"/>
        <v>58.4</v>
      </c>
      <c r="I1260" s="197" t="b">
        <f t="shared" si="59"/>
        <v>1</v>
      </c>
      <c r="J1260" s="194" t="b">
        <v>1</v>
      </c>
    </row>
    <row r="1261" spans="1:10" ht="15.6" thickBot="1">
      <c r="A1261" s="222" t="str">
        <f t="shared" si="57"/>
        <v>TXLFRA</v>
      </c>
      <c r="B1261" s="199" t="s">
        <v>1472</v>
      </c>
      <c r="C1261" s="199" t="s">
        <v>766</v>
      </c>
      <c r="D1261" s="208">
        <v>431</v>
      </c>
      <c r="E1261" s="208" t="s">
        <v>1491</v>
      </c>
      <c r="F1261" s="208">
        <v>3191.5</v>
      </c>
      <c r="G1261" s="208">
        <v>58.4</v>
      </c>
      <c r="H1261" s="196">
        <f t="shared" si="58"/>
        <v>58.4</v>
      </c>
      <c r="I1261" s="197" t="b">
        <f t="shared" si="59"/>
        <v>1</v>
      </c>
      <c r="J1261" s="194" t="b">
        <v>1</v>
      </c>
    </row>
    <row r="1262" spans="1:10" ht="15.6" thickBot="1">
      <c r="A1262" s="222" t="str">
        <f t="shared" si="57"/>
        <v>FRALJU</v>
      </c>
      <c r="B1262" s="199" t="s">
        <v>766</v>
      </c>
      <c r="C1262" s="199" t="s">
        <v>1350</v>
      </c>
      <c r="D1262" s="207">
        <v>607</v>
      </c>
      <c r="E1262" s="207" t="s">
        <v>1352</v>
      </c>
      <c r="F1262" s="207">
        <v>2813</v>
      </c>
      <c r="G1262" s="207">
        <v>102</v>
      </c>
      <c r="H1262" s="196">
        <f t="shared" si="58"/>
        <v>102</v>
      </c>
      <c r="I1262" s="197" t="b">
        <f t="shared" si="59"/>
        <v>1</v>
      </c>
      <c r="J1262" s="194" t="b">
        <v>1</v>
      </c>
    </row>
    <row r="1263" spans="1:10" ht="15.6" thickBot="1">
      <c r="A1263" s="222" t="str">
        <f t="shared" si="57"/>
        <v>LJUFRA</v>
      </c>
      <c r="B1263" s="199" t="s">
        <v>1350</v>
      </c>
      <c r="C1263" s="199" t="s">
        <v>766</v>
      </c>
      <c r="D1263" s="208">
        <v>607</v>
      </c>
      <c r="E1263" s="208" t="s">
        <v>1352</v>
      </c>
      <c r="F1263" s="208">
        <v>2813</v>
      </c>
      <c r="G1263" s="208">
        <v>102</v>
      </c>
      <c r="H1263" s="196">
        <f t="shared" si="58"/>
        <v>102</v>
      </c>
      <c r="I1263" s="197" t="b">
        <f t="shared" si="59"/>
        <v>1</v>
      </c>
      <c r="J1263" s="194" t="b">
        <v>1</v>
      </c>
    </row>
    <row r="1264" spans="1:10" ht="15.6" thickBot="1">
      <c r="A1264" s="222" t="str">
        <f t="shared" si="57"/>
        <v>GRREWR</v>
      </c>
      <c r="B1264" s="199" t="s">
        <v>1315</v>
      </c>
      <c r="C1264" s="199" t="s">
        <v>837</v>
      </c>
      <c r="D1264" s="207">
        <v>970</v>
      </c>
      <c r="E1264" s="207" t="s">
        <v>1492</v>
      </c>
      <c r="F1264" s="207">
        <v>2467.8000000000002</v>
      </c>
      <c r="G1264" s="207">
        <v>170.6</v>
      </c>
      <c r="H1264" s="196">
        <f t="shared" si="58"/>
        <v>170.6</v>
      </c>
      <c r="I1264" s="197" t="b">
        <f t="shared" si="59"/>
        <v>1</v>
      </c>
      <c r="J1264" s="194" t="b">
        <v>1</v>
      </c>
    </row>
    <row r="1265" spans="1:10" ht="19.8" thickBot="1">
      <c r="A1265" s="222" t="str">
        <f t="shared" si="57"/>
        <v>EWRBOS</v>
      </c>
      <c r="B1265" s="199" t="s">
        <v>837</v>
      </c>
      <c r="C1265" s="199" t="s">
        <v>792</v>
      </c>
      <c r="D1265" s="207">
        <v>322</v>
      </c>
      <c r="E1265" s="207" t="s">
        <v>1493</v>
      </c>
      <c r="F1265" s="207">
        <v>2385</v>
      </c>
      <c r="G1265" s="207">
        <v>57.2</v>
      </c>
      <c r="H1265" s="196">
        <f t="shared" si="58"/>
        <v>57.2</v>
      </c>
      <c r="I1265" s="197" t="b">
        <f t="shared" si="59"/>
        <v>1</v>
      </c>
      <c r="J1265" s="194" t="b">
        <v>1</v>
      </c>
    </row>
    <row r="1266" spans="1:10" ht="19.8" thickBot="1">
      <c r="A1266" s="222" t="str">
        <f t="shared" si="57"/>
        <v>BOSEWR</v>
      </c>
      <c r="B1266" s="199" t="s">
        <v>792</v>
      </c>
      <c r="C1266" s="199" t="s">
        <v>837</v>
      </c>
      <c r="D1266" s="207">
        <v>322</v>
      </c>
      <c r="E1266" s="207" t="s">
        <v>1493</v>
      </c>
      <c r="F1266" s="207">
        <v>2383</v>
      </c>
      <c r="G1266" s="207">
        <v>57.3</v>
      </c>
      <c r="H1266" s="196">
        <f t="shared" si="58"/>
        <v>57.3</v>
      </c>
      <c r="I1266" s="197" t="b">
        <f t="shared" si="59"/>
        <v>1</v>
      </c>
      <c r="J1266" s="194" t="b">
        <v>1</v>
      </c>
    </row>
    <row r="1267" spans="1:10" ht="15.6" thickBot="1">
      <c r="A1267" s="222" t="str">
        <f t="shared" si="57"/>
        <v>EWRGRR</v>
      </c>
      <c r="B1267" s="199" t="s">
        <v>837</v>
      </c>
      <c r="C1267" s="199" t="s">
        <v>1315</v>
      </c>
      <c r="D1267" s="208">
        <v>970</v>
      </c>
      <c r="E1267" s="208" t="s">
        <v>1494</v>
      </c>
      <c r="F1267" s="208">
        <v>2453.5</v>
      </c>
      <c r="G1267" s="208">
        <v>170.7</v>
      </c>
      <c r="H1267" s="196">
        <f t="shared" si="58"/>
        <v>170.7</v>
      </c>
      <c r="I1267" s="197" t="b">
        <f t="shared" si="59"/>
        <v>1</v>
      </c>
      <c r="J1267" s="194" t="b">
        <v>1</v>
      </c>
    </row>
    <row r="1268" spans="1:10" ht="19.8" thickBot="1">
      <c r="A1268" s="222" t="str">
        <f t="shared" si="57"/>
        <v>GRUSCL</v>
      </c>
      <c r="B1268" s="199" t="s">
        <v>885</v>
      </c>
      <c r="C1268" s="199" t="s">
        <v>1495</v>
      </c>
      <c r="D1268" s="207">
        <v>2614</v>
      </c>
      <c r="E1268" s="207" t="s">
        <v>1496</v>
      </c>
      <c r="F1268" s="207">
        <v>13850.6</v>
      </c>
      <c r="G1268" s="207">
        <v>188.9</v>
      </c>
      <c r="H1268" s="196">
        <f t="shared" si="58"/>
        <v>188.9</v>
      </c>
      <c r="I1268" s="197" t="b">
        <f t="shared" si="59"/>
        <v>1</v>
      </c>
      <c r="J1268" s="194" t="b">
        <v>1</v>
      </c>
    </row>
    <row r="1269" spans="1:10" ht="19.8" thickBot="1">
      <c r="A1269" s="222" t="str">
        <f t="shared" si="57"/>
        <v>SCLGRU</v>
      </c>
      <c r="B1269" s="199" t="s">
        <v>1495</v>
      </c>
      <c r="C1269" s="199" t="s">
        <v>885</v>
      </c>
      <c r="D1269" s="208">
        <v>2614</v>
      </c>
      <c r="E1269" s="208" t="s">
        <v>1496</v>
      </c>
      <c r="F1269" s="208">
        <v>13857.6</v>
      </c>
      <c r="G1269" s="208">
        <v>188.9</v>
      </c>
      <c r="H1269" s="196">
        <f t="shared" si="58"/>
        <v>188.9</v>
      </c>
      <c r="I1269" s="197" t="b">
        <f t="shared" si="59"/>
        <v>1</v>
      </c>
      <c r="J1269" s="194" t="b">
        <v>1</v>
      </c>
    </row>
    <row r="1270" spans="1:10" ht="15.6" thickBot="1">
      <c r="A1270" s="222" t="str">
        <f t="shared" si="57"/>
        <v>HAMCDG</v>
      </c>
      <c r="B1270" s="199" t="s">
        <v>1340</v>
      </c>
      <c r="C1270" s="199" t="s">
        <v>796</v>
      </c>
      <c r="D1270" s="207">
        <v>727</v>
      </c>
      <c r="E1270" s="207" t="s">
        <v>939</v>
      </c>
      <c r="F1270" s="207">
        <v>4014.4</v>
      </c>
      <c r="G1270" s="207">
        <v>101.3</v>
      </c>
      <c r="H1270" s="196">
        <f t="shared" si="58"/>
        <v>101.3</v>
      </c>
      <c r="I1270" s="197" t="b">
        <f t="shared" si="59"/>
        <v>1</v>
      </c>
      <c r="J1270" s="194" t="b">
        <v>1</v>
      </c>
    </row>
    <row r="1271" spans="1:10" ht="15.6" thickBot="1">
      <c r="A1271" s="222" t="str">
        <f t="shared" si="57"/>
        <v>CDGHAM</v>
      </c>
      <c r="B1271" s="199" t="s">
        <v>796</v>
      </c>
      <c r="C1271" s="199" t="s">
        <v>1340</v>
      </c>
      <c r="D1271" s="207">
        <v>727</v>
      </c>
      <c r="E1271" s="207" t="s">
        <v>939</v>
      </c>
      <c r="F1271" s="207">
        <v>4014.3</v>
      </c>
      <c r="G1271" s="207">
        <v>101.3</v>
      </c>
      <c r="H1271" s="196">
        <f t="shared" si="58"/>
        <v>101.3</v>
      </c>
      <c r="I1271" s="197" t="b">
        <f t="shared" si="59"/>
        <v>1</v>
      </c>
      <c r="J1271" s="194" t="b">
        <v>1</v>
      </c>
    </row>
    <row r="1272" spans="1:10" ht="15.6" thickBot="1">
      <c r="A1272" s="222" t="str">
        <f t="shared" si="57"/>
        <v>PVGTPE</v>
      </c>
      <c r="B1272" s="199" t="s">
        <v>758</v>
      </c>
      <c r="C1272" s="199" t="s">
        <v>755</v>
      </c>
      <c r="D1272" s="207">
        <v>676</v>
      </c>
      <c r="E1272" s="207" t="s">
        <v>1497</v>
      </c>
      <c r="F1272" s="207">
        <v>8424.2999999999993</v>
      </c>
      <c r="G1272" s="207">
        <v>68</v>
      </c>
      <c r="H1272" s="196">
        <f t="shared" si="58"/>
        <v>68</v>
      </c>
      <c r="I1272" s="197" t="b">
        <f t="shared" si="59"/>
        <v>1</v>
      </c>
      <c r="J1272" s="194" t="b">
        <v>1</v>
      </c>
    </row>
    <row r="1273" spans="1:10" ht="15.6" thickBot="1">
      <c r="A1273" s="222" t="str">
        <f t="shared" si="57"/>
        <v>TPEPVG</v>
      </c>
      <c r="B1273" s="199" t="s">
        <v>755</v>
      </c>
      <c r="C1273" s="199" t="s">
        <v>758</v>
      </c>
      <c r="D1273" s="208">
        <v>676</v>
      </c>
      <c r="E1273" s="208" t="s">
        <v>1497</v>
      </c>
      <c r="F1273" s="208">
        <v>8426.6</v>
      </c>
      <c r="G1273" s="208">
        <v>68</v>
      </c>
      <c r="H1273" s="196">
        <f t="shared" si="58"/>
        <v>68</v>
      </c>
      <c r="I1273" s="197" t="b">
        <f t="shared" si="59"/>
        <v>1</v>
      </c>
      <c r="J1273" s="194" t="b">
        <v>1</v>
      </c>
    </row>
    <row r="1274" spans="1:10" ht="15.6" thickBot="1">
      <c r="A1274" s="222" t="str">
        <f t="shared" si="57"/>
        <v>MUCARN</v>
      </c>
      <c r="B1274" s="199" t="s">
        <v>797</v>
      </c>
      <c r="C1274" s="199" t="s">
        <v>845</v>
      </c>
      <c r="D1274" s="207">
        <v>1316</v>
      </c>
      <c r="E1274" s="207" t="s">
        <v>1457</v>
      </c>
      <c r="F1274" s="207">
        <v>6255.3</v>
      </c>
      <c r="G1274" s="207">
        <v>134</v>
      </c>
      <c r="H1274" s="196">
        <f t="shared" si="58"/>
        <v>134</v>
      </c>
      <c r="I1274" s="197" t="b">
        <f t="shared" si="59"/>
        <v>1</v>
      </c>
      <c r="J1274" s="194" t="b">
        <v>1</v>
      </c>
    </row>
    <row r="1275" spans="1:10" ht="15.6" thickBot="1">
      <c r="A1275" s="222" t="str">
        <f t="shared" si="57"/>
        <v>ARNMUC</v>
      </c>
      <c r="B1275" s="199" t="s">
        <v>845</v>
      </c>
      <c r="C1275" s="199" t="s">
        <v>797</v>
      </c>
      <c r="D1275" s="208">
        <v>1316</v>
      </c>
      <c r="E1275" s="208" t="s">
        <v>1457</v>
      </c>
      <c r="F1275" s="208">
        <v>6254.9</v>
      </c>
      <c r="G1275" s="208">
        <v>134</v>
      </c>
      <c r="H1275" s="196">
        <f t="shared" si="58"/>
        <v>134</v>
      </c>
      <c r="I1275" s="197" t="b">
        <f t="shared" si="59"/>
        <v>1</v>
      </c>
      <c r="J1275" s="194" t="b">
        <v>1</v>
      </c>
    </row>
    <row r="1276" spans="1:10" ht="15.6" thickBot="1">
      <c r="A1276" s="222" t="str">
        <f t="shared" si="57"/>
        <v>ICTORD</v>
      </c>
      <c r="B1276" s="199" t="s">
        <v>1401</v>
      </c>
      <c r="C1276" s="199" t="s">
        <v>776</v>
      </c>
      <c r="D1276" s="207">
        <v>941</v>
      </c>
      <c r="E1276" s="207" t="s">
        <v>1498</v>
      </c>
      <c r="F1276" s="207">
        <v>2503.4</v>
      </c>
      <c r="G1276" s="207">
        <v>124.1</v>
      </c>
      <c r="H1276" s="196">
        <f t="shared" si="58"/>
        <v>124.1</v>
      </c>
      <c r="I1276" s="197" t="b">
        <f t="shared" si="59"/>
        <v>1</v>
      </c>
      <c r="J1276" s="194" t="b">
        <v>1</v>
      </c>
    </row>
    <row r="1277" spans="1:10" ht="19.8" thickBot="1">
      <c r="A1277" s="222" t="str">
        <f t="shared" si="57"/>
        <v>ORDBOS</v>
      </c>
      <c r="B1277" s="199" t="s">
        <v>776</v>
      </c>
      <c r="C1277" s="199" t="s">
        <v>792</v>
      </c>
      <c r="D1277" s="207">
        <v>1390</v>
      </c>
      <c r="E1277" s="207" t="s">
        <v>1499</v>
      </c>
      <c r="F1277" s="207">
        <v>6411.1</v>
      </c>
      <c r="G1277" s="207">
        <v>132</v>
      </c>
      <c r="H1277" s="196">
        <f t="shared" si="58"/>
        <v>132</v>
      </c>
      <c r="I1277" s="197" t="b">
        <f t="shared" si="59"/>
        <v>1</v>
      </c>
      <c r="J1277" s="194" t="b">
        <v>1</v>
      </c>
    </row>
    <row r="1278" spans="1:10" ht="19.8" thickBot="1">
      <c r="A1278" s="222" t="str">
        <f t="shared" si="57"/>
        <v>BOSORD</v>
      </c>
      <c r="B1278" s="199" t="s">
        <v>792</v>
      </c>
      <c r="C1278" s="199" t="s">
        <v>776</v>
      </c>
      <c r="D1278" s="207">
        <v>1390</v>
      </c>
      <c r="E1278" s="207" t="s">
        <v>1500</v>
      </c>
      <c r="F1278" s="207">
        <v>6392.9</v>
      </c>
      <c r="G1278" s="207">
        <v>133</v>
      </c>
      <c r="H1278" s="196">
        <f t="shared" si="58"/>
        <v>133</v>
      </c>
      <c r="I1278" s="197" t="b">
        <f t="shared" si="59"/>
        <v>1</v>
      </c>
      <c r="J1278" s="194" t="b">
        <v>1</v>
      </c>
    </row>
    <row r="1279" spans="1:10" ht="15.6" thickBot="1">
      <c r="A1279" s="222" t="str">
        <f t="shared" si="57"/>
        <v>ORDICT</v>
      </c>
      <c r="B1279" s="199" t="s">
        <v>776</v>
      </c>
      <c r="C1279" s="199" t="s">
        <v>1401</v>
      </c>
      <c r="D1279" s="207">
        <v>941</v>
      </c>
      <c r="E1279" s="207" t="s">
        <v>1498</v>
      </c>
      <c r="F1279" s="207">
        <v>2504.8000000000002</v>
      </c>
      <c r="G1279" s="207">
        <v>124.9</v>
      </c>
      <c r="H1279" s="196">
        <f t="shared" si="58"/>
        <v>124.9</v>
      </c>
      <c r="I1279" s="197" t="b">
        <f t="shared" si="59"/>
        <v>1</v>
      </c>
      <c r="J1279" s="194" t="b">
        <v>1</v>
      </c>
    </row>
    <row r="1280" spans="1:10" ht="15.6" thickBot="1">
      <c r="A1280" s="222" t="str">
        <f t="shared" si="57"/>
        <v>MSPICT</v>
      </c>
      <c r="B1280" s="199" t="s">
        <v>791</v>
      </c>
      <c r="C1280" s="199" t="s">
        <v>1401</v>
      </c>
      <c r="D1280" s="207">
        <v>874</v>
      </c>
      <c r="E1280" s="207" t="s">
        <v>1255</v>
      </c>
      <c r="F1280" s="207">
        <v>2516.6</v>
      </c>
      <c r="G1280" s="207">
        <v>90</v>
      </c>
      <c r="H1280" s="196">
        <f t="shared" si="58"/>
        <v>90</v>
      </c>
      <c r="I1280" s="197" t="b">
        <f t="shared" si="59"/>
        <v>1</v>
      </c>
      <c r="J1280" s="194" t="b">
        <v>1</v>
      </c>
    </row>
    <row r="1281" spans="1:10" ht="15.6" thickBot="1">
      <c r="A1281" s="222" t="str">
        <f t="shared" si="57"/>
        <v>ICTMSP</v>
      </c>
      <c r="B1281" s="199" t="s">
        <v>1401</v>
      </c>
      <c r="C1281" s="199" t="s">
        <v>791</v>
      </c>
      <c r="D1281" s="207">
        <v>874</v>
      </c>
      <c r="E1281" s="207" t="s">
        <v>1255</v>
      </c>
      <c r="F1281" s="207">
        <v>2591.6999999999998</v>
      </c>
      <c r="G1281" s="207">
        <v>94.6</v>
      </c>
      <c r="H1281" s="196">
        <f t="shared" si="58"/>
        <v>94.6</v>
      </c>
      <c r="I1281" s="197" t="b">
        <f t="shared" si="59"/>
        <v>1</v>
      </c>
      <c r="J1281" s="194" t="b">
        <v>1</v>
      </c>
    </row>
    <row r="1282" spans="1:10" ht="15.6" thickBot="1">
      <c r="A1282" s="222" t="str">
        <f t="shared" si="57"/>
        <v>WUHXIY</v>
      </c>
      <c r="B1282" s="199" t="s">
        <v>1099</v>
      </c>
      <c r="C1282" s="199" t="s">
        <v>1251</v>
      </c>
      <c r="D1282" s="207">
        <v>650</v>
      </c>
      <c r="E1282" s="207" t="s">
        <v>1501</v>
      </c>
      <c r="F1282" s="207">
        <v>4147.5</v>
      </c>
      <c r="G1282" s="207">
        <v>73.900000000000006</v>
      </c>
      <c r="H1282" s="196">
        <f t="shared" si="58"/>
        <v>73.900000000000006</v>
      </c>
      <c r="I1282" s="197" t="b">
        <f t="shared" si="59"/>
        <v>1</v>
      </c>
      <c r="J1282" s="194" t="b">
        <v>1</v>
      </c>
    </row>
    <row r="1283" spans="1:10" ht="15.6" thickBot="1">
      <c r="A1283" s="222" t="str">
        <f t="shared" ref="A1283:A1346" si="60">B1283&amp;C1283</f>
        <v>XIYWUH</v>
      </c>
      <c r="B1283" s="199" t="s">
        <v>1251</v>
      </c>
      <c r="C1283" s="199" t="s">
        <v>1099</v>
      </c>
      <c r="D1283" s="207">
        <v>650</v>
      </c>
      <c r="E1283" s="207" t="s">
        <v>1501</v>
      </c>
      <c r="F1283" s="207">
        <v>4145.6000000000004</v>
      </c>
      <c r="G1283" s="207">
        <v>73.900000000000006</v>
      </c>
      <c r="H1283" s="196">
        <f t="shared" ref="H1283:H1346" si="61">SUMIFS(G:G,B:B,B1283,C:C,C1283)</f>
        <v>73.900000000000006</v>
      </c>
      <c r="I1283" s="197" t="b">
        <f t="shared" ref="I1283:I1346" si="62">H1283=G1283</f>
        <v>1</v>
      </c>
      <c r="J1283" s="194" t="b">
        <v>1</v>
      </c>
    </row>
    <row r="1284" spans="1:10" ht="19.8" thickBot="1">
      <c r="A1284" s="222" t="str">
        <f t="shared" si="60"/>
        <v>SYDMEL</v>
      </c>
      <c r="B1284" s="199" t="s">
        <v>960</v>
      </c>
      <c r="C1284" s="199" t="s">
        <v>926</v>
      </c>
      <c r="D1284" s="207">
        <v>705</v>
      </c>
      <c r="E1284" s="207" t="s">
        <v>1502</v>
      </c>
      <c r="F1284" s="207">
        <v>4517.2</v>
      </c>
      <c r="G1284" s="207">
        <v>72.5</v>
      </c>
      <c r="H1284" s="196">
        <f t="shared" si="61"/>
        <v>72.5</v>
      </c>
      <c r="I1284" s="197" t="b">
        <f t="shared" si="62"/>
        <v>1</v>
      </c>
      <c r="J1284" s="194" t="b">
        <v>1</v>
      </c>
    </row>
    <row r="1285" spans="1:10" ht="19.8" thickBot="1">
      <c r="A1285" s="222" t="str">
        <f t="shared" si="60"/>
        <v>MELSYD</v>
      </c>
      <c r="B1285" s="199" t="s">
        <v>926</v>
      </c>
      <c r="C1285" s="199" t="s">
        <v>960</v>
      </c>
      <c r="D1285" s="208">
        <v>705</v>
      </c>
      <c r="E1285" s="208" t="s">
        <v>1502</v>
      </c>
      <c r="F1285" s="208">
        <v>4512.8999999999996</v>
      </c>
      <c r="G1285" s="208">
        <v>72.5</v>
      </c>
      <c r="H1285" s="196">
        <f t="shared" si="61"/>
        <v>72.5</v>
      </c>
      <c r="I1285" s="197" t="b">
        <f t="shared" si="62"/>
        <v>1</v>
      </c>
      <c r="J1285" s="194" t="b">
        <v>1</v>
      </c>
    </row>
    <row r="1286" spans="1:10" ht="15.6" thickBot="1">
      <c r="A1286" s="222" t="str">
        <f t="shared" si="60"/>
        <v>PVGTNA</v>
      </c>
      <c r="B1286" s="199" t="s">
        <v>758</v>
      </c>
      <c r="C1286" s="199" t="s">
        <v>1442</v>
      </c>
      <c r="D1286" s="207">
        <v>763</v>
      </c>
      <c r="E1286" s="207">
        <v>320</v>
      </c>
      <c r="F1286" s="207">
        <v>4357.1000000000004</v>
      </c>
      <c r="G1286" s="207">
        <v>80.5</v>
      </c>
      <c r="H1286" s="196">
        <f t="shared" si="61"/>
        <v>80.5</v>
      </c>
      <c r="I1286" s="197" t="b">
        <f t="shared" si="62"/>
        <v>1</v>
      </c>
      <c r="J1286" s="194" t="b">
        <v>1</v>
      </c>
    </row>
    <row r="1287" spans="1:10" ht="15.6" thickBot="1">
      <c r="A1287" s="222" t="str">
        <f t="shared" si="60"/>
        <v>TNAPVG</v>
      </c>
      <c r="B1287" s="199" t="s">
        <v>1442</v>
      </c>
      <c r="C1287" s="199" t="s">
        <v>758</v>
      </c>
      <c r="D1287" s="208">
        <v>763</v>
      </c>
      <c r="E1287" s="208">
        <v>320</v>
      </c>
      <c r="F1287" s="208">
        <v>4357.1000000000004</v>
      </c>
      <c r="G1287" s="208">
        <v>80.5</v>
      </c>
      <c r="H1287" s="196">
        <f t="shared" si="61"/>
        <v>80.5</v>
      </c>
      <c r="I1287" s="197" t="b">
        <f t="shared" si="62"/>
        <v>1</v>
      </c>
      <c r="J1287" s="194" t="b">
        <v>1</v>
      </c>
    </row>
    <row r="1288" spans="1:10" ht="15.6" thickBot="1">
      <c r="A1288" s="222" t="str">
        <f t="shared" si="60"/>
        <v>VIEHAM</v>
      </c>
      <c r="B1288" s="199" t="s">
        <v>763</v>
      </c>
      <c r="C1288" s="199" t="s">
        <v>1340</v>
      </c>
      <c r="D1288" s="207">
        <v>766</v>
      </c>
      <c r="E1288" s="207" t="s">
        <v>1503</v>
      </c>
      <c r="F1288" s="207">
        <v>4358.5</v>
      </c>
      <c r="G1288" s="207">
        <v>92.6</v>
      </c>
      <c r="H1288" s="196">
        <f t="shared" si="61"/>
        <v>92.6</v>
      </c>
      <c r="I1288" s="197" t="b">
        <f t="shared" si="62"/>
        <v>1</v>
      </c>
      <c r="J1288" s="194" t="b">
        <v>1</v>
      </c>
    </row>
    <row r="1289" spans="1:10" ht="15.6" thickBot="1">
      <c r="A1289" s="222" t="str">
        <f t="shared" si="60"/>
        <v>HAMVIE</v>
      </c>
      <c r="B1289" s="199" t="s">
        <v>1340</v>
      </c>
      <c r="C1289" s="199" t="s">
        <v>763</v>
      </c>
      <c r="D1289" s="207">
        <v>766</v>
      </c>
      <c r="E1289" s="207" t="s">
        <v>1503</v>
      </c>
      <c r="F1289" s="207">
        <v>4358.5</v>
      </c>
      <c r="G1289" s="207">
        <v>92.6</v>
      </c>
      <c r="H1289" s="196">
        <f t="shared" si="61"/>
        <v>92.6</v>
      </c>
      <c r="I1289" s="197" t="b">
        <f t="shared" si="62"/>
        <v>1</v>
      </c>
      <c r="J1289" s="194" t="b">
        <v>1</v>
      </c>
    </row>
    <row r="1290" spans="1:10" ht="15.6" thickBot="1">
      <c r="A1290" s="222" t="str">
        <f t="shared" si="60"/>
        <v>XMNHGH</v>
      </c>
      <c r="B1290" s="199" t="s">
        <v>798</v>
      </c>
      <c r="C1290" s="199" t="s">
        <v>756</v>
      </c>
      <c r="D1290" s="207">
        <v>671</v>
      </c>
      <c r="E1290" s="207" t="s">
        <v>1504</v>
      </c>
      <c r="F1290" s="207">
        <v>4178.2</v>
      </c>
      <c r="G1290" s="207">
        <v>71.3</v>
      </c>
      <c r="H1290" s="196">
        <f t="shared" si="61"/>
        <v>71.3</v>
      </c>
      <c r="I1290" s="197" t="b">
        <f t="shared" si="62"/>
        <v>1</v>
      </c>
      <c r="J1290" s="194" t="b">
        <v>1</v>
      </c>
    </row>
    <row r="1291" spans="1:10" ht="15.6" thickBot="1">
      <c r="A1291" s="222" t="str">
        <f t="shared" si="60"/>
        <v>HGHXMN</v>
      </c>
      <c r="B1291" s="199" t="s">
        <v>756</v>
      </c>
      <c r="C1291" s="199" t="s">
        <v>798</v>
      </c>
      <c r="D1291" s="208">
        <v>671</v>
      </c>
      <c r="E1291" s="208" t="s">
        <v>1504</v>
      </c>
      <c r="F1291" s="208">
        <v>4179.3999999999996</v>
      </c>
      <c r="G1291" s="208">
        <v>71.3</v>
      </c>
      <c r="H1291" s="196">
        <f t="shared" si="61"/>
        <v>71.3</v>
      </c>
      <c r="I1291" s="197" t="b">
        <f t="shared" si="62"/>
        <v>1</v>
      </c>
      <c r="J1291" s="194" t="b">
        <v>1</v>
      </c>
    </row>
    <row r="1292" spans="1:10" ht="15.6" thickBot="1">
      <c r="A1292" s="222" t="str">
        <f t="shared" si="60"/>
        <v>TSAXMN</v>
      </c>
      <c r="B1292" s="199" t="s">
        <v>752</v>
      </c>
      <c r="C1292" s="199" t="s">
        <v>798</v>
      </c>
      <c r="D1292" s="207">
        <v>351</v>
      </c>
      <c r="E1292" s="207" t="s">
        <v>1067</v>
      </c>
      <c r="F1292" s="207">
        <v>2757</v>
      </c>
      <c r="G1292" s="207">
        <v>46.7</v>
      </c>
      <c r="H1292" s="196">
        <f t="shared" si="61"/>
        <v>46.7</v>
      </c>
      <c r="I1292" s="197" t="b">
        <f t="shared" si="62"/>
        <v>1</v>
      </c>
      <c r="J1292" s="194" t="b">
        <v>1</v>
      </c>
    </row>
    <row r="1293" spans="1:10" ht="15.6" thickBot="1">
      <c r="A1293" s="222" t="str">
        <f t="shared" si="60"/>
        <v>XMNTSA</v>
      </c>
      <c r="B1293" s="199" t="s">
        <v>798</v>
      </c>
      <c r="C1293" s="199" t="s">
        <v>752</v>
      </c>
      <c r="D1293" s="208">
        <v>351</v>
      </c>
      <c r="E1293" s="208" t="s">
        <v>1067</v>
      </c>
      <c r="F1293" s="208">
        <v>2757</v>
      </c>
      <c r="G1293" s="208">
        <v>46.7</v>
      </c>
      <c r="H1293" s="196">
        <f t="shared" si="61"/>
        <v>46.7</v>
      </c>
      <c r="I1293" s="197" t="b">
        <f t="shared" si="62"/>
        <v>1</v>
      </c>
      <c r="J1293" s="194" t="b">
        <v>1</v>
      </c>
    </row>
    <row r="1294" spans="1:10" ht="15.6" thickBot="1">
      <c r="A1294" s="222" t="str">
        <f t="shared" si="60"/>
        <v>PVGXIY</v>
      </c>
      <c r="B1294" s="199" t="s">
        <v>758</v>
      </c>
      <c r="C1294" s="199" t="s">
        <v>1251</v>
      </c>
      <c r="D1294" s="207">
        <v>1271</v>
      </c>
      <c r="E1294" s="207" t="s">
        <v>1505</v>
      </c>
      <c r="F1294" s="207">
        <v>7068.2</v>
      </c>
      <c r="G1294" s="207">
        <v>109.9</v>
      </c>
      <c r="H1294" s="196">
        <f t="shared" si="61"/>
        <v>109.9</v>
      </c>
      <c r="I1294" s="197" t="b">
        <f t="shared" si="62"/>
        <v>1</v>
      </c>
      <c r="J1294" s="194" t="b">
        <v>1</v>
      </c>
    </row>
    <row r="1295" spans="1:10" ht="15.6" thickBot="1">
      <c r="A1295" s="222" t="str">
        <f t="shared" si="60"/>
        <v>XIYPVG</v>
      </c>
      <c r="B1295" s="199" t="s">
        <v>1251</v>
      </c>
      <c r="C1295" s="199" t="s">
        <v>758</v>
      </c>
      <c r="D1295" s="208">
        <v>1271</v>
      </c>
      <c r="E1295" s="208" t="s">
        <v>1505</v>
      </c>
      <c r="F1295" s="208">
        <v>7032</v>
      </c>
      <c r="G1295" s="208">
        <v>109.9</v>
      </c>
      <c r="H1295" s="196">
        <f t="shared" si="61"/>
        <v>109.9</v>
      </c>
      <c r="I1295" s="197" t="b">
        <f t="shared" si="62"/>
        <v>1</v>
      </c>
      <c r="J1295" s="194" t="b">
        <v>1</v>
      </c>
    </row>
    <row r="1296" spans="1:10" ht="15.6" thickBot="1">
      <c r="A1296" s="222" t="str">
        <f t="shared" si="60"/>
        <v>TPESHE</v>
      </c>
      <c r="B1296" s="199" t="s">
        <v>755</v>
      </c>
      <c r="C1296" s="199" t="s">
        <v>1244</v>
      </c>
      <c r="D1296" s="207">
        <v>1852</v>
      </c>
      <c r="E1296" s="207" t="s">
        <v>979</v>
      </c>
      <c r="F1296" s="207">
        <v>8295.7000000000007</v>
      </c>
      <c r="G1296" s="207">
        <v>146.69999999999999</v>
      </c>
      <c r="H1296" s="196">
        <f t="shared" si="61"/>
        <v>146.69999999999999</v>
      </c>
      <c r="I1296" s="197" t="b">
        <f t="shared" si="62"/>
        <v>1</v>
      </c>
      <c r="J1296" s="194" t="b">
        <v>1</v>
      </c>
    </row>
    <row r="1297" spans="1:10" ht="15.6" thickBot="1">
      <c r="A1297" s="222" t="str">
        <f t="shared" si="60"/>
        <v>SHESZX</v>
      </c>
      <c r="B1297" s="199" t="s">
        <v>1244</v>
      </c>
      <c r="C1297" s="199" t="s">
        <v>759</v>
      </c>
      <c r="D1297" s="207">
        <v>2295</v>
      </c>
      <c r="E1297" s="207" t="s">
        <v>1249</v>
      </c>
      <c r="F1297" s="207">
        <v>9757.7000000000007</v>
      </c>
      <c r="G1297" s="207">
        <v>174.5</v>
      </c>
      <c r="H1297" s="196">
        <f t="shared" si="61"/>
        <v>174.5</v>
      </c>
      <c r="I1297" s="197" t="b">
        <f t="shared" si="62"/>
        <v>1</v>
      </c>
      <c r="J1297" s="194" t="b">
        <v>1</v>
      </c>
    </row>
    <row r="1298" spans="1:10" ht="15.6" thickBot="1">
      <c r="A1298" s="222" t="str">
        <f t="shared" si="60"/>
        <v>SZXSHE</v>
      </c>
      <c r="B1298" s="199" t="s">
        <v>759</v>
      </c>
      <c r="C1298" s="199" t="s">
        <v>1244</v>
      </c>
      <c r="D1298" s="207">
        <v>2295</v>
      </c>
      <c r="E1298" s="207" t="s">
        <v>1249</v>
      </c>
      <c r="F1298" s="207">
        <v>9757.7000000000007</v>
      </c>
      <c r="G1298" s="207">
        <v>174.5</v>
      </c>
      <c r="H1298" s="196">
        <f t="shared" si="61"/>
        <v>174.5</v>
      </c>
      <c r="I1298" s="197" t="b">
        <f t="shared" si="62"/>
        <v>1</v>
      </c>
      <c r="J1298" s="194" t="b">
        <v>1</v>
      </c>
    </row>
    <row r="1299" spans="1:10" ht="15.6" thickBot="1">
      <c r="A1299" s="222" t="str">
        <f t="shared" si="60"/>
        <v>SHETPE</v>
      </c>
      <c r="B1299" s="199" t="s">
        <v>1244</v>
      </c>
      <c r="C1299" s="199" t="s">
        <v>755</v>
      </c>
      <c r="D1299" s="208">
        <v>1852</v>
      </c>
      <c r="E1299" s="208" t="s">
        <v>979</v>
      </c>
      <c r="F1299" s="208">
        <v>8295.7000000000007</v>
      </c>
      <c r="G1299" s="208">
        <v>146.69999999999999</v>
      </c>
      <c r="H1299" s="196">
        <f t="shared" si="61"/>
        <v>146.69999999999999</v>
      </c>
      <c r="I1299" s="197" t="b">
        <f t="shared" si="62"/>
        <v>1</v>
      </c>
      <c r="J1299" s="194" t="b">
        <v>1</v>
      </c>
    </row>
    <row r="1300" spans="1:10" ht="15.6" thickBot="1">
      <c r="A1300" s="222" t="str">
        <f t="shared" si="60"/>
        <v>PVGSHE</v>
      </c>
      <c r="B1300" s="199" t="s">
        <v>758</v>
      </c>
      <c r="C1300" s="199" t="s">
        <v>1244</v>
      </c>
      <c r="D1300" s="207">
        <v>1176</v>
      </c>
      <c r="E1300" s="207" t="s">
        <v>1160</v>
      </c>
      <c r="F1300" s="207">
        <v>5917.3</v>
      </c>
      <c r="G1300" s="207">
        <v>106.2</v>
      </c>
      <c r="H1300" s="196">
        <f t="shared" si="61"/>
        <v>106.2</v>
      </c>
      <c r="I1300" s="197" t="b">
        <f t="shared" si="62"/>
        <v>1</v>
      </c>
      <c r="J1300" s="194" t="b">
        <v>1</v>
      </c>
    </row>
    <row r="1301" spans="1:10" ht="15.6" thickBot="1">
      <c r="A1301" s="222" t="str">
        <f t="shared" si="60"/>
        <v>SHEPVG</v>
      </c>
      <c r="B1301" s="199" t="s">
        <v>1244</v>
      </c>
      <c r="C1301" s="199" t="s">
        <v>758</v>
      </c>
      <c r="D1301" s="208">
        <v>1176</v>
      </c>
      <c r="E1301" s="208" t="s">
        <v>1160</v>
      </c>
      <c r="F1301" s="208">
        <v>5940.7</v>
      </c>
      <c r="G1301" s="208">
        <v>106.1</v>
      </c>
      <c r="H1301" s="196">
        <f t="shared" si="61"/>
        <v>106.1</v>
      </c>
      <c r="I1301" s="197" t="b">
        <f t="shared" si="62"/>
        <v>1</v>
      </c>
      <c r="J1301" s="194" t="b">
        <v>1</v>
      </c>
    </row>
    <row r="1302" spans="1:10" ht="15.6" thickBot="1">
      <c r="A1302" s="222" t="str">
        <f t="shared" si="60"/>
        <v>TAOSZX</v>
      </c>
      <c r="B1302" s="199" t="s">
        <v>757</v>
      </c>
      <c r="C1302" s="199" t="s">
        <v>759</v>
      </c>
      <c r="D1302" s="207">
        <v>1640</v>
      </c>
      <c r="E1302" s="207" t="s">
        <v>1249</v>
      </c>
      <c r="F1302" s="207">
        <v>7667.8</v>
      </c>
      <c r="G1302" s="207">
        <v>134.6</v>
      </c>
      <c r="H1302" s="196">
        <f t="shared" si="61"/>
        <v>134.6</v>
      </c>
      <c r="I1302" s="197" t="b">
        <f t="shared" si="62"/>
        <v>1</v>
      </c>
      <c r="J1302" s="194" t="b">
        <v>1</v>
      </c>
    </row>
    <row r="1303" spans="1:10" ht="15.6" thickBot="1">
      <c r="A1303" s="222" t="str">
        <f t="shared" si="60"/>
        <v>SZXTAO</v>
      </c>
      <c r="B1303" s="199" t="s">
        <v>759</v>
      </c>
      <c r="C1303" s="199" t="s">
        <v>757</v>
      </c>
      <c r="D1303" s="208">
        <v>1640</v>
      </c>
      <c r="E1303" s="208" t="s">
        <v>1249</v>
      </c>
      <c r="F1303" s="208">
        <v>7667.4</v>
      </c>
      <c r="G1303" s="208">
        <v>134.6</v>
      </c>
      <c r="H1303" s="196">
        <f t="shared" si="61"/>
        <v>134.6</v>
      </c>
      <c r="I1303" s="197" t="b">
        <f t="shared" si="62"/>
        <v>1</v>
      </c>
      <c r="J1303" s="194" t="b">
        <v>1</v>
      </c>
    </row>
    <row r="1304" spans="1:10" ht="19.8" thickBot="1">
      <c r="A1304" s="222" t="str">
        <f t="shared" si="60"/>
        <v>SFOPHX</v>
      </c>
      <c r="B1304" s="199" t="s">
        <v>773</v>
      </c>
      <c r="C1304" s="199" t="s">
        <v>978</v>
      </c>
      <c r="D1304" s="207">
        <v>1046</v>
      </c>
      <c r="E1304" s="207" t="s">
        <v>1506</v>
      </c>
      <c r="F1304" s="207">
        <v>5102.8</v>
      </c>
      <c r="G1304" s="207">
        <v>114.3</v>
      </c>
      <c r="H1304" s="196">
        <f t="shared" si="61"/>
        <v>114.3</v>
      </c>
      <c r="I1304" s="197" t="b">
        <f t="shared" si="62"/>
        <v>1</v>
      </c>
      <c r="J1304" s="194" t="b">
        <v>1</v>
      </c>
    </row>
    <row r="1305" spans="1:10" ht="19.8" thickBot="1">
      <c r="A1305" s="222" t="str">
        <f t="shared" si="60"/>
        <v>PHXSFO</v>
      </c>
      <c r="B1305" s="199" t="s">
        <v>978</v>
      </c>
      <c r="C1305" s="199" t="s">
        <v>773</v>
      </c>
      <c r="D1305" s="208">
        <v>1046</v>
      </c>
      <c r="E1305" s="208" t="s">
        <v>1507</v>
      </c>
      <c r="F1305" s="208">
        <v>5006.2</v>
      </c>
      <c r="G1305" s="208">
        <v>116.2</v>
      </c>
      <c r="H1305" s="196">
        <f t="shared" si="61"/>
        <v>116.2</v>
      </c>
      <c r="I1305" s="197" t="b">
        <f t="shared" si="62"/>
        <v>1</v>
      </c>
      <c r="J1305" s="194" t="b">
        <v>1</v>
      </c>
    </row>
    <row r="1306" spans="1:10" ht="15.6" thickBot="1">
      <c r="A1306" s="222" t="str">
        <f t="shared" si="60"/>
        <v>YYZIAD</v>
      </c>
      <c r="B1306" s="199" t="s">
        <v>787</v>
      </c>
      <c r="C1306" s="199" t="s">
        <v>793</v>
      </c>
      <c r="D1306" s="207">
        <v>555</v>
      </c>
      <c r="E1306" s="207" t="s">
        <v>1508</v>
      </c>
      <c r="F1306" s="207">
        <v>2118.9</v>
      </c>
      <c r="G1306" s="207">
        <v>88.6</v>
      </c>
      <c r="H1306" s="196">
        <f t="shared" si="61"/>
        <v>88.6</v>
      </c>
      <c r="I1306" s="197" t="b">
        <f t="shared" si="62"/>
        <v>1</v>
      </c>
      <c r="J1306" s="194" t="b">
        <v>1</v>
      </c>
    </row>
    <row r="1307" spans="1:10" ht="15.6" thickBot="1">
      <c r="A1307" s="222" t="str">
        <f t="shared" si="60"/>
        <v>IADYYZ</v>
      </c>
      <c r="B1307" s="199" t="s">
        <v>793</v>
      </c>
      <c r="C1307" s="199" t="s">
        <v>787</v>
      </c>
      <c r="D1307" s="208">
        <v>555</v>
      </c>
      <c r="E1307" s="208" t="s">
        <v>1289</v>
      </c>
      <c r="F1307" s="208">
        <v>2118.3000000000002</v>
      </c>
      <c r="G1307" s="208">
        <v>88.7</v>
      </c>
      <c r="H1307" s="196">
        <f t="shared" si="61"/>
        <v>88.7</v>
      </c>
      <c r="I1307" s="197" t="b">
        <f t="shared" si="62"/>
        <v>1</v>
      </c>
      <c r="J1307" s="194" t="b">
        <v>1</v>
      </c>
    </row>
    <row r="1308" spans="1:10" ht="15.6" thickBot="1">
      <c r="A1308" s="222" t="str">
        <f t="shared" si="60"/>
        <v>IADMSP</v>
      </c>
      <c r="B1308" s="199" t="s">
        <v>793</v>
      </c>
      <c r="C1308" s="199" t="s">
        <v>791</v>
      </c>
      <c r="D1308" s="207">
        <v>1458</v>
      </c>
      <c r="E1308" s="207" t="s">
        <v>1509</v>
      </c>
      <c r="F1308" s="207">
        <v>4078.4</v>
      </c>
      <c r="G1308" s="207">
        <v>179.3</v>
      </c>
      <c r="H1308" s="196">
        <f t="shared" si="61"/>
        <v>179.3</v>
      </c>
      <c r="I1308" s="197" t="b">
        <f t="shared" si="62"/>
        <v>1</v>
      </c>
      <c r="J1308" s="194" t="b">
        <v>1</v>
      </c>
    </row>
    <row r="1309" spans="1:10" ht="15.6" thickBot="1">
      <c r="A1309" s="222" t="str">
        <f t="shared" si="60"/>
        <v>MSPCWA</v>
      </c>
      <c r="B1309" s="199" t="s">
        <v>791</v>
      </c>
      <c r="C1309" s="199" t="s">
        <v>1510</v>
      </c>
      <c r="D1309" s="207">
        <v>278</v>
      </c>
      <c r="E1309" s="207" t="s">
        <v>1199</v>
      </c>
      <c r="F1309" s="207">
        <v>1275</v>
      </c>
      <c r="G1309" s="207">
        <v>44.2</v>
      </c>
      <c r="H1309" s="196">
        <f t="shared" si="61"/>
        <v>44.2</v>
      </c>
      <c r="I1309" s="197" t="b">
        <f t="shared" si="62"/>
        <v>1</v>
      </c>
      <c r="J1309" s="194" t="b">
        <v>1</v>
      </c>
    </row>
    <row r="1310" spans="1:10" ht="15.6" thickBot="1">
      <c r="A1310" s="222" t="str">
        <f t="shared" si="60"/>
        <v>CWAMSP</v>
      </c>
      <c r="B1310" s="199" t="s">
        <v>1510</v>
      </c>
      <c r="C1310" s="199" t="s">
        <v>791</v>
      </c>
      <c r="D1310" s="207">
        <v>278</v>
      </c>
      <c r="E1310" s="207" t="s">
        <v>1199</v>
      </c>
      <c r="F1310" s="207">
        <v>1275</v>
      </c>
      <c r="G1310" s="207">
        <v>44.2</v>
      </c>
      <c r="H1310" s="196">
        <f t="shared" si="61"/>
        <v>44.2</v>
      </c>
      <c r="I1310" s="197" t="b">
        <f t="shared" si="62"/>
        <v>1</v>
      </c>
      <c r="J1310" s="194" t="b">
        <v>1</v>
      </c>
    </row>
    <row r="1311" spans="1:10" ht="15.6" thickBot="1">
      <c r="A1311" s="222" t="str">
        <f t="shared" si="60"/>
        <v>MSPIAD</v>
      </c>
      <c r="B1311" s="199" t="s">
        <v>791</v>
      </c>
      <c r="C1311" s="199" t="s">
        <v>793</v>
      </c>
      <c r="D1311" s="207">
        <v>1458</v>
      </c>
      <c r="E1311" s="207" t="s">
        <v>1509</v>
      </c>
      <c r="F1311" s="207">
        <v>4080.2</v>
      </c>
      <c r="G1311" s="207">
        <v>179.3</v>
      </c>
      <c r="H1311" s="196">
        <f t="shared" si="61"/>
        <v>179.3</v>
      </c>
      <c r="I1311" s="197" t="b">
        <f t="shared" si="62"/>
        <v>1</v>
      </c>
      <c r="J1311" s="194" t="b">
        <v>1</v>
      </c>
    </row>
    <row r="1312" spans="1:10" ht="15.6" thickBot="1">
      <c r="A1312" s="222" t="str">
        <f t="shared" si="60"/>
        <v>MSPPDX</v>
      </c>
      <c r="B1312" s="199" t="s">
        <v>791</v>
      </c>
      <c r="C1312" s="199" t="s">
        <v>1268</v>
      </c>
      <c r="D1312" s="207">
        <v>2287</v>
      </c>
      <c r="E1312" s="207" t="s">
        <v>1511</v>
      </c>
      <c r="F1312" s="207">
        <v>9707.7000000000007</v>
      </c>
      <c r="G1312" s="207">
        <v>196.3</v>
      </c>
      <c r="H1312" s="196">
        <f t="shared" si="61"/>
        <v>196.3</v>
      </c>
      <c r="I1312" s="197" t="b">
        <f t="shared" si="62"/>
        <v>1</v>
      </c>
      <c r="J1312" s="194" t="b">
        <v>1</v>
      </c>
    </row>
    <row r="1313" spans="1:10" ht="15.6" thickBot="1">
      <c r="A1313" s="222" t="str">
        <f t="shared" si="60"/>
        <v>PDXMSP</v>
      </c>
      <c r="B1313" s="199" t="s">
        <v>1268</v>
      </c>
      <c r="C1313" s="199" t="s">
        <v>791</v>
      </c>
      <c r="D1313" s="207">
        <v>2287</v>
      </c>
      <c r="E1313" s="207" t="s">
        <v>1511</v>
      </c>
      <c r="F1313" s="207">
        <v>9735.1</v>
      </c>
      <c r="G1313" s="207">
        <v>195.9</v>
      </c>
      <c r="H1313" s="196">
        <f t="shared" si="61"/>
        <v>195.9</v>
      </c>
      <c r="I1313" s="197" t="b">
        <f t="shared" si="62"/>
        <v>1</v>
      </c>
      <c r="J1313" s="194" t="b">
        <v>1</v>
      </c>
    </row>
    <row r="1314" spans="1:10" ht="15.6" thickBot="1">
      <c r="A1314" s="222" t="str">
        <f t="shared" si="60"/>
        <v>NKGCKG</v>
      </c>
      <c r="B1314" s="199" t="s">
        <v>767</v>
      </c>
      <c r="C1314" s="199" t="s">
        <v>934</v>
      </c>
      <c r="D1314" s="207">
        <v>1188</v>
      </c>
      <c r="E1314" s="207" t="s">
        <v>1512</v>
      </c>
      <c r="F1314" s="207">
        <v>6059.3</v>
      </c>
      <c r="G1314" s="207">
        <v>106.7</v>
      </c>
      <c r="H1314" s="196">
        <f t="shared" si="61"/>
        <v>106.7</v>
      </c>
      <c r="I1314" s="197" t="b">
        <f t="shared" si="62"/>
        <v>1</v>
      </c>
      <c r="J1314" s="194" t="b">
        <v>1</v>
      </c>
    </row>
    <row r="1315" spans="1:10" ht="15.6" thickBot="1">
      <c r="A1315" s="222" t="str">
        <f t="shared" si="60"/>
        <v>CKGNKG</v>
      </c>
      <c r="B1315" s="199" t="s">
        <v>934</v>
      </c>
      <c r="C1315" s="199" t="s">
        <v>767</v>
      </c>
      <c r="D1315" s="207">
        <v>1188</v>
      </c>
      <c r="E1315" s="207" t="s">
        <v>1512</v>
      </c>
      <c r="F1315" s="207">
        <v>6058.3</v>
      </c>
      <c r="G1315" s="207">
        <v>106.7</v>
      </c>
      <c r="H1315" s="196">
        <f t="shared" si="61"/>
        <v>106.7</v>
      </c>
      <c r="I1315" s="197" t="b">
        <f t="shared" si="62"/>
        <v>1</v>
      </c>
      <c r="J1315" s="194" t="b">
        <v>1</v>
      </c>
    </row>
    <row r="1316" spans="1:10" ht="15.6" thickBot="1">
      <c r="A1316" s="222" t="str">
        <f t="shared" si="60"/>
        <v>SHAXIY</v>
      </c>
      <c r="B1316" s="199" t="s">
        <v>771</v>
      </c>
      <c r="C1316" s="199" t="s">
        <v>1251</v>
      </c>
      <c r="D1316" s="207">
        <v>1228</v>
      </c>
      <c r="E1316" s="207" t="s">
        <v>1513</v>
      </c>
      <c r="F1316" s="207">
        <v>6399.9</v>
      </c>
      <c r="G1316" s="207">
        <v>106.1</v>
      </c>
      <c r="H1316" s="196">
        <f t="shared" si="61"/>
        <v>106.1</v>
      </c>
      <c r="I1316" s="197" t="b">
        <f t="shared" si="62"/>
        <v>1</v>
      </c>
      <c r="J1316" s="194" t="b">
        <v>1</v>
      </c>
    </row>
    <row r="1317" spans="1:10" ht="15.6" thickBot="1">
      <c r="A1317" s="222" t="str">
        <f t="shared" si="60"/>
        <v>XIYCSX</v>
      </c>
      <c r="B1317" s="199" t="s">
        <v>1251</v>
      </c>
      <c r="C1317" s="199" t="s">
        <v>919</v>
      </c>
      <c r="D1317" s="207">
        <v>813</v>
      </c>
      <c r="E1317" s="207" t="s">
        <v>1514</v>
      </c>
      <c r="F1317" s="207">
        <v>4767.3</v>
      </c>
      <c r="G1317" s="207">
        <v>81.7</v>
      </c>
      <c r="H1317" s="196">
        <f t="shared" si="61"/>
        <v>81.7</v>
      </c>
      <c r="I1317" s="197" t="b">
        <f t="shared" si="62"/>
        <v>1</v>
      </c>
      <c r="J1317" s="194" t="b">
        <v>1</v>
      </c>
    </row>
    <row r="1318" spans="1:10" ht="15.6" thickBot="1">
      <c r="A1318" s="222" t="str">
        <f t="shared" si="60"/>
        <v>CSXXIY</v>
      </c>
      <c r="B1318" s="199" t="s">
        <v>919</v>
      </c>
      <c r="C1318" s="199" t="s">
        <v>1251</v>
      </c>
      <c r="D1318" s="207">
        <v>813</v>
      </c>
      <c r="E1318" s="207" t="s">
        <v>1514</v>
      </c>
      <c r="F1318" s="207">
        <v>4770</v>
      </c>
      <c r="G1318" s="207">
        <v>81.7</v>
      </c>
      <c r="H1318" s="196">
        <f t="shared" si="61"/>
        <v>81.7</v>
      </c>
      <c r="I1318" s="197" t="b">
        <f t="shared" si="62"/>
        <v>1</v>
      </c>
      <c r="J1318" s="194" t="b">
        <v>1</v>
      </c>
    </row>
    <row r="1319" spans="1:10" ht="15.6" thickBot="1">
      <c r="A1319" s="222" t="str">
        <f t="shared" si="60"/>
        <v>XIYSHA</v>
      </c>
      <c r="B1319" s="199" t="s">
        <v>1251</v>
      </c>
      <c r="C1319" s="199" t="s">
        <v>771</v>
      </c>
      <c r="D1319" s="207">
        <v>1228</v>
      </c>
      <c r="E1319" s="207" t="s">
        <v>1515</v>
      </c>
      <c r="F1319" s="207">
        <v>6343.7</v>
      </c>
      <c r="G1319" s="207">
        <v>107.9</v>
      </c>
      <c r="H1319" s="196">
        <f t="shared" si="61"/>
        <v>107.9</v>
      </c>
      <c r="I1319" s="197" t="b">
        <f t="shared" si="62"/>
        <v>1</v>
      </c>
      <c r="J1319" s="194" t="b">
        <v>1</v>
      </c>
    </row>
    <row r="1320" spans="1:10" ht="15.6" thickBot="1">
      <c r="A1320" s="222" t="str">
        <f t="shared" si="60"/>
        <v>XIYSZX</v>
      </c>
      <c r="B1320" s="199" t="s">
        <v>1251</v>
      </c>
      <c r="C1320" s="199" t="s">
        <v>759</v>
      </c>
      <c r="D1320" s="207">
        <v>1400</v>
      </c>
      <c r="E1320" s="207" t="s">
        <v>1173</v>
      </c>
      <c r="F1320" s="207">
        <v>6780.8</v>
      </c>
      <c r="G1320" s="207">
        <v>119.9</v>
      </c>
      <c r="H1320" s="196">
        <f t="shared" si="61"/>
        <v>119.9</v>
      </c>
      <c r="I1320" s="197" t="b">
        <f t="shared" si="62"/>
        <v>1</v>
      </c>
      <c r="J1320" s="194" t="b">
        <v>1</v>
      </c>
    </row>
    <row r="1321" spans="1:10" ht="15.6" thickBot="1">
      <c r="A1321" s="222" t="str">
        <f t="shared" si="60"/>
        <v>SZXXIY</v>
      </c>
      <c r="B1321" s="199" t="s">
        <v>759</v>
      </c>
      <c r="C1321" s="199" t="s">
        <v>1251</v>
      </c>
      <c r="D1321" s="208">
        <v>1400</v>
      </c>
      <c r="E1321" s="208" t="s">
        <v>1173</v>
      </c>
      <c r="F1321" s="208">
        <v>6780.7</v>
      </c>
      <c r="G1321" s="208">
        <v>119.9</v>
      </c>
      <c r="H1321" s="196">
        <f t="shared" si="61"/>
        <v>119.9</v>
      </c>
      <c r="I1321" s="197" t="b">
        <f t="shared" si="62"/>
        <v>1</v>
      </c>
      <c r="J1321" s="194" t="b">
        <v>1</v>
      </c>
    </row>
    <row r="1322" spans="1:10" ht="15.6" thickBot="1">
      <c r="A1322" s="222" t="str">
        <f t="shared" si="60"/>
        <v>STRMXP</v>
      </c>
      <c r="B1322" s="199" t="s">
        <v>851</v>
      </c>
      <c r="C1322" s="199" t="s">
        <v>813</v>
      </c>
      <c r="D1322" s="207">
        <v>343</v>
      </c>
      <c r="E1322" s="207" t="s">
        <v>1516</v>
      </c>
      <c r="F1322" s="207">
        <v>2488.3000000000002</v>
      </c>
      <c r="G1322" s="207">
        <v>61.1</v>
      </c>
      <c r="H1322" s="196">
        <f t="shared" si="61"/>
        <v>61.1</v>
      </c>
      <c r="I1322" s="197" t="b">
        <f t="shared" si="62"/>
        <v>1</v>
      </c>
      <c r="J1322" s="194" t="b">
        <v>1</v>
      </c>
    </row>
    <row r="1323" spans="1:10" ht="15.6" thickBot="1">
      <c r="A1323" s="222" t="str">
        <f t="shared" si="60"/>
        <v>MXPMUC</v>
      </c>
      <c r="B1323" s="199" t="s">
        <v>813</v>
      </c>
      <c r="C1323" s="199" t="s">
        <v>797</v>
      </c>
      <c r="D1323" s="207">
        <v>381</v>
      </c>
      <c r="E1323" s="207" t="s">
        <v>998</v>
      </c>
      <c r="F1323" s="207">
        <v>2606.4</v>
      </c>
      <c r="G1323" s="207">
        <v>63.7</v>
      </c>
      <c r="H1323" s="196">
        <f t="shared" si="61"/>
        <v>63.7</v>
      </c>
      <c r="I1323" s="197" t="b">
        <f t="shared" si="62"/>
        <v>1</v>
      </c>
      <c r="J1323" s="194" t="b">
        <v>1</v>
      </c>
    </row>
    <row r="1324" spans="1:10" ht="15.6" thickBot="1">
      <c r="A1324" s="222" t="str">
        <f t="shared" si="60"/>
        <v>MUCMXP</v>
      </c>
      <c r="B1324" s="199" t="s">
        <v>797</v>
      </c>
      <c r="C1324" s="199" t="s">
        <v>813</v>
      </c>
      <c r="D1324" s="207">
        <v>381</v>
      </c>
      <c r="E1324" s="207" t="s">
        <v>998</v>
      </c>
      <c r="F1324" s="207">
        <v>2607</v>
      </c>
      <c r="G1324" s="207">
        <v>63.7</v>
      </c>
      <c r="H1324" s="196">
        <f t="shared" si="61"/>
        <v>63.7</v>
      </c>
      <c r="I1324" s="197" t="b">
        <f t="shared" si="62"/>
        <v>1</v>
      </c>
      <c r="J1324" s="194" t="b">
        <v>1</v>
      </c>
    </row>
    <row r="1325" spans="1:10" ht="15.6" thickBot="1">
      <c r="A1325" s="222" t="str">
        <f t="shared" si="60"/>
        <v>MXPSTR</v>
      </c>
      <c r="B1325" s="199" t="s">
        <v>813</v>
      </c>
      <c r="C1325" s="199" t="s">
        <v>851</v>
      </c>
      <c r="D1325" s="207">
        <v>343</v>
      </c>
      <c r="E1325" s="207" t="s">
        <v>1516</v>
      </c>
      <c r="F1325" s="207">
        <v>2488.3000000000002</v>
      </c>
      <c r="G1325" s="207">
        <v>61.1</v>
      </c>
      <c r="H1325" s="196">
        <f t="shared" si="61"/>
        <v>61.1</v>
      </c>
      <c r="I1325" s="197" t="b">
        <f t="shared" si="62"/>
        <v>1</v>
      </c>
      <c r="J1325" s="194" t="b">
        <v>1</v>
      </c>
    </row>
    <row r="1326" spans="1:10" ht="19.8" thickBot="1">
      <c r="A1326" s="222" t="str">
        <f t="shared" si="60"/>
        <v>ORDYYZ</v>
      </c>
      <c r="B1326" s="199" t="s">
        <v>776</v>
      </c>
      <c r="C1326" s="199" t="s">
        <v>787</v>
      </c>
      <c r="D1326" s="207">
        <v>700</v>
      </c>
      <c r="E1326" s="207" t="s">
        <v>1517</v>
      </c>
      <c r="F1326" s="207">
        <v>3038.3</v>
      </c>
      <c r="G1326" s="207">
        <v>110.6</v>
      </c>
      <c r="H1326" s="196">
        <f t="shared" si="61"/>
        <v>110.6</v>
      </c>
      <c r="I1326" s="197" t="b">
        <f t="shared" si="62"/>
        <v>1</v>
      </c>
      <c r="J1326" s="194" t="b">
        <v>1</v>
      </c>
    </row>
    <row r="1327" spans="1:10" ht="15.6" thickBot="1">
      <c r="A1327" s="222" t="str">
        <f t="shared" si="60"/>
        <v>YYZSFO</v>
      </c>
      <c r="B1327" s="199" t="s">
        <v>787</v>
      </c>
      <c r="C1327" s="199" t="s">
        <v>773</v>
      </c>
      <c r="D1327" s="207">
        <v>3627</v>
      </c>
      <c r="E1327" s="207" t="s">
        <v>1518</v>
      </c>
      <c r="F1327" s="207">
        <v>18698.2</v>
      </c>
      <c r="G1327" s="207">
        <v>251.3</v>
      </c>
      <c r="H1327" s="196">
        <f t="shared" si="61"/>
        <v>251.3</v>
      </c>
      <c r="I1327" s="197" t="b">
        <f t="shared" si="62"/>
        <v>1</v>
      </c>
      <c r="J1327" s="194" t="b">
        <v>1</v>
      </c>
    </row>
    <row r="1328" spans="1:10" ht="15.6" thickBot="1">
      <c r="A1328" s="222" t="str">
        <f t="shared" si="60"/>
        <v>SFOYYZ</v>
      </c>
      <c r="B1328" s="199" t="s">
        <v>773</v>
      </c>
      <c r="C1328" s="199" t="s">
        <v>787</v>
      </c>
      <c r="D1328" s="207">
        <v>3627</v>
      </c>
      <c r="E1328" s="207" t="s">
        <v>1518</v>
      </c>
      <c r="F1328" s="207">
        <v>18701</v>
      </c>
      <c r="G1328" s="207">
        <v>251.3</v>
      </c>
      <c r="H1328" s="196">
        <f t="shared" si="61"/>
        <v>251.3</v>
      </c>
      <c r="I1328" s="197" t="b">
        <f t="shared" si="62"/>
        <v>1</v>
      </c>
      <c r="J1328" s="194" t="b">
        <v>1</v>
      </c>
    </row>
    <row r="1329" spans="1:10" ht="19.8" thickBot="1">
      <c r="A1329" s="222" t="str">
        <f t="shared" si="60"/>
        <v>YYZORD</v>
      </c>
      <c r="B1329" s="199" t="s">
        <v>787</v>
      </c>
      <c r="C1329" s="199" t="s">
        <v>776</v>
      </c>
      <c r="D1329" s="208">
        <v>700</v>
      </c>
      <c r="E1329" s="208" t="s">
        <v>1517</v>
      </c>
      <c r="F1329" s="208">
        <v>3047.3</v>
      </c>
      <c r="G1329" s="208">
        <v>110.9</v>
      </c>
      <c r="H1329" s="196">
        <f t="shared" si="61"/>
        <v>110.9</v>
      </c>
      <c r="I1329" s="197" t="b">
        <f t="shared" si="62"/>
        <v>1</v>
      </c>
      <c r="J1329" s="194" t="b">
        <v>1</v>
      </c>
    </row>
    <row r="1330" spans="1:10" ht="15.6" thickBot="1">
      <c r="A1330" s="222" t="str">
        <f t="shared" si="60"/>
        <v>MXPVIE</v>
      </c>
      <c r="B1330" s="199" t="s">
        <v>813</v>
      </c>
      <c r="C1330" s="199" t="s">
        <v>763</v>
      </c>
      <c r="D1330" s="207">
        <v>657</v>
      </c>
      <c r="E1330" s="207" t="s">
        <v>1519</v>
      </c>
      <c r="F1330" s="207">
        <v>3697.3</v>
      </c>
      <c r="G1330" s="207">
        <v>90.5</v>
      </c>
      <c r="H1330" s="196">
        <f t="shared" si="61"/>
        <v>90.5</v>
      </c>
      <c r="I1330" s="197" t="b">
        <f t="shared" si="62"/>
        <v>1</v>
      </c>
      <c r="J1330" s="194" t="b">
        <v>1</v>
      </c>
    </row>
    <row r="1331" spans="1:10" ht="15.6" thickBot="1">
      <c r="A1331" s="222" t="str">
        <f t="shared" si="60"/>
        <v>VIEMXP</v>
      </c>
      <c r="B1331" s="199" t="s">
        <v>763</v>
      </c>
      <c r="C1331" s="199" t="s">
        <v>813</v>
      </c>
      <c r="D1331" s="207">
        <v>657</v>
      </c>
      <c r="E1331" s="207" t="s">
        <v>1519</v>
      </c>
      <c r="F1331" s="207">
        <v>3697.6</v>
      </c>
      <c r="G1331" s="207">
        <v>90.5</v>
      </c>
      <c r="H1331" s="196">
        <f t="shared" si="61"/>
        <v>90.5</v>
      </c>
      <c r="I1331" s="197" t="b">
        <f t="shared" si="62"/>
        <v>1</v>
      </c>
      <c r="J1331" s="194" t="b">
        <v>1</v>
      </c>
    </row>
    <row r="1332" spans="1:10" ht="15.6" thickBot="1">
      <c r="A1332" s="222" t="str">
        <f t="shared" si="60"/>
        <v>POZMUC</v>
      </c>
      <c r="B1332" s="199" t="s">
        <v>1520</v>
      </c>
      <c r="C1332" s="199" t="s">
        <v>797</v>
      </c>
      <c r="D1332" s="207">
        <v>575</v>
      </c>
      <c r="E1332" s="207" t="s">
        <v>1327</v>
      </c>
      <c r="F1332" s="207">
        <v>2455.5</v>
      </c>
      <c r="G1332" s="207">
        <v>102.6</v>
      </c>
      <c r="H1332" s="196">
        <f t="shared" si="61"/>
        <v>102.6</v>
      </c>
      <c r="I1332" s="197" t="b">
        <f t="shared" si="62"/>
        <v>1</v>
      </c>
      <c r="J1332" s="194" t="b">
        <v>1</v>
      </c>
    </row>
    <row r="1333" spans="1:10" ht="15.6" thickBot="1">
      <c r="A1333" s="222" t="str">
        <f t="shared" si="60"/>
        <v>MUCPOZ</v>
      </c>
      <c r="B1333" s="199" t="s">
        <v>797</v>
      </c>
      <c r="C1333" s="199" t="s">
        <v>1520</v>
      </c>
      <c r="D1333" s="207">
        <v>575</v>
      </c>
      <c r="E1333" s="207" t="s">
        <v>1327</v>
      </c>
      <c r="F1333" s="207">
        <v>2455.5</v>
      </c>
      <c r="G1333" s="207">
        <v>102.6</v>
      </c>
      <c r="H1333" s="196">
        <f t="shared" si="61"/>
        <v>102.6</v>
      </c>
      <c r="I1333" s="197" t="b">
        <f t="shared" si="62"/>
        <v>1</v>
      </c>
      <c r="J1333" s="194" t="b">
        <v>1</v>
      </c>
    </row>
    <row r="1334" spans="1:10" ht="15.6" thickBot="1">
      <c r="A1334" s="222" t="str">
        <f t="shared" si="60"/>
        <v>KRKMUC</v>
      </c>
      <c r="B1334" s="199" t="s">
        <v>867</v>
      </c>
      <c r="C1334" s="199" t="s">
        <v>797</v>
      </c>
      <c r="D1334" s="207">
        <v>610</v>
      </c>
      <c r="E1334" s="207" t="s">
        <v>998</v>
      </c>
      <c r="F1334" s="207">
        <v>3487.3</v>
      </c>
      <c r="G1334" s="207">
        <v>92.5</v>
      </c>
      <c r="H1334" s="196">
        <f t="shared" si="61"/>
        <v>92.5</v>
      </c>
      <c r="I1334" s="197" t="b">
        <f t="shared" si="62"/>
        <v>1</v>
      </c>
      <c r="J1334" s="194" t="b">
        <v>1</v>
      </c>
    </row>
    <row r="1335" spans="1:10" ht="15.6" thickBot="1">
      <c r="A1335" s="222" t="str">
        <f t="shared" si="60"/>
        <v>MUCSFO</v>
      </c>
      <c r="B1335" s="199" t="s">
        <v>797</v>
      </c>
      <c r="C1335" s="199" t="s">
        <v>773</v>
      </c>
      <c r="D1335" s="207">
        <v>9432</v>
      </c>
      <c r="E1335" s="207" t="s">
        <v>1521</v>
      </c>
      <c r="F1335" s="207">
        <v>100133.6</v>
      </c>
      <c r="G1335" s="207">
        <v>567.6</v>
      </c>
      <c r="H1335" s="196">
        <f t="shared" si="61"/>
        <v>567.6</v>
      </c>
      <c r="I1335" s="197" t="b">
        <f t="shared" si="62"/>
        <v>1</v>
      </c>
      <c r="J1335" s="194" t="b">
        <v>1</v>
      </c>
    </row>
    <row r="1336" spans="1:10" ht="15.6" thickBot="1">
      <c r="A1336" s="222" t="str">
        <f t="shared" si="60"/>
        <v>SFOFRA</v>
      </c>
      <c r="B1336" s="199" t="s">
        <v>773</v>
      </c>
      <c r="C1336" s="199" t="s">
        <v>766</v>
      </c>
      <c r="D1336" s="207">
        <v>9146</v>
      </c>
      <c r="E1336" s="207" t="s">
        <v>1522</v>
      </c>
      <c r="F1336" s="207">
        <v>97940.2</v>
      </c>
      <c r="G1336" s="207">
        <v>525.5</v>
      </c>
      <c r="H1336" s="196">
        <f t="shared" si="61"/>
        <v>525.5</v>
      </c>
      <c r="I1336" s="197" t="b">
        <f t="shared" si="62"/>
        <v>1</v>
      </c>
      <c r="J1336" s="194" t="b">
        <v>1</v>
      </c>
    </row>
    <row r="1337" spans="1:10" ht="15.6" thickBot="1">
      <c r="A1337" s="222" t="str">
        <f t="shared" si="60"/>
        <v>FRASFO</v>
      </c>
      <c r="B1337" s="199" t="s">
        <v>766</v>
      </c>
      <c r="C1337" s="199" t="s">
        <v>773</v>
      </c>
      <c r="D1337" s="207">
        <v>9146</v>
      </c>
      <c r="E1337" s="207" t="s">
        <v>1522</v>
      </c>
      <c r="F1337" s="207">
        <v>97969.1</v>
      </c>
      <c r="G1337" s="207">
        <v>525.4</v>
      </c>
      <c r="H1337" s="196">
        <f t="shared" si="61"/>
        <v>525.4</v>
      </c>
      <c r="I1337" s="197" t="b">
        <f t="shared" si="62"/>
        <v>1</v>
      </c>
      <c r="J1337" s="194" t="b">
        <v>1</v>
      </c>
    </row>
    <row r="1338" spans="1:10" ht="15.6" thickBot="1">
      <c r="A1338" s="222" t="str">
        <f t="shared" si="60"/>
        <v>SFOMUC</v>
      </c>
      <c r="B1338" s="199" t="s">
        <v>773</v>
      </c>
      <c r="C1338" s="199" t="s">
        <v>797</v>
      </c>
      <c r="D1338" s="207">
        <v>9432</v>
      </c>
      <c r="E1338" s="207" t="s">
        <v>1521</v>
      </c>
      <c r="F1338" s="207">
        <v>100219.4</v>
      </c>
      <c r="G1338" s="207">
        <v>567.4</v>
      </c>
      <c r="H1338" s="196">
        <f t="shared" si="61"/>
        <v>567.4</v>
      </c>
      <c r="I1338" s="197" t="b">
        <f t="shared" si="62"/>
        <v>1</v>
      </c>
      <c r="J1338" s="194" t="b">
        <v>1</v>
      </c>
    </row>
    <row r="1339" spans="1:10" ht="15.6" thickBot="1">
      <c r="A1339" s="222" t="str">
        <f t="shared" si="60"/>
        <v>MUCKRK</v>
      </c>
      <c r="B1339" s="199" t="s">
        <v>797</v>
      </c>
      <c r="C1339" s="199" t="s">
        <v>867</v>
      </c>
      <c r="D1339" s="207">
        <v>610</v>
      </c>
      <c r="E1339" s="207" t="s">
        <v>998</v>
      </c>
      <c r="F1339" s="207">
        <v>3486.6</v>
      </c>
      <c r="G1339" s="207">
        <v>92.5</v>
      </c>
      <c r="H1339" s="196">
        <f t="shared" si="61"/>
        <v>92.5</v>
      </c>
      <c r="I1339" s="197" t="b">
        <f t="shared" si="62"/>
        <v>1</v>
      </c>
      <c r="J1339" s="194" t="b">
        <v>1</v>
      </c>
    </row>
    <row r="1340" spans="1:10" ht="15.6" thickBot="1">
      <c r="A1340" s="222" t="str">
        <f t="shared" si="60"/>
        <v>VIEKRK</v>
      </c>
      <c r="B1340" s="199" t="s">
        <v>763</v>
      </c>
      <c r="C1340" s="199" t="s">
        <v>867</v>
      </c>
      <c r="D1340" s="207">
        <v>320</v>
      </c>
      <c r="E1340" s="207" t="s">
        <v>1523</v>
      </c>
      <c r="F1340" s="207">
        <v>1141.5999999999999</v>
      </c>
      <c r="G1340" s="207">
        <v>52.4</v>
      </c>
      <c r="H1340" s="196">
        <f t="shared" si="61"/>
        <v>52.4</v>
      </c>
      <c r="I1340" s="197" t="b">
        <f t="shared" si="62"/>
        <v>1</v>
      </c>
      <c r="J1340" s="194" t="b">
        <v>1</v>
      </c>
    </row>
    <row r="1341" spans="1:10" ht="15.6" thickBot="1">
      <c r="A1341" s="222" t="str">
        <f t="shared" si="60"/>
        <v>KRKVIE</v>
      </c>
      <c r="B1341" s="199" t="s">
        <v>867</v>
      </c>
      <c r="C1341" s="199" t="s">
        <v>763</v>
      </c>
      <c r="D1341" s="207">
        <v>320</v>
      </c>
      <c r="E1341" s="207" t="s">
        <v>1523</v>
      </c>
      <c r="F1341" s="207">
        <v>1143.0999999999999</v>
      </c>
      <c r="G1341" s="207">
        <v>52.4</v>
      </c>
      <c r="H1341" s="196">
        <f t="shared" si="61"/>
        <v>52.4</v>
      </c>
      <c r="I1341" s="197" t="b">
        <f t="shared" si="62"/>
        <v>1</v>
      </c>
      <c r="J1341" s="194" t="b">
        <v>1</v>
      </c>
    </row>
    <row r="1342" spans="1:10" ht="15.6" thickBot="1">
      <c r="A1342" s="222" t="str">
        <f t="shared" si="60"/>
        <v>TAOSJW</v>
      </c>
      <c r="B1342" s="199" t="s">
        <v>757</v>
      </c>
      <c r="C1342" s="199" t="s">
        <v>1524</v>
      </c>
      <c r="D1342" s="207">
        <v>549</v>
      </c>
      <c r="E1342" s="207">
        <v>320</v>
      </c>
      <c r="F1342" s="207">
        <v>3376.8</v>
      </c>
      <c r="G1342" s="207">
        <v>62.4</v>
      </c>
      <c r="H1342" s="196">
        <f t="shared" si="61"/>
        <v>62.4</v>
      </c>
      <c r="I1342" s="197" t="b">
        <f t="shared" si="62"/>
        <v>1</v>
      </c>
      <c r="J1342" s="194" t="b">
        <v>1</v>
      </c>
    </row>
    <row r="1343" spans="1:10" ht="15.6" thickBot="1">
      <c r="A1343" s="222" t="str">
        <f t="shared" si="60"/>
        <v>SJWTAO</v>
      </c>
      <c r="B1343" s="199" t="s">
        <v>1524</v>
      </c>
      <c r="C1343" s="199" t="s">
        <v>757</v>
      </c>
      <c r="D1343" s="207">
        <v>549</v>
      </c>
      <c r="E1343" s="207">
        <v>320</v>
      </c>
      <c r="F1343" s="207">
        <v>3376.8</v>
      </c>
      <c r="G1343" s="207">
        <v>62.4</v>
      </c>
      <c r="H1343" s="196">
        <f t="shared" si="61"/>
        <v>62.4</v>
      </c>
      <c r="I1343" s="197" t="b">
        <f t="shared" si="62"/>
        <v>1</v>
      </c>
      <c r="J1343" s="194" t="b">
        <v>1</v>
      </c>
    </row>
    <row r="1344" spans="1:10" ht="15.6" thickBot="1">
      <c r="A1344" s="222" t="str">
        <f t="shared" si="60"/>
        <v>XIYHKG</v>
      </c>
      <c r="B1344" s="199" t="s">
        <v>1251</v>
      </c>
      <c r="C1344" s="199" t="s">
        <v>760</v>
      </c>
      <c r="D1344" s="207">
        <v>1439</v>
      </c>
      <c r="E1344" s="207" t="s">
        <v>1170</v>
      </c>
      <c r="F1344" s="207">
        <v>9152.7999999999993</v>
      </c>
      <c r="G1344" s="207">
        <v>120.1</v>
      </c>
      <c r="H1344" s="196">
        <f t="shared" si="61"/>
        <v>120.1</v>
      </c>
      <c r="I1344" s="197" t="b">
        <f t="shared" si="62"/>
        <v>1</v>
      </c>
      <c r="J1344" s="194" t="b">
        <v>1</v>
      </c>
    </row>
    <row r="1345" spans="1:10" ht="15.6" thickBot="1">
      <c r="A1345" s="222" t="str">
        <f t="shared" si="60"/>
        <v>HKGXIY</v>
      </c>
      <c r="B1345" s="199" t="s">
        <v>760</v>
      </c>
      <c r="C1345" s="199" t="s">
        <v>1251</v>
      </c>
      <c r="D1345" s="207">
        <v>1439</v>
      </c>
      <c r="E1345" s="207" t="s">
        <v>1170</v>
      </c>
      <c r="F1345" s="207">
        <v>9152.7999999999993</v>
      </c>
      <c r="G1345" s="207">
        <v>120.1</v>
      </c>
      <c r="H1345" s="196">
        <f t="shared" si="61"/>
        <v>120.1</v>
      </c>
      <c r="I1345" s="197" t="b">
        <f t="shared" si="62"/>
        <v>1</v>
      </c>
      <c r="J1345" s="194" t="b">
        <v>1</v>
      </c>
    </row>
    <row r="1346" spans="1:10" ht="15.6" thickBot="1">
      <c r="A1346" s="222" t="str">
        <f t="shared" si="60"/>
        <v>NUEBCN</v>
      </c>
      <c r="B1346" s="199" t="s">
        <v>852</v>
      </c>
      <c r="C1346" s="199" t="s">
        <v>805</v>
      </c>
      <c r="D1346" s="207">
        <v>1147</v>
      </c>
      <c r="E1346" s="207" t="s">
        <v>1128</v>
      </c>
      <c r="F1346" s="207">
        <v>5719</v>
      </c>
      <c r="G1346" s="207">
        <v>119</v>
      </c>
      <c r="H1346" s="196">
        <f t="shared" si="61"/>
        <v>119</v>
      </c>
      <c r="I1346" s="197" t="b">
        <f t="shared" si="62"/>
        <v>1</v>
      </c>
      <c r="J1346" s="194" t="b">
        <v>1</v>
      </c>
    </row>
    <row r="1347" spans="1:10" ht="15.6" thickBot="1">
      <c r="A1347" s="222" t="str">
        <f t="shared" ref="A1347:A1410" si="63">B1347&amp;C1347</f>
        <v>BCNLCG</v>
      </c>
      <c r="B1347" s="199" t="s">
        <v>805</v>
      </c>
      <c r="C1347" s="199" t="s">
        <v>1525</v>
      </c>
      <c r="D1347" s="207">
        <v>885</v>
      </c>
      <c r="E1347" s="207" t="s">
        <v>1128</v>
      </c>
      <c r="F1347" s="207">
        <v>4797</v>
      </c>
      <c r="G1347" s="207">
        <v>99.7</v>
      </c>
      <c r="H1347" s="196">
        <f t="shared" ref="H1347:H1410" si="64">SUMIFS(G:G,B:B,B1347,C:C,C1347)</f>
        <v>99.7</v>
      </c>
      <c r="I1347" s="197" t="b">
        <f t="shared" ref="I1347:I1410" si="65">H1347=G1347</f>
        <v>1</v>
      </c>
      <c r="J1347" s="194" t="b">
        <v>1</v>
      </c>
    </row>
    <row r="1348" spans="1:10" ht="15.6" thickBot="1">
      <c r="A1348" s="222" t="str">
        <f t="shared" si="63"/>
        <v>LCGBCN</v>
      </c>
      <c r="B1348" s="199" t="s">
        <v>1525</v>
      </c>
      <c r="C1348" s="199" t="s">
        <v>805</v>
      </c>
      <c r="D1348" s="207">
        <v>885</v>
      </c>
      <c r="E1348" s="207" t="s">
        <v>1128</v>
      </c>
      <c r="F1348" s="207">
        <v>4797</v>
      </c>
      <c r="G1348" s="207">
        <v>99.7</v>
      </c>
      <c r="H1348" s="196">
        <f t="shared" si="64"/>
        <v>99.7</v>
      </c>
      <c r="I1348" s="197" t="b">
        <f t="shared" si="65"/>
        <v>1</v>
      </c>
      <c r="J1348" s="194" t="b">
        <v>1</v>
      </c>
    </row>
    <row r="1349" spans="1:10" ht="15.6" thickBot="1">
      <c r="A1349" s="222" t="str">
        <f t="shared" si="63"/>
        <v>BCNNUE</v>
      </c>
      <c r="B1349" s="199" t="s">
        <v>805</v>
      </c>
      <c r="C1349" s="199" t="s">
        <v>852</v>
      </c>
      <c r="D1349" s="208">
        <v>1147</v>
      </c>
      <c r="E1349" s="208" t="s">
        <v>1128</v>
      </c>
      <c r="F1349" s="208">
        <v>5719</v>
      </c>
      <c r="G1349" s="208">
        <v>119</v>
      </c>
      <c r="H1349" s="196">
        <f t="shared" si="64"/>
        <v>119</v>
      </c>
      <c r="I1349" s="197" t="b">
        <f t="shared" si="65"/>
        <v>1</v>
      </c>
      <c r="J1349" s="194" t="b">
        <v>1</v>
      </c>
    </row>
    <row r="1350" spans="1:10" ht="15.6" thickBot="1">
      <c r="A1350" s="222" t="str">
        <f t="shared" si="63"/>
        <v>BCNAMS</v>
      </c>
      <c r="B1350" s="199" t="s">
        <v>805</v>
      </c>
      <c r="C1350" s="199" t="s">
        <v>790</v>
      </c>
      <c r="D1350" s="207">
        <v>1241</v>
      </c>
      <c r="E1350" s="207" t="s">
        <v>1526</v>
      </c>
      <c r="F1350" s="207">
        <v>6131.2</v>
      </c>
      <c r="G1350" s="207">
        <v>120</v>
      </c>
      <c r="H1350" s="196">
        <f t="shared" si="64"/>
        <v>120</v>
      </c>
      <c r="I1350" s="197" t="b">
        <f t="shared" si="65"/>
        <v>1</v>
      </c>
      <c r="J1350" s="194" t="b">
        <v>1</v>
      </c>
    </row>
    <row r="1351" spans="1:10" ht="15.6" thickBot="1">
      <c r="A1351" s="222" t="str">
        <f t="shared" si="63"/>
        <v>AMSBCN</v>
      </c>
      <c r="B1351" s="199" t="s">
        <v>790</v>
      </c>
      <c r="C1351" s="199" t="s">
        <v>805</v>
      </c>
      <c r="D1351" s="208">
        <v>1241</v>
      </c>
      <c r="E1351" s="208" t="s">
        <v>1526</v>
      </c>
      <c r="F1351" s="208">
        <v>6131.6</v>
      </c>
      <c r="G1351" s="208">
        <v>120</v>
      </c>
      <c r="H1351" s="196">
        <f t="shared" si="64"/>
        <v>120</v>
      </c>
      <c r="I1351" s="197" t="b">
        <f t="shared" si="65"/>
        <v>1</v>
      </c>
      <c r="J1351" s="194" t="b">
        <v>1</v>
      </c>
    </row>
    <row r="1352" spans="1:10" ht="15.6" thickBot="1">
      <c r="A1352" s="222" t="str">
        <f t="shared" si="63"/>
        <v>LHRARN</v>
      </c>
      <c r="B1352" s="199" t="s">
        <v>844</v>
      </c>
      <c r="C1352" s="199" t="s">
        <v>845</v>
      </c>
      <c r="D1352" s="207">
        <v>1461</v>
      </c>
      <c r="E1352" s="207" t="s">
        <v>1527</v>
      </c>
      <c r="F1352" s="207">
        <v>7153.5</v>
      </c>
      <c r="G1352" s="207">
        <v>142.6</v>
      </c>
      <c r="H1352" s="196">
        <f t="shared" si="64"/>
        <v>142.6</v>
      </c>
      <c r="I1352" s="197" t="b">
        <f t="shared" si="65"/>
        <v>1</v>
      </c>
      <c r="J1352" s="194" t="b">
        <v>1</v>
      </c>
    </row>
    <row r="1353" spans="1:10" ht="15.6" thickBot="1">
      <c r="A1353" s="222" t="str">
        <f t="shared" si="63"/>
        <v>ARNLHR</v>
      </c>
      <c r="B1353" s="199" t="s">
        <v>845</v>
      </c>
      <c r="C1353" s="199" t="s">
        <v>844</v>
      </c>
      <c r="D1353" s="208">
        <v>1461</v>
      </c>
      <c r="E1353" s="208" t="s">
        <v>1527</v>
      </c>
      <c r="F1353" s="208">
        <v>7153.7</v>
      </c>
      <c r="G1353" s="208">
        <v>142.6</v>
      </c>
      <c r="H1353" s="196">
        <f t="shared" si="64"/>
        <v>142.6</v>
      </c>
      <c r="I1353" s="197" t="b">
        <f t="shared" si="65"/>
        <v>1</v>
      </c>
      <c r="J1353" s="194" t="b">
        <v>1</v>
      </c>
    </row>
    <row r="1354" spans="1:10" ht="15.6" thickBot="1">
      <c r="A1354" s="222" t="str">
        <f t="shared" si="63"/>
        <v>TPEYYZ</v>
      </c>
      <c r="B1354" s="199" t="s">
        <v>755</v>
      </c>
      <c r="C1354" s="199" t="s">
        <v>787</v>
      </c>
      <c r="D1354" s="207">
        <v>12075</v>
      </c>
      <c r="E1354" s="207" t="s">
        <v>963</v>
      </c>
      <c r="F1354" s="207">
        <v>110612.7</v>
      </c>
      <c r="G1354" s="207">
        <v>477.8</v>
      </c>
      <c r="H1354" s="196">
        <f t="shared" si="64"/>
        <v>477.8</v>
      </c>
      <c r="I1354" s="197" t="b">
        <f t="shared" si="65"/>
        <v>1</v>
      </c>
      <c r="J1354" s="194" t="b">
        <v>1</v>
      </c>
    </row>
    <row r="1355" spans="1:10" ht="15.6" thickBot="1">
      <c r="A1355" s="222" t="str">
        <f t="shared" si="63"/>
        <v>YYZTPE</v>
      </c>
      <c r="B1355" s="199" t="s">
        <v>787</v>
      </c>
      <c r="C1355" s="199" t="s">
        <v>755</v>
      </c>
      <c r="D1355" s="208">
        <v>12075</v>
      </c>
      <c r="E1355" s="208" t="s">
        <v>963</v>
      </c>
      <c r="F1355" s="208">
        <v>110612.7</v>
      </c>
      <c r="G1355" s="208">
        <v>477.8</v>
      </c>
      <c r="H1355" s="196">
        <f t="shared" si="64"/>
        <v>477.8</v>
      </c>
      <c r="I1355" s="197" t="b">
        <f t="shared" si="65"/>
        <v>1</v>
      </c>
      <c r="J1355" s="194" t="b">
        <v>1</v>
      </c>
    </row>
    <row r="1356" spans="1:10" ht="15.6" thickBot="1">
      <c r="A1356" s="222" t="str">
        <f t="shared" si="63"/>
        <v>LJUVIE</v>
      </c>
      <c r="B1356" s="199" t="s">
        <v>1350</v>
      </c>
      <c r="C1356" s="199" t="s">
        <v>763</v>
      </c>
      <c r="D1356" s="207">
        <v>262</v>
      </c>
      <c r="E1356" s="207" t="s">
        <v>1528</v>
      </c>
      <c r="F1356" s="207">
        <v>1461</v>
      </c>
      <c r="G1356" s="207">
        <v>64.5</v>
      </c>
      <c r="H1356" s="196">
        <f t="shared" si="64"/>
        <v>64.5</v>
      </c>
      <c r="I1356" s="197" t="b">
        <f t="shared" si="65"/>
        <v>1</v>
      </c>
      <c r="J1356" s="194" t="b">
        <v>1</v>
      </c>
    </row>
    <row r="1357" spans="1:10" ht="15.6" thickBot="1">
      <c r="A1357" s="222" t="str">
        <f t="shared" si="63"/>
        <v>VIEVCE</v>
      </c>
      <c r="B1357" s="199" t="s">
        <v>763</v>
      </c>
      <c r="C1357" s="199" t="s">
        <v>765</v>
      </c>
      <c r="D1357" s="207">
        <v>431</v>
      </c>
      <c r="E1357" s="207" t="s">
        <v>1529</v>
      </c>
      <c r="F1357" s="207">
        <v>2283</v>
      </c>
      <c r="G1357" s="207">
        <v>75.099999999999994</v>
      </c>
      <c r="H1357" s="196">
        <f t="shared" si="64"/>
        <v>75.099999999999994</v>
      </c>
      <c r="I1357" s="197" t="b">
        <f t="shared" si="65"/>
        <v>1</v>
      </c>
      <c r="J1357" s="194" t="b">
        <v>1</v>
      </c>
    </row>
    <row r="1358" spans="1:10" ht="15.6" thickBot="1">
      <c r="A1358" s="222" t="str">
        <f t="shared" si="63"/>
        <v>VCEVIE</v>
      </c>
      <c r="B1358" s="199" t="s">
        <v>765</v>
      </c>
      <c r="C1358" s="199" t="s">
        <v>763</v>
      </c>
      <c r="D1358" s="207">
        <v>431</v>
      </c>
      <c r="E1358" s="207" t="s">
        <v>1529</v>
      </c>
      <c r="F1358" s="207">
        <v>2282.9</v>
      </c>
      <c r="G1358" s="207">
        <v>75.099999999999994</v>
      </c>
      <c r="H1358" s="196">
        <f t="shared" si="64"/>
        <v>75.099999999999994</v>
      </c>
      <c r="I1358" s="197" t="b">
        <f t="shared" si="65"/>
        <v>1</v>
      </c>
      <c r="J1358" s="194" t="b">
        <v>1</v>
      </c>
    </row>
    <row r="1359" spans="1:10" ht="15.6" thickBot="1">
      <c r="A1359" s="222" t="str">
        <f t="shared" si="63"/>
        <v>VIELJU</v>
      </c>
      <c r="B1359" s="199" t="s">
        <v>763</v>
      </c>
      <c r="C1359" s="199" t="s">
        <v>1350</v>
      </c>
      <c r="D1359" s="208">
        <v>262</v>
      </c>
      <c r="E1359" s="208" t="s">
        <v>1528</v>
      </c>
      <c r="F1359" s="208">
        <v>1461</v>
      </c>
      <c r="G1359" s="208">
        <v>64.5</v>
      </c>
      <c r="H1359" s="196">
        <f t="shared" si="64"/>
        <v>64.5</v>
      </c>
      <c r="I1359" s="197" t="b">
        <f t="shared" si="65"/>
        <v>1</v>
      </c>
      <c r="J1359" s="194" t="b">
        <v>1</v>
      </c>
    </row>
    <row r="1360" spans="1:10" ht="15.6" thickBot="1">
      <c r="A1360" s="222" t="str">
        <f t="shared" si="63"/>
        <v>ZRHMXP</v>
      </c>
      <c r="B1360" s="199" t="s">
        <v>854</v>
      </c>
      <c r="C1360" s="199" t="s">
        <v>813</v>
      </c>
      <c r="D1360" s="207">
        <v>203</v>
      </c>
      <c r="E1360" s="207" t="s">
        <v>1530</v>
      </c>
      <c r="F1360" s="207">
        <v>1483.4</v>
      </c>
      <c r="G1360" s="207">
        <v>49.2</v>
      </c>
      <c r="H1360" s="196">
        <f t="shared" si="64"/>
        <v>49.2</v>
      </c>
      <c r="I1360" s="197" t="b">
        <f t="shared" si="65"/>
        <v>1</v>
      </c>
      <c r="J1360" s="194" t="b">
        <v>1</v>
      </c>
    </row>
    <row r="1361" spans="1:10" ht="15.6" thickBot="1">
      <c r="A1361" s="222" t="str">
        <f t="shared" si="63"/>
        <v>MXPZRH</v>
      </c>
      <c r="B1361" s="199" t="s">
        <v>813</v>
      </c>
      <c r="C1361" s="199" t="s">
        <v>854</v>
      </c>
      <c r="D1361" s="208">
        <v>203</v>
      </c>
      <c r="E1361" s="208" t="s">
        <v>1530</v>
      </c>
      <c r="F1361" s="208">
        <v>1483.4</v>
      </c>
      <c r="G1361" s="208">
        <v>49.2</v>
      </c>
      <c r="H1361" s="196">
        <f t="shared" si="64"/>
        <v>49.2</v>
      </c>
      <c r="I1361" s="197" t="b">
        <f t="shared" si="65"/>
        <v>1</v>
      </c>
      <c r="J1361" s="194" t="b">
        <v>1</v>
      </c>
    </row>
    <row r="1362" spans="1:10" ht="15.6" thickBot="1">
      <c r="A1362" s="222" t="str">
        <f t="shared" si="63"/>
        <v>MCILAX</v>
      </c>
      <c r="B1362" s="199" t="s">
        <v>1211</v>
      </c>
      <c r="C1362" s="199" t="s">
        <v>783</v>
      </c>
      <c r="D1362" s="207">
        <v>2189</v>
      </c>
      <c r="E1362" s="207" t="s">
        <v>1531</v>
      </c>
      <c r="F1362" s="207">
        <v>8580.7000000000007</v>
      </c>
      <c r="G1362" s="207">
        <v>194</v>
      </c>
      <c r="H1362" s="196">
        <f t="shared" si="64"/>
        <v>194</v>
      </c>
      <c r="I1362" s="197" t="b">
        <f t="shared" si="65"/>
        <v>1</v>
      </c>
      <c r="J1362" s="194" t="b">
        <v>1</v>
      </c>
    </row>
    <row r="1363" spans="1:10" ht="15.6" thickBot="1">
      <c r="A1363" s="222" t="str">
        <f t="shared" si="63"/>
        <v>LAXMCI</v>
      </c>
      <c r="B1363" s="199" t="s">
        <v>783</v>
      </c>
      <c r="C1363" s="199" t="s">
        <v>1211</v>
      </c>
      <c r="D1363" s="208">
        <v>2189</v>
      </c>
      <c r="E1363" s="208" t="s">
        <v>1531</v>
      </c>
      <c r="F1363" s="208">
        <v>8543</v>
      </c>
      <c r="G1363" s="208">
        <v>194.2</v>
      </c>
      <c r="H1363" s="196">
        <f t="shared" si="64"/>
        <v>194.2</v>
      </c>
      <c r="I1363" s="197" t="b">
        <f t="shared" si="65"/>
        <v>1</v>
      </c>
      <c r="J1363" s="194" t="b">
        <v>1</v>
      </c>
    </row>
    <row r="1364" spans="1:10" ht="15.6" thickBot="1">
      <c r="A1364" s="222" t="str">
        <f t="shared" si="63"/>
        <v>KHHNGB</v>
      </c>
      <c r="B1364" s="199" t="s">
        <v>917</v>
      </c>
      <c r="C1364" s="199" t="s">
        <v>1073</v>
      </c>
      <c r="D1364" s="207">
        <v>813</v>
      </c>
      <c r="E1364" s="207">
        <v>321</v>
      </c>
      <c r="F1364" s="207">
        <v>5215.3</v>
      </c>
      <c r="G1364" s="207">
        <v>79.3</v>
      </c>
      <c r="H1364" s="196">
        <f t="shared" si="64"/>
        <v>79.3</v>
      </c>
      <c r="I1364" s="197" t="b">
        <f t="shared" si="65"/>
        <v>1</v>
      </c>
      <c r="J1364" s="194" t="b">
        <v>1</v>
      </c>
    </row>
    <row r="1365" spans="1:10" ht="15.6" thickBot="1">
      <c r="A1365" s="222" t="str">
        <f t="shared" si="63"/>
        <v>NGBWUH</v>
      </c>
      <c r="B1365" s="199" t="s">
        <v>1073</v>
      </c>
      <c r="C1365" s="199" t="s">
        <v>1099</v>
      </c>
      <c r="D1365" s="207">
        <v>703</v>
      </c>
      <c r="E1365" s="207" t="s">
        <v>1532</v>
      </c>
      <c r="F1365" s="207">
        <v>4152.6000000000004</v>
      </c>
      <c r="G1365" s="207">
        <v>79.8</v>
      </c>
      <c r="H1365" s="196">
        <f t="shared" si="64"/>
        <v>79.8</v>
      </c>
      <c r="I1365" s="197" t="b">
        <f t="shared" si="65"/>
        <v>1</v>
      </c>
      <c r="J1365" s="194" t="b">
        <v>1</v>
      </c>
    </row>
    <row r="1366" spans="1:10" ht="15.6" thickBot="1">
      <c r="A1366" s="222" t="str">
        <f t="shared" si="63"/>
        <v>WUHNGB</v>
      </c>
      <c r="B1366" s="199" t="s">
        <v>1099</v>
      </c>
      <c r="C1366" s="199" t="s">
        <v>1073</v>
      </c>
      <c r="D1366" s="207">
        <v>703</v>
      </c>
      <c r="E1366" s="207" t="s">
        <v>1532</v>
      </c>
      <c r="F1366" s="207">
        <v>4152.6000000000004</v>
      </c>
      <c r="G1366" s="207">
        <v>79.8</v>
      </c>
      <c r="H1366" s="196">
        <f t="shared" si="64"/>
        <v>79.8</v>
      </c>
      <c r="I1366" s="197" t="b">
        <f t="shared" si="65"/>
        <v>1</v>
      </c>
      <c r="J1366" s="194" t="b">
        <v>1</v>
      </c>
    </row>
    <row r="1367" spans="1:10" ht="15.6" thickBot="1">
      <c r="A1367" s="222" t="str">
        <f t="shared" si="63"/>
        <v>NGBKHH</v>
      </c>
      <c r="B1367" s="199" t="s">
        <v>1073</v>
      </c>
      <c r="C1367" s="199" t="s">
        <v>917</v>
      </c>
      <c r="D1367" s="208">
        <v>813</v>
      </c>
      <c r="E1367" s="208">
        <v>321</v>
      </c>
      <c r="F1367" s="208">
        <v>5215.3</v>
      </c>
      <c r="G1367" s="208">
        <v>79.3</v>
      </c>
      <c r="H1367" s="196">
        <f t="shared" si="64"/>
        <v>79.3</v>
      </c>
      <c r="I1367" s="197" t="b">
        <f t="shared" si="65"/>
        <v>1</v>
      </c>
      <c r="J1367" s="194" t="b">
        <v>1</v>
      </c>
    </row>
    <row r="1368" spans="1:10" ht="19.8" thickBot="1">
      <c r="A1368" s="222" t="str">
        <f t="shared" si="63"/>
        <v>RDUATL</v>
      </c>
      <c r="B1368" s="199" t="s">
        <v>809</v>
      </c>
      <c r="C1368" s="199" t="s">
        <v>808</v>
      </c>
      <c r="D1368" s="207">
        <v>570</v>
      </c>
      <c r="E1368" s="207" t="s">
        <v>1533</v>
      </c>
      <c r="F1368" s="207">
        <v>3940.8</v>
      </c>
      <c r="G1368" s="207">
        <v>79.7</v>
      </c>
      <c r="H1368" s="196">
        <f t="shared" si="64"/>
        <v>79.7</v>
      </c>
      <c r="I1368" s="197" t="b">
        <f t="shared" si="65"/>
        <v>1</v>
      </c>
      <c r="J1368" s="194" t="b">
        <v>1</v>
      </c>
    </row>
    <row r="1369" spans="1:10" ht="19.8" thickBot="1">
      <c r="A1369" s="222" t="str">
        <f t="shared" si="63"/>
        <v>ATLRDU</v>
      </c>
      <c r="B1369" s="199" t="s">
        <v>808</v>
      </c>
      <c r="C1369" s="199" t="s">
        <v>809</v>
      </c>
      <c r="D1369" s="207">
        <v>570</v>
      </c>
      <c r="E1369" s="207" t="s">
        <v>1534</v>
      </c>
      <c r="F1369" s="207">
        <v>3940.3</v>
      </c>
      <c r="G1369" s="207">
        <v>79.900000000000006</v>
      </c>
      <c r="H1369" s="196">
        <f t="shared" si="64"/>
        <v>79.900000000000006</v>
      </c>
      <c r="I1369" s="197" t="b">
        <f t="shared" si="65"/>
        <v>1</v>
      </c>
      <c r="J1369" s="194" t="b">
        <v>1</v>
      </c>
    </row>
    <row r="1370" spans="1:10" ht="15.6" thickBot="1">
      <c r="A1370" s="222" t="str">
        <f t="shared" si="63"/>
        <v>TNAHKG</v>
      </c>
      <c r="B1370" s="199" t="s">
        <v>1442</v>
      </c>
      <c r="C1370" s="199" t="s">
        <v>760</v>
      </c>
      <c r="D1370" s="207">
        <v>1646</v>
      </c>
      <c r="E1370" s="207">
        <v>738</v>
      </c>
      <c r="F1370" s="207">
        <v>7403.8</v>
      </c>
      <c r="G1370" s="207">
        <v>131</v>
      </c>
      <c r="H1370" s="196">
        <f t="shared" si="64"/>
        <v>131</v>
      </c>
      <c r="I1370" s="197" t="b">
        <f t="shared" si="65"/>
        <v>1</v>
      </c>
      <c r="J1370" s="194" t="b">
        <v>1</v>
      </c>
    </row>
    <row r="1371" spans="1:10" ht="15.6" thickBot="1">
      <c r="A1371" s="222" t="str">
        <f t="shared" si="63"/>
        <v>HKGTNA</v>
      </c>
      <c r="B1371" s="199" t="s">
        <v>760</v>
      </c>
      <c r="C1371" s="199" t="s">
        <v>1442</v>
      </c>
      <c r="D1371" s="207">
        <v>1646</v>
      </c>
      <c r="E1371" s="207">
        <v>738</v>
      </c>
      <c r="F1371" s="207">
        <v>7403.8</v>
      </c>
      <c r="G1371" s="207">
        <v>131</v>
      </c>
      <c r="H1371" s="196">
        <f t="shared" si="64"/>
        <v>131</v>
      </c>
      <c r="I1371" s="197" t="b">
        <f t="shared" si="65"/>
        <v>1</v>
      </c>
      <c r="J1371" s="194" t="b">
        <v>1</v>
      </c>
    </row>
    <row r="1372" spans="1:10" ht="15.6" thickBot="1">
      <c r="A1372" s="222" t="str">
        <f t="shared" si="63"/>
        <v>MUCLHR</v>
      </c>
      <c r="B1372" s="199" t="s">
        <v>797</v>
      </c>
      <c r="C1372" s="199" t="s">
        <v>844</v>
      </c>
      <c r="D1372" s="207">
        <v>940</v>
      </c>
      <c r="E1372" s="207" t="s">
        <v>998</v>
      </c>
      <c r="F1372" s="207">
        <v>5020.6000000000004</v>
      </c>
      <c r="G1372" s="207">
        <v>107.9</v>
      </c>
      <c r="H1372" s="196">
        <f t="shared" si="64"/>
        <v>107.9</v>
      </c>
      <c r="I1372" s="197" t="b">
        <f t="shared" si="65"/>
        <v>1</v>
      </c>
      <c r="J1372" s="194" t="b">
        <v>1</v>
      </c>
    </row>
    <row r="1373" spans="1:10" ht="15.6" thickBot="1">
      <c r="A1373" s="222" t="str">
        <f t="shared" si="63"/>
        <v>LHRMUC</v>
      </c>
      <c r="B1373" s="199" t="s">
        <v>844</v>
      </c>
      <c r="C1373" s="199" t="s">
        <v>797</v>
      </c>
      <c r="D1373" s="208">
        <v>940</v>
      </c>
      <c r="E1373" s="208" t="s">
        <v>998</v>
      </c>
      <c r="F1373" s="208">
        <v>5020.8999999999996</v>
      </c>
      <c r="G1373" s="208">
        <v>107.9</v>
      </c>
      <c r="H1373" s="196">
        <f t="shared" si="64"/>
        <v>107.9</v>
      </c>
      <c r="I1373" s="197" t="b">
        <f t="shared" si="65"/>
        <v>1</v>
      </c>
      <c r="J1373" s="194" t="b">
        <v>1</v>
      </c>
    </row>
    <row r="1374" spans="1:10" ht="15.6" thickBot="1">
      <c r="A1374" s="222" t="str">
        <f t="shared" si="63"/>
        <v>PEKNKG</v>
      </c>
      <c r="B1374" s="199" t="s">
        <v>769</v>
      </c>
      <c r="C1374" s="199" t="s">
        <v>767</v>
      </c>
      <c r="D1374" s="207">
        <v>948</v>
      </c>
      <c r="E1374" s="207" t="s">
        <v>1535</v>
      </c>
      <c r="F1374" s="207">
        <v>5494</v>
      </c>
      <c r="G1374" s="207">
        <v>89.9</v>
      </c>
      <c r="H1374" s="196">
        <f t="shared" si="64"/>
        <v>89.9</v>
      </c>
      <c r="I1374" s="197" t="b">
        <f t="shared" si="65"/>
        <v>1</v>
      </c>
      <c r="J1374" s="194" t="b">
        <v>1</v>
      </c>
    </row>
    <row r="1375" spans="1:10" ht="15.6" thickBot="1">
      <c r="A1375" s="222" t="str">
        <f t="shared" si="63"/>
        <v>NKGPEK</v>
      </c>
      <c r="B1375" s="199" t="s">
        <v>767</v>
      </c>
      <c r="C1375" s="199" t="s">
        <v>769</v>
      </c>
      <c r="D1375" s="208">
        <v>948</v>
      </c>
      <c r="E1375" s="208" t="s">
        <v>1535</v>
      </c>
      <c r="F1375" s="208">
        <v>5489.8</v>
      </c>
      <c r="G1375" s="208">
        <v>89.9</v>
      </c>
      <c r="H1375" s="196">
        <f t="shared" si="64"/>
        <v>89.9</v>
      </c>
      <c r="I1375" s="197" t="b">
        <f t="shared" si="65"/>
        <v>1</v>
      </c>
      <c r="J1375" s="194" t="b">
        <v>1</v>
      </c>
    </row>
    <row r="1376" spans="1:10" ht="15.6" thickBot="1">
      <c r="A1376" s="222" t="str">
        <f t="shared" si="63"/>
        <v>WUXCSX</v>
      </c>
      <c r="B1376" s="199" t="s">
        <v>1076</v>
      </c>
      <c r="C1376" s="199" t="s">
        <v>919</v>
      </c>
      <c r="D1376" s="207">
        <v>784</v>
      </c>
      <c r="E1376" s="207" t="s">
        <v>1193</v>
      </c>
      <c r="F1376" s="207">
        <v>4582.2</v>
      </c>
      <c r="G1376" s="207">
        <v>80</v>
      </c>
      <c r="H1376" s="196">
        <f t="shared" si="64"/>
        <v>80</v>
      </c>
      <c r="I1376" s="197" t="b">
        <f t="shared" si="65"/>
        <v>1</v>
      </c>
      <c r="J1376" s="194" t="b">
        <v>1</v>
      </c>
    </row>
    <row r="1377" spans="1:10" ht="15.6" thickBot="1">
      <c r="A1377" s="222" t="str">
        <f t="shared" si="63"/>
        <v>CSXWUX</v>
      </c>
      <c r="B1377" s="199" t="s">
        <v>919</v>
      </c>
      <c r="C1377" s="199" t="s">
        <v>1076</v>
      </c>
      <c r="D1377" s="207">
        <v>784</v>
      </c>
      <c r="E1377" s="207" t="s">
        <v>1193</v>
      </c>
      <c r="F1377" s="207">
        <v>4582.2</v>
      </c>
      <c r="G1377" s="207">
        <v>80</v>
      </c>
      <c r="H1377" s="196">
        <f t="shared" si="64"/>
        <v>80</v>
      </c>
      <c r="I1377" s="197" t="b">
        <f t="shared" si="65"/>
        <v>1</v>
      </c>
      <c r="J1377" s="194" t="b">
        <v>1</v>
      </c>
    </row>
    <row r="1378" spans="1:10" ht="19.8" thickBot="1">
      <c r="A1378" s="222" t="str">
        <f t="shared" si="63"/>
        <v>ORDIND</v>
      </c>
      <c r="B1378" s="199" t="s">
        <v>776</v>
      </c>
      <c r="C1378" s="199" t="s">
        <v>1536</v>
      </c>
      <c r="D1378" s="207">
        <v>283</v>
      </c>
      <c r="E1378" s="207" t="s">
        <v>1537</v>
      </c>
      <c r="F1378" s="207">
        <v>1374.2</v>
      </c>
      <c r="G1378" s="207">
        <v>70.099999999999994</v>
      </c>
      <c r="H1378" s="196">
        <f t="shared" si="64"/>
        <v>70.099999999999994</v>
      </c>
      <c r="I1378" s="197" t="b">
        <f t="shared" si="65"/>
        <v>1</v>
      </c>
      <c r="J1378" s="194" t="b">
        <v>1</v>
      </c>
    </row>
    <row r="1379" spans="1:10" ht="19.8" thickBot="1">
      <c r="A1379" s="222" t="str">
        <f t="shared" si="63"/>
        <v>INDORD</v>
      </c>
      <c r="B1379" s="199" t="s">
        <v>1536</v>
      </c>
      <c r="C1379" s="199" t="s">
        <v>776</v>
      </c>
      <c r="D1379" s="208">
        <v>283</v>
      </c>
      <c r="E1379" s="208" t="s">
        <v>1537</v>
      </c>
      <c r="F1379" s="208">
        <v>1389.1</v>
      </c>
      <c r="G1379" s="208">
        <v>69.5</v>
      </c>
      <c r="H1379" s="196">
        <f t="shared" si="64"/>
        <v>69.5</v>
      </c>
      <c r="I1379" s="197" t="b">
        <f t="shared" si="65"/>
        <v>1</v>
      </c>
      <c r="J1379" s="194" t="b">
        <v>1</v>
      </c>
    </row>
    <row r="1380" spans="1:10" ht="15.6" thickBot="1">
      <c r="A1380" s="222" t="str">
        <f t="shared" si="63"/>
        <v>YNJCGQ</v>
      </c>
      <c r="B1380" s="199" t="s">
        <v>1538</v>
      </c>
      <c r="C1380" s="199" t="s">
        <v>1174</v>
      </c>
      <c r="D1380" s="207">
        <v>328</v>
      </c>
      <c r="E1380" s="207">
        <v>321</v>
      </c>
      <c r="F1380" s="207">
        <v>2882.1</v>
      </c>
      <c r="G1380" s="207">
        <v>43.8</v>
      </c>
      <c r="H1380" s="196">
        <f t="shared" si="64"/>
        <v>43.8</v>
      </c>
      <c r="I1380" s="197" t="b">
        <f t="shared" si="65"/>
        <v>1</v>
      </c>
      <c r="J1380" s="194" t="b">
        <v>1</v>
      </c>
    </row>
    <row r="1381" spans="1:10" ht="15.6" thickBot="1">
      <c r="A1381" s="222" t="str">
        <f t="shared" si="63"/>
        <v>CGQTAO</v>
      </c>
      <c r="B1381" s="199" t="s">
        <v>1174</v>
      </c>
      <c r="C1381" s="199" t="s">
        <v>757</v>
      </c>
      <c r="D1381" s="207">
        <v>970</v>
      </c>
      <c r="E1381" s="207" t="s">
        <v>1539</v>
      </c>
      <c r="F1381" s="207">
        <v>5132.8</v>
      </c>
      <c r="G1381" s="207">
        <v>94.6</v>
      </c>
      <c r="H1381" s="196">
        <f t="shared" si="64"/>
        <v>94.6</v>
      </c>
      <c r="I1381" s="197" t="b">
        <f t="shared" si="65"/>
        <v>1</v>
      </c>
      <c r="J1381" s="194" t="b">
        <v>1</v>
      </c>
    </row>
    <row r="1382" spans="1:10" ht="15.6" thickBot="1">
      <c r="A1382" s="222" t="str">
        <f t="shared" si="63"/>
        <v>TAOCGQ</v>
      </c>
      <c r="B1382" s="199" t="s">
        <v>757</v>
      </c>
      <c r="C1382" s="199" t="s">
        <v>1174</v>
      </c>
      <c r="D1382" s="207">
        <v>970</v>
      </c>
      <c r="E1382" s="207" t="s">
        <v>1539</v>
      </c>
      <c r="F1382" s="207">
        <v>5132.7</v>
      </c>
      <c r="G1382" s="207">
        <v>94.6</v>
      </c>
      <c r="H1382" s="196">
        <f t="shared" si="64"/>
        <v>94.6</v>
      </c>
      <c r="I1382" s="197" t="b">
        <f t="shared" si="65"/>
        <v>1</v>
      </c>
      <c r="J1382" s="194" t="b">
        <v>1</v>
      </c>
    </row>
    <row r="1383" spans="1:10" ht="15.6" thickBot="1">
      <c r="A1383" s="222" t="str">
        <f t="shared" si="63"/>
        <v>CGQYNJ</v>
      </c>
      <c r="B1383" s="199" t="s">
        <v>1174</v>
      </c>
      <c r="C1383" s="199" t="s">
        <v>1538</v>
      </c>
      <c r="D1383" s="208">
        <v>328</v>
      </c>
      <c r="E1383" s="208">
        <v>321</v>
      </c>
      <c r="F1383" s="208">
        <v>2882.1</v>
      </c>
      <c r="G1383" s="208">
        <v>43.8</v>
      </c>
      <c r="H1383" s="196">
        <f t="shared" si="64"/>
        <v>43.8</v>
      </c>
      <c r="I1383" s="197" t="b">
        <f t="shared" si="65"/>
        <v>1</v>
      </c>
      <c r="J1383" s="194" t="b">
        <v>1</v>
      </c>
    </row>
    <row r="1384" spans="1:10" ht="15.6" thickBot="1">
      <c r="A1384" s="222" t="str">
        <f t="shared" si="63"/>
        <v>TPEPEN</v>
      </c>
      <c r="B1384" s="199" t="s">
        <v>755</v>
      </c>
      <c r="C1384" s="199" t="s">
        <v>1208</v>
      </c>
      <c r="D1384" s="207">
        <v>3133</v>
      </c>
      <c r="E1384" s="207">
        <v>738</v>
      </c>
      <c r="F1384" s="207">
        <v>12051.2</v>
      </c>
      <c r="G1384" s="207">
        <v>211.9</v>
      </c>
      <c r="H1384" s="196">
        <f t="shared" si="64"/>
        <v>211.9</v>
      </c>
      <c r="I1384" s="197" t="b">
        <f t="shared" si="65"/>
        <v>1</v>
      </c>
      <c r="J1384" s="194" t="b">
        <v>1</v>
      </c>
    </row>
    <row r="1385" spans="1:10" ht="15.6" thickBot="1">
      <c r="A1385" s="222" t="str">
        <f t="shared" si="63"/>
        <v>PENTPE</v>
      </c>
      <c r="B1385" s="199" t="s">
        <v>1208</v>
      </c>
      <c r="C1385" s="199" t="s">
        <v>755</v>
      </c>
      <c r="D1385" s="207">
        <v>3133</v>
      </c>
      <c r="E1385" s="207">
        <v>738</v>
      </c>
      <c r="F1385" s="207">
        <v>12051.2</v>
      </c>
      <c r="G1385" s="207">
        <v>211.9</v>
      </c>
      <c r="H1385" s="196">
        <f t="shared" si="64"/>
        <v>211.9</v>
      </c>
      <c r="I1385" s="197" t="b">
        <f t="shared" si="65"/>
        <v>1</v>
      </c>
      <c r="J1385" s="194" t="b">
        <v>1</v>
      </c>
    </row>
    <row r="1386" spans="1:10" ht="15.6" thickBot="1">
      <c r="A1386" s="222" t="str">
        <f t="shared" si="63"/>
        <v>YYZIAH</v>
      </c>
      <c r="B1386" s="199" t="s">
        <v>787</v>
      </c>
      <c r="C1386" s="199" t="s">
        <v>774</v>
      </c>
      <c r="D1386" s="207">
        <v>2058</v>
      </c>
      <c r="E1386" s="207" t="s">
        <v>1540</v>
      </c>
      <c r="F1386" s="207">
        <v>5922.9</v>
      </c>
      <c r="G1386" s="207">
        <v>226.1</v>
      </c>
      <c r="H1386" s="196">
        <f t="shared" si="64"/>
        <v>226.1</v>
      </c>
      <c r="I1386" s="197" t="b">
        <f t="shared" si="65"/>
        <v>1</v>
      </c>
      <c r="J1386" s="194" t="b">
        <v>1</v>
      </c>
    </row>
    <row r="1387" spans="1:10" ht="15.6" thickBot="1">
      <c r="A1387" s="222" t="str">
        <f t="shared" si="63"/>
        <v>IAHYYZ</v>
      </c>
      <c r="B1387" s="199" t="s">
        <v>774</v>
      </c>
      <c r="C1387" s="199" t="s">
        <v>787</v>
      </c>
      <c r="D1387" s="207">
        <v>2058</v>
      </c>
      <c r="E1387" s="207" t="s">
        <v>1540</v>
      </c>
      <c r="F1387" s="207">
        <v>5922.9</v>
      </c>
      <c r="G1387" s="207">
        <v>226.1</v>
      </c>
      <c r="H1387" s="196">
        <f t="shared" si="64"/>
        <v>226.1</v>
      </c>
      <c r="I1387" s="197" t="b">
        <f t="shared" si="65"/>
        <v>1</v>
      </c>
      <c r="J1387" s="194" t="b">
        <v>1</v>
      </c>
    </row>
    <row r="1388" spans="1:10" ht="19.8" thickBot="1">
      <c r="A1388" s="222" t="str">
        <f t="shared" si="63"/>
        <v>MSPORD</v>
      </c>
      <c r="B1388" s="199" t="s">
        <v>791</v>
      </c>
      <c r="C1388" s="199" t="s">
        <v>776</v>
      </c>
      <c r="D1388" s="207">
        <v>536</v>
      </c>
      <c r="E1388" s="207" t="s">
        <v>1541</v>
      </c>
      <c r="F1388" s="207">
        <v>3198.9</v>
      </c>
      <c r="G1388" s="207">
        <v>81.900000000000006</v>
      </c>
      <c r="H1388" s="196">
        <f t="shared" si="64"/>
        <v>81.900000000000006</v>
      </c>
      <c r="I1388" s="197" t="b">
        <f t="shared" si="65"/>
        <v>1</v>
      </c>
      <c r="J1388" s="194" t="b">
        <v>1</v>
      </c>
    </row>
    <row r="1389" spans="1:10" ht="19.8" thickBot="1">
      <c r="A1389" s="222" t="str">
        <f t="shared" si="63"/>
        <v>ORDMSP</v>
      </c>
      <c r="B1389" s="199" t="s">
        <v>776</v>
      </c>
      <c r="C1389" s="199" t="s">
        <v>791</v>
      </c>
      <c r="D1389" s="208">
        <v>536</v>
      </c>
      <c r="E1389" s="208" t="s">
        <v>1541</v>
      </c>
      <c r="F1389" s="208">
        <v>3217.8</v>
      </c>
      <c r="G1389" s="208">
        <v>81.599999999999994</v>
      </c>
      <c r="H1389" s="196">
        <f t="shared" si="64"/>
        <v>81.599999999999994</v>
      </c>
      <c r="I1389" s="197" t="b">
        <f t="shared" si="65"/>
        <v>1</v>
      </c>
      <c r="J1389" s="194" t="b">
        <v>1</v>
      </c>
    </row>
    <row r="1390" spans="1:10" ht="15.6" thickBot="1">
      <c r="A1390" s="222" t="str">
        <f t="shared" si="63"/>
        <v>PITEWR</v>
      </c>
      <c r="B1390" s="199" t="s">
        <v>886</v>
      </c>
      <c r="C1390" s="199" t="s">
        <v>837</v>
      </c>
      <c r="D1390" s="207">
        <v>510</v>
      </c>
      <c r="E1390" s="207" t="s">
        <v>1542</v>
      </c>
      <c r="F1390" s="207">
        <v>2214.1999999999998</v>
      </c>
      <c r="G1390" s="207">
        <v>96.1</v>
      </c>
      <c r="H1390" s="196">
        <f t="shared" si="64"/>
        <v>96.1</v>
      </c>
      <c r="I1390" s="197" t="b">
        <f t="shared" si="65"/>
        <v>1</v>
      </c>
      <c r="J1390" s="194" t="b">
        <v>1</v>
      </c>
    </row>
    <row r="1391" spans="1:10" ht="15.6" thickBot="1">
      <c r="A1391" s="222" t="str">
        <f t="shared" si="63"/>
        <v>EWRPIT</v>
      </c>
      <c r="B1391" s="199" t="s">
        <v>837</v>
      </c>
      <c r="C1391" s="199" t="s">
        <v>886</v>
      </c>
      <c r="D1391" s="208">
        <v>510</v>
      </c>
      <c r="E1391" s="208" t="s">
        <v>1542</v>
      </c>
      <c r="F1391" s="208">
        <v>2213.3000000000002</v>
      </c>
      <c r="G1391" s="208">
        <v>96.1</v>
      </c>
      <c r="H1391" s="196">
        <f t="shared" si="64"/>
        <v>96.1</v>
      </c>
      <c r="I1391" s="197" t="b">
        <f t="shared" si="65"/>
        <v>1</v>
      </c>
      <c r="J1391" s="194" t="b">
        <v>1</v>
      </c>
    </row>
    <row r="1392" spans="1:10" ht="15.6" thickBot="1">
      <c r="A1392" s="222" t="str">
        <f t="shared" si="63"/>
        <v>KHHFOC</v>
      </c>
      <c r="B1392" s="199" t="s">
        <v>917</v>
      </c>
      <c r="C1392" s="199" t="s">
        <v>1083</v>
      </c>
      <c r="D1392" s="207">
        <v>380</v>
      </c>
      <c r="E1392" s="207" t="s">
        <v>1543</v>
      </c>
      <c r="F1392" s="207">
        <v>3055.2</v>
      </c>
      <c r="G1392" s="207">
        <v>52.1</v>
      </c>
      <c r="H1392" s="196">
        <f t="shared" si="64"/>
        <v>52.1</v>
      </c>
      <c r="I1392" s="197" t="b">
        <f t="shared" si="65"/>
        <v>1</v>
      </c>
      <c r="J1392" s="194" t="b">
        <v>1</v>
      </c>
    </row>
    <row r="1393" spans="1:10" ht="15.6" thickBot="1">
      <c r="A1393" s="222" t="str">
        <f t="shared" si="63"/>
        <v>FOCPVG</v>
      </c>
      <c r="B1393" s="199" t="s">
        <v>1083</v>
      </c>
      <c r="C1393" s="199" t="s">
        <v>758</v>
      </c>
      <c r="D1393" s="207">
        <v>615</v>
      </c>
      <c r="E1393" s="207" t="s">
        <v>1544</v>
      </c>
      <c r="F1393" s="207">
        <v>5447.9</v>
      </c>
      <c r="G1393" s="207">
        <v>67.599999999999994</v>
      </c>
      <c r="H1393" s="196">
        <f t="shared" si="64"/>
        <v>67.599999999999994</v>
      </c>
      <c r="I1393" s="197" t="b">
        <f t="shared" si="65"/>
        <v>1</v>
      </c>
      <c r="J1393" s="194" t="b">
        <v>1</v>
      </c>
    </row>
    <row r="1394" spans="1:10" ht="15.6" thickBot="1">
      <c r="A1394" s="222" t="str">
        <f t="shared" si="63"/>
        <v>PVGFOC</v>
      </c>
      <c r="B1394" s="199" t="s">
        <v>758</v>
      </c>
      <c r="C1394" s="199" t="s">
        <v>1083</v>
      </c>
      <c r="D1394" s="207">
        <v>615</v>
      </c>
      <c r="E1394" s="207" t="s">
        <v>1545</v>
      </c>
      <c r="F1394" s="207">
        <v>5489.5</v>
      </c>
      <c r="G1394" s="207">
        <v>66.099999999999994</v>
      </c>
      <c r="H1394" s="196">
        <f t="shared" si="64"/>
        <v>66.099999999999994</v>
      </c>
      <c r="I1394" s="197" t="b">
        <f t="shared" si="65"/>
        <v>1</v>
      </c>
      <c r="J1394" s="194" t="b">
        <v>1</v>
      </c>
    </row>
    <row r="1395" spans="1:10" ht="15.6" thickBot="1">
      <c r="A1395" s="222" t="str">
        <f t="shared" si="63"/>
        <v>FOCKHH</v>
      </c>
      <c r="B1395" s="199" t="s">
        <v>1083</v>
      </c>
      <c r="C1395" s="199" t="s">
        <v>917</v>
      </c>
      <c r="D1395" s="208">
        <v>380</v>
      </c>
      <c r="E1395" s="208" t="s">
        <v>1543</v>
      </c>
      <c r="F1395" s="208">
        <v>3055.2</v>
      </c>
      <c r="G1395" s="208">
        <v>52.1</v>
      </c>
      <c r="H1395" s="196">
        <f t="shared" si="64"/>
        <v>52.1</v>
      </c>
      <c r="I1395" s="197" t="b">
        <f t="shared" si="65"/>
        <v>1</v>
      </c>
      <c r="J1395" s="194" t="b">
        <v>1</v>
      </c>
    </row>
    <row r="1396" spans="1:10" ht="15.6" thickBot="1">
      <c r="A1396" s="222" t="str">
        <f t="shared" si="63"/>
        <v>MXPPRG</v>
      </c>
      <c r="B1396" s="199" t="s">
        <v>813</v>
      </c>
      <c r="C1396" s="199" t="s">
        <v>861</v>
      </c>
      <c r="D1396" s="207">
        <v>645</v>
      </c>
      <c r="E1396" s="207" t="s">
        <v>1546</v>
      </c>
      <c r="F1396" s="207">
        <v>3693.3</v>
      </c>
      <c r="G1396" s="207">
        <v>90</v>
      </c>
      <c r="H1396" s="196">
        <f t="shared" si="64"/>
        <v>90</v>
      </c>
      <c r="I1396" s="197" t="b">
        <f t="shared" si="65"/>
        <v>1</v>
      </c>
      <c r="J1396" s="194" t="b">
        <v>1</v>
      </c>
    </row>
    <row r="1397" spans="1:10" ht="15.6" thickBot="1">
      <c r="A1397" s="222" t="str">
        <f t="shared" si="63"/>
        <v>PRGMXP</v>
      </c>
      <c r="B1397" s="199" t="s">
        <v>861</v>
      </c>
      <c r="C1397" s="199" t="s">
        <v>813</v>
      </c>
      <c r="D1397" s="207">
        <v>645</v>
      </c>
      <c r="E1397" s="207" t="s">
        <v>1546</v>
      </c>
      <c r="F1397" s="207">
        <v>3693.9</v>
      </c>
      <c r="G1397" s="207">
        <v>90</v>
      </c>
      <c r="H1397" s="196">
        <f t="shared" si="64"/>
        <v>90</v>
      </c>
      <c r="I1397" s="197" t="b">
        <f t="shared" si="65"/>
        <v>1</v>
      </c>
      <c r="J1397" s="194" t="b">
        <v>1</v>
      </c>
    </row>
    <row r="1398" spans="1:10" ht="15.6" thickBot="1">
      <c r="A1398" s="222" t="str">
        <f t="shared" si="63"/>
        <v>PITMSP</v>
      </c>
      <c r="B1398" s="199" t="s">
        <v>886</v>
      </c>
      <c r="C1398" s="199" t="s">
        <v>791</v>
      </c>
      <c r="D1398" s="207">
        <v>1167</v>
      </c>
      <c r="E1398" s="207" t="s">
        <v>1547</v>
      </c>
      <c r="F1398" s="207">
        <v>4869.5</v>
      </c>
      <c r="G1398" s="207">
        <v>131.6</v>
      </c>
      <c r="H1398" s="196">
        <f t="shared" si="64"/>
        <v>131.6</v>
      </c>
      <c r="I1398" s="197" t="b">
        <f t="shared" si="65"/>
        <v>1</v>
      </c>
      <c r="J1398" s="194" t="b">
        <v>1</v>
      </c>
    </row>
    <row r="1399" spans="1:10" ht="15.6" thickBot="1">
      <c r="A1399" s="222" t="str">
        <f t="shared" si="63"/>
        <v>MSPPIT</v>
      </c>
      <c r="B1399" s="199" t="s">
        <v>791</v>
      </c>
      <c r="C1399" s="199" t="s">
        <v>886</v>
      </c>
      <c r="D1399" s="207">
        <v>1167</v>
      </c>
      <c r="E1399" s="207" t="s">
        <v>1548</v>
      </c>
      <c r="F1399" s="207">
        <v>4846.6000000000004</v>
      </c>
      <c r="G1399" s="207">
        <v>131.5</v>
      </c>
      <c r="H1399" s="196">
        <f t="shared" si="64"/>
        <v>131.5</v>
      </c>
      <c r="I1399" s="197" t="b">
        <f t="shared" si="65"/>
        <v>1</v>
      </c>
      <c r="J1399" s="194" t="b">
        <v>1</v>
      </c>
    </row>
    <row r="1400" spans="1:10" ht="15.6" thickBot="1">
      <c r="A1400" s="222" t="str">
        <f t="shared" si="63"/>
        <v>JFKCMH</v>
      </c>
      <c r="B1400" s="199" t="s">
        <v>789</v>
      </c>
      <c r="C1400" s="199" t="s">
        <v>1204</v>
      </c>
      <c r="D1400" s="207">
        <v>774</v>
      </c>
      <c r="E1400" s="207" t="s">
        <v>1549</v>
      </c>
      <c r="F1400" s="207">
        <v>2584.6999999999998</v>
      </c>
      <c r="G1400" s="207">
        <v>137</v>
      </c>
      <c r="H1400" s="196">
        <f t="shared" si="64"/>
        <v>137</v>
      </c>
      <c r="I1400" s="197" t="b">
        <f t="shared" si="65"/>
        <v>1</v>
      </c>
      <c r="J1400" s="194" t="b">
        <v>1</v>
      </c>
    </row>
    <row r="1401" spans="1:10" ht="15.6" thickBot="1">
      <c r="A1401" s="222" t="str">
        <f t="shared" si="63"/>
        <v>CMHJFK</v>
      </c>
      <c r="B1401" s="199" t="s">
        <v>1204</v>
      </c>
      <c r="C1401" s="199" t="s">
        <v>789</v>
      </c>
      <c r="D1401" s="208">
        <v>774</v>
      </c>
      <c r="E1401" s="208" t="s">
        <v>1550</v>
      </c>
      <c r="F1401" s="208">
        <v>2585.9</v>
      </c>
      <c r="G1401" s="208">
        <v>137.19999999999999</v>
      </c>
      <c r="H1401" s="196">
        <f t="shared" si="64"/>
        <v>137.19999999999999</v>
      </c>
      <c r="I1401" s="197" t="b">
        <f t="shared" si="65"/>
        <v>1</v>
      </c>
      <c r="J1401" s="194" t="b">
        <v>1</v>
      </c>
    </row>
    <row r="1402" spans="1:10" ht="15.6" thickBot="1">
      <c r="A1402" s="222" t="str">
        <f t="shared" si="63"/>
        <v>TPEXIY</v>
      </c>
      <c r="B1402" s="199" t="s">
        <v>755</v>
      </c>
      <c r="C1402" s="199" t="s">
        <v>1251</v>
      </c>
      <c r="D1402" s="207">
        <v>1587</v>
      </c>
      <c r="E1402" s="207" t="s">
        <v>1551</v>
      </c>
      <c r="F1402" s="207">
        <v>9883.2999999999993</v>
      </c>
      <c r="G1402" s="207">
        <v>127</v>
      </c>
      <c r="H1402" s="196">
        <f t="shared" si="64"/>
        <v>127</v>
      </c>
      <c r="I1402" s="197" t="b">
        <f t="shared" si="65"/>
        <v>1</v>
      </c>
      <c r="J1402" s="194" t="b">
        <v>1</v>
      </c>
    </row>
    <row r="1403" spans="1:10" ht="15.6" thickBot="1">
      <c r="A1403" s="222" t="str">
        <f t="shared" si="63"/>
        <v>XIYTAO</v>
      </c>
      <c r="B1403" s="199" t="s">
        <v>1251</v>
      </c>
      <c r="C1403" s="199" t="s">
        <v>757</v>
      </c>
      <c r="D1403" s="207">
        <v>1070</v>
      </c>
      <c r="E1403" s="207" t="s">
        <v>1552</v>
      </c>
      <c r="F1403" s="207">
        <v>5342</v>
      </c>
      <c r="G1403" s="207">
        <v>106.3</v>
      </c>
      <c r="H1403" s="196">
        <f t="shared" si="64"/>
        <v>106.3</v>
      </c>
      <c r="I1403" s="197" t="b">
        <f t="shared" si="65"/>
        <v>1</v>
      </c>
      <c r="J1403" s="194" t="b">
        <v>1</v>
      </c>
    </row>
    <row r="1404" spans="1:10" ht="15.6" thickBot="1">
      <c r="A1404" s="222" t="str">
        <f t="shared" si="63"/>
        <v>TAOXIY</v>
      </c>
      <c r="B1404" s="199" t="s">
        <v>757</v>
      </c>
      <c r="C1404" s="199" t="s">
        <v>1251</v>
      </c>
      <c r="D1404" s="207">
        <v>1070</v>
      </c>
      <c r="E1404" s="207" t="s">
        <v>1552</v>
      </c>
      <c r="F1404" s="207">
        <v>5342</v>
      </c>
      <c r="G1404" s="207">
        <v>106.3</v>
      </c>
      <c r="H1404" s="196">
        <f t="shared" si="64"/>
        <v>106.3</v>
      </c>
      <c r="I1404" s="197" t="b">
        <f t="shared" si="65"/>
        <v>1</v>
      </c>
      <c r="J1404" s="194" t="b">
        <v>1</v>
      </c>
    </row>
    <row r="1405" spans="1:10" ht="15.6" thickBot="1">
      <c r="A1405" s="222" t="str">
        <f t="shared" si="63"/>
        <v>XIYTPE</v>
      </c>
      <c r="B1405" s="199" t="s">
        <v>1251</v>
      </c>
      <c r="C1405" s="199" t="s">
        <v>755</v>
      </c>
      <c r="D1405" s="208">
        <v>1587</v>
      </c>
      <c r="E1405" s="208" t="s">
        <v>1551</v>
      </c>
      <c r="F1405" s="208">
        <v>9883.2999999999993</v>
      </c>
      <c r="G1405" s="208">
        <v>127</v>
      </c>
      <c r="H1405" s="196">
        <f t="shared" si="64"/>
        <v>127</v>
      </c>
      <c r="I1405" s="197" t="b">
        <f t="shared" si="65"/>
        <v>1</v>
      </c>
      <c r="J1405" s="194" t="b">
        <v>1</v>
      </c>
    </row>
    <row r="1406" spans="1:10" ht="15.6" thickBot="1">
      <c r="A1406" s="222" t="str">
        <f t="shared" si="63"/>
        <v>HETCGO</v>
      </c>
      <c r="B1406" s="199" t="s">
        <v>1553</v>
      </c>
      <c r="C1406" s="199" t="s">
        <v>1058</v>
      </c>
      <c r="D1406" s="207">
        <v>726</v>
      </c>
      <c r="E1406" s="207" t="s">
        <v>1554</v>
      </c>
      <c r="F1406" s="207">
        <v>4233.7</v>
      </c>
      <c r="G1406" s="207">
        <v>78.5</v>
      </c>
      <c r="H1406" s="196">
        <f t="shared" si="64"/>
        <v>78.5</v>
      </c>
      <c r="I1406" s="197" t="b">
        <f t="shared" si="65"/>
        <v>1</v>
      </c>
      <c r="J1406" s="194" t="b">
        <v>1</v>
      </c>
    </row>
    <row r="1407" spans="1:10" ht="15.6" thickBot="1">
      <c r="A1407" s="222" t="str">
        <f t="shared" si="63"/>
        <v>CGOHET</v>
      </c>
      <c r="B1407" s="199" t="s">
        <v>1058</v>
      </c>
      <c r="C1407" s="199" t="s">
        <v>1553</v>
      </c>
      <c r="D1407" s="207">
        <v>726</v>
      </c>
      <c r="E1407" s="207" t="s">
        <v>1554</v>
      </c>
      <c r="F1407" s="207">
        <v>4233.1000000000004</v>
      </c>
      <c r="G1407" s="207">
        <v>78.400000000000006</v>
      </c>
      <c r="H1407" s="196">
        <f t="shared" si="64"/>
        <v>78.400000000000006</v>
      </c>
      <c r="I1407" s="197" t="b">
        <f t="shared" si="65"/>
        <v>1</v>
      </c>
      <c r="J1407" s="194" t="b">
        <v>1</v>
      </c>
    </row>
    <row r="1408" spans="1:10" ht="15.6" thickBot="1">
      <c r="A1408" s="222" t="str">
        <f t="shared" si="63"/>
        <v>MADMUC</v>
      </c>
      <c r="B1408" s="199" t="s">
        <v>764</v>
      </c>
      <c r="C1408" s="199" t="s">
        <v>797</v>
      </c>
      <c r="D1408" s="207">
        <v>1495</v>
      </c>
      <c r="E1408" s="207" t="s">
        <v>1555</v>
      </c>
      <c r="F1408" s="207">
        <v>6749.5</v>
      </c>
      <c r="G1408" s="207">
        <v>154.19999999999999</v>
      </c>
      <c r="H1408" s="196">
        <f t="shared" si="64"/>
        <v>154.19999999999999</v>
      </c>
      <c r="I1408" s="197" t="b">
        <f t="shared" si="65"/>
        <v>1</v>
      </c>
      <c r="J1408" s="194" t="b">
        <v>1</v>
      </c>
    </row>
    <row r="1409" spans="1:10" ht="15.6" thickBot="1">
      <c r="A1409" s="222" t="str">
        <f t="shared" si="63"/>
        <v>MUCOSL</v>
      </c>
      <c r="B1409" s="199" t="s">
        <v>797</v>
      </c>
      <c r="C1409" s="199" t="s">
        <v>846</v>
      </c>
      <c r="D1409" s="207">
        <v>1315</v>
      </c>
      <c r="E1409" s="207" t="s">
        <v>1556</v>
      </c>
      <c r="F1409" s="207">
        <v>6173.5</v>
      </c>
      <c r="G1409" s="207">
        <v>132.6</v>
      </c>
      <c r="H1409" s="196">
        <f t="shared" si="64"/>
        <v>132.6</v>
      </c>
      <c r="I1409" s="197" t="b">
        <f t="shared" si="65"/>
        <v>1</v>
      </c>
      <c r="J1409" s="194" t="b">
        <v>1</v>
      </c>
    </row>
    <row r="1410" spans="1:10" ht="15.6" thickBot="1">
      <c r="A1410" s="222" t="str">
        <f t="shared" si="63"/>
        <v>OSLMUC</v>
      </c>
      <c r="B1410" s="199" t="s">
        <v>846</v>
      </c>
      <c r="C1410" s="199" t="s">
        <v>797</v>
      </c>
      <c r="D1410" s="207">
        <v>1315</v>
      </c>
      <c r="E1410" s="207" t="s">
        <v>1556</v>
      </c>
      <c r="F1410" s="207">
        <v>6173.8</v>
      </c>
      <c r="G1410" s="207">
        <v>132.6</v>
      </c>
      <c r="H1410" s="196">
        <f t="shared" si="64"/>
        <v>132.6</v>
      </c>
      <c r="I1410" s="197" t="b">
        <f t="shared" si="65"/>
        <v>1</v>
      </c>
      <c r="J1410" s="194" t="b">
        <v>1</v>
      </c>
    </row>
    <row r="1411" spans="1:10" ht="15.6" thickBot="1">
      <c r="A1411" s="222" t="str">
        <f t="shared" ref="A1411:A1474" si="66">B1411&amp;C1411</f>
        <v>MUCMAD</v>
      </c>
      <c r="B1411" s="199" t="s">
        <v>797</v>
      </c>
      <c r="C1411" s="199" t="s">
        <v>764</v>
      </c>
      <c r="D1411" s="208">
        <v>1495</v>
      </c>
      <c r="E1411" s="208" t="s">
        <v>1555</v>
      </c>
      <c r="F1411" s="208">
        <v>6750.1</v>
      </c>
      <c r="G1411" s="208">
        <v>154.19999999999999</v>
      </c>
      <c r="H1411" s="196">
        <f t="shared" ref="H1411:H1474" si="67">SUMIFS(G:G,B:B,B1411,C:C,C1411)</f>
        <v>154.19999999999999</v>
      </c>
      <c r="I1411" s="197" t="b">
        <f t="shared" ref="I1411:I1474" si="68">H1411=G1411</f>
        <v>1</v>
      </c>
      <c r="J1411" s="194" t="b">
        <v>1</v>
      </c>
    </row>
    <row r="1412" spans="1:10" ht="15.6" thickBot="1">
      <c r="A1412" s="222" t="str">
        <f t="shared" si="66"/>
        <v>TPEHET</v>
      </c>
      <c r="B1412" s="199" t="s">
        <v>755</v>
      </c>
      <c r="C1412" s="199" t="s">
        <v>1553</v>
      </c>
      <c r="D1412" s="207">
        <v>1957</v>
      </c>
      <c r="E1412" s="207">
        <v>321</v>
      </c>
      <c r="F1412" s="207">
        <v>9756.1</v>
      </c>
      <c r="G1412" s="207">
        <v>148.30000000000001</v>
      </c>
      <c r="H1412" s="196">
        <f t="shared" si="67"/>
        <v>148.30000000000001</v>
      </c>
      <c r="I1412" s="197" t="b">
        <f t="shared" si="68"/>
        <v>1</v>
      </c>
      <c r="J1412" s="194" t="b">
        <v>1</v>
      </c>
    </row>
    <row r="1413" spans="1:10" ht="15.6" thickBot="1">
      <c r="A1413" s="222" t="str">
        <f t="shared" si="66"/>
        <v>HETTPE</v>
      </c>
      <c r="B1413" s="199" t="s">
        <v>1553</v>
      </c>
      <c r="C1413" s="199" t="s">
        <v>755</v>
      </c>
      <c r="D1413" s="208">
        <v>1957</v>
      </c>
      <c r="E1413" s="208">
        <v>321</v>
      </c>
      <c r="F1413" s="208">
        <v>9756.1</v>
      </c>
      <c r="G1413" s="208">
        <v>148.30000000000001</v>
      </c>
      <c r="H1413" s="196">
        <f t="shared" si="67"/>
        <v>148.30000000000001</v>
      </c>
      <c r="I1413" s="197" t="b">
        <f t="shared" si="68"/>
        <v>1</v>
      </c>
      <c r="J1413" s="194" t="b">
        <v>1</v>
      </c>
    </row>
    <row r="1414" spans="1:10" ht="19.8" thickBot="1">
      <c r="A1414" s="222" t="str">
        <f t="shared" si="66"/>
        <v>LAXSFO</v>
      </c>
      <c r="B1414" s="199" t="s">
        <v>783</v>
      </c>
      <c r="C1414" s="199" t="s">
        <v>773</v>
      </c>
      <c r="D1414" s="207">
        <v>544</v>
      </c>
      <c r="E1414" s="207" t="s">
        <v>1557</v>
      </c>
      <c r="F1414" s="207">
        <v>3029.7</v>
      </c>
      <c r="G1414" s="207">
        <v>77.2</v>
      </c>
      <c r="H1414" s="196">
        <f t="shared" si="67"/>
        <v>77.2</v>
      </c>
      <c r="I1414" s="197" t="b">
        <f t="shared" si="68"/>
        <v>1</v>
      </c>
      <c r="J1414" s="194" t="b">
        <v>1</v>
      </c>
    </row>
    <row r="1415" spans="1:10" ht="19.8" thickBot="1">
      <c r="A1415" s="222" t="str">
        <f t="shared" si="66"/>
        <v>SFOLAX</v>
      </c>
      <c r="B1415" s="199" t="s">
        <v>773</v>
      </c>
      <c r="C1415" s="199" t="s">
        <v>783</v>
      </c>
      <c r="D1415" s="208">
        <v>544</v>
      </c>
      <c r="E1415" s="208" t="s">
        <v>1558</v>
      </c>
      <c r="F1415" s="208">
        <v>3035.4</v>
      </c>
      <c r="G1415" s="208">
        <v>77</v>
      </c>
      <c r="H1415" s="196">
        <f t="shared" si="67"/>
        <v>77</v>
      </c>
      <c r="I1415" s="197" t="b">
        <f t="shared" si="68"/>
        <v>1</v>
      </c>
      <c r="J1415" s="194" t="b">
        <v>1</v>
      </c>
    </row>
    <row r="1416" spans="1:10" ht="15.6" thickBot="1">
      <c r="A1416" s="222" t="str">
        <f t="shared" si="66"/>
        <v>TXLWAW</v>
      </c>
      <c r="B1416" s="199" t="s">
        <v>1472</v>
      </c>
      <c r="C1416" s="199" t="s">
        <v>1146</v>
      </c>
      <c r="D1416" s="207">
        <v>523</v>
      </c>
      <c r="E1416" s="207" t="s">
        <v>1559</v>
      </c>
      <c r="F1416" s="207">
        <v>1611.8</v>
      </c>
      <c r="G1416" s="207">
        <v>74.7</v>
      </c>
      <c r="H1416" s="196">
        <f t="shared" si="67"/>
        <v>74.7</v>
      </c>
      <c r="I1416" s="197" t="b">
        <f t="shared" si="68"/>
        <v>1</v>
      </c>
      <c r="J1416" s="194" t="b">
        <v>1</v>
      </c>
    </row>
    <row r="1417" spans="1:10" ht="15.6" thickBot="1">
      <c r="A1417" s="222" t="str">
        <f t="shared" si="66"/>
        <v>WAWTXL</v>
      </c>
      <c r="B1417" s="199" t="s">
        <v>1146</v>
      </c>
      <c r="C1417" s="199" t="s">
        <v>1472</v>
      </c>
      <c r="D1417" s="207">
        <v>523</v>
      </c>
      <c r="E1417" s="207" t="s">
        <v>1559</v>
      </c>
      <c r="F1417" s="207">
        <v>1611.8</v>
      </c>
      <c r="G1417" s="207">
        <v>74.7</v>
      </c>
      <c r="H1417" s="196">
        <f t="shared" si="67"/>
        <v>74.7</v>
      </c>
      <c r="I1417" s="197" t="b">
        <f t="shared" si="68"/>
        <v>1</v>
      </c>
      <c r="J1417" s="194" t="b">
        <v>1</v>
      </c>
    </row>
    <row r="1418" spans="1:10" ht="15.6" thickBot="1">
      <c r="A1418" s="222" t="str">
        <f t="shared" si="66"/>
        <v>MUCPSA</v>
      </c>
      <c r="B1418" s="199" t="s">
        <v>797</v>
      </c>
      <c r="C1418" s="199" t="s">
        <v>1560</v>
      </c>
      <c r="D1418" s="207">
        <v>531</v>
      </c>
      <c r="E1418" s="207" t="s">
        <v>1415</v>
      </c>
      <c r="F1418" s="207">
        <v>2389.5</v>
      </c>
      <c r="G1418" s="207">
        <v>91.5</v>
      </c>
      <c r="H1418" s="196">
        <f t="shared" si="67"/>
        <v>91.5</v>
      </c>
      <c r="I1418" s="197" t="b">
        <f t="shared" si="68"/>
        <v>1</v>
      </c>
      <c r="J1418" s="194" t="b">
        <v>1</v>
      </c>
    </row>
    <row r="1419" spans="1:10" ht="15.6" thickBot="1">
      <c r="A1419" s="222" t="str">
        <f t="shared" si="66"/>
        <v>PSAMUC</v>
      </c>
      <c r="B1419" s="199" t="s">
        <v>1560</v>
      </c>
      <c r="C1419" s="199" t="s">
        <v>797</v>
      </c>
      <c r="D1419" s="207">
        <v>531</v>
      </c>
      <c r="E1419" s="207" t="s">
        <v>1415</v>
      </c>
      <c r="F1419" s="207">
        <v>2389.6999999999998</v>
      </c>
      <c r="G1419" s="207">
        <v>91.5</v>
      </c>
      <c r="H1419" s="196">
        <f t="shared" si="67"/>
        <v>91.5</v>
      </c>
      <c r="I1419" s="197" t="b">
        <f t="shared" si="68"/>
        <v>1</v>
      </c>
      <c r="J1419" s="194" t="b">
        <v>1</v>
      </c>
    </row>
    <row r="1420" spans="1:10" ht="15.6" thickBot="1">
      <c r="A1420" s="222" t="str">
        <f t="shared" si="66"/>
        <v>MXPMAD</v>
      </c>
      <c r="B1420" s="199" t="s">
        <v>813</v>
      </c>
      <c r="C1420" s="199" t="s">
        <v>764</v>
      </c>
      <c r="D1420" s="207">
        <v>1146</v>
      </c>
      <c r="E1420" s="207" t="s">
        <v>1561</v>
      </c>
      <c r="F1420" s="207">
        <v>5978</v>
      </c>
      <c r="G1420" s="207">
        <v>114.8</v>
      </c>
      <c r="H1420" s="196">
        <f t="shared" si="67"/>
        <v>114.8</v>
      </c>
      <c r="I1420" s="197" t="b">
        <f t="shared" si="68"/>
        <v>1</v>
      </c>
      <c r="J1420" s="194" t="b">
        <v>1</v>
      </c>
    </row>
    <row r="1421" spans="1:10" ht="15.6" thickBot="1">
      <c r="A1421" s="222" t="str">
        <f t="shared" si="66"/>
        <v>MADMXP</v>
      </c>
      <c r="B1421" s="199" t="s">
        <v>764</v>
      </c>
      <c r="C1421" s="199" t="s">
        <v>813</v>
      </c>
      <c r="D1421" s="207">
        <v>1146</v>
      </c>
      <c r="E1421" s="207" t="s">
        <v>1561</v>
      </c>
      <c r="F1421" s="207">
        <v>5904</v>
      </c>
      <c r="G1421" s="207">
        <v>114.9</v>
      </c>
      <c r="H1421" s="196">
        <f t="shared" si="67"/>
        <v>114.9</v>
      </c>
      <c r="I1421" s="197" t="b">
        <f t="shared" si="68"/>
        <v>1</v>
      </c>
      <c r="J1421" s="194" t="b">
        <v>1</v>
      </c>
    </row>
    <row r="1422" spans="1:10" ht="15.6" thickBot="1">
      <c r="A1422" s="222" t="str">
        <f t="shared" si="66"/>
        <v>KHHNKG</v>
      </c>
      <c r="B1422" s="199" t="s">
        <v>917</v>
      </c>
      <c r="C1422" s="199" t="s">
        <v>767</v>
      </c>
      <c r="D1422" s="207">
        <v>1028</v>
      </c>
      <c r="E1422" s="207" t="s">
        <v>921</v>
      </c>
      <c r="F1422" s="207">
        <v>6080.4</v>
      </c>
      <c r="G1422" s="207">
        <v>92.9</v>
      </c>
      <c r="H1422" s="196">
        <f t="shared" si="67"/>
        <v>92.9</v>
      </c>
      <c r="I1422" s="197" t="b">
        <f t="shared" si="68"/>
        <v>1</v>
      </c>
      <c r="J1422" s="194" t="b">
        <v>1</v>
      </c>
    </row>
    <row r="1423" spans="1:10" ht="15.6" thickBot="1">
      <c r="A1423" s="222" t="str">
        <f t="shared" si="66"/>
        <v>NKGKHH</v>
      </c>
      <c r="B1423" s="199" t="s">
        <v>767</v>
      </c>
      <c r="C1423" s="199" t="s">
        <v>917</v>
      </c>
      <c r="D1423" s="207">
        <v>1028</v>
      </c>
      <c r="E1423" s="207" t="s">
        <v>921</v>
      </c>
      <c r="F1423" s="207">
        <v>6080.4</v>
      </c>
      <c r="G1423" s="207">
        <v>92.9</v>
      </c>
      <c r="H1423" s="196">
        <f t="shared" si="67"/>
        <v>92.9</v>
      </c>
      <c r="I1423" s="197" t="b">
        <f t="shared" si="68"/>
        <v>1</v>
      </c>
      <c r="J1423" s="194" t="b">
        <v>1</v>
      </c>
    </row>
    <row r="1424" spans="1:10" ht="15.6" thickBot="1">
      <c r="A1424" s="222" t="str">
        <f t="shared" si="66"/>
        <v>PERSYD</v>
      </c>
      <c r="B1424" s="199" t="s">
        <v>1562</v>
      </c>
      <c r="C1424" s="199" t="s">
        <v>960</v>
      </c>
      <c r="D1424" s="207">
        <v>3275</v>
      </c>
      <c r="E1424" s="207" t="s">
        <v>1563</v>
      </c>
      <c r="F1424" s="207">
        <v>20446.2</v>
      </c>
      <c r="G1424" s="207">
        <v>218.3</v>
      </c>
      <c r="H1424" s="196">
        <f t="shared" si="67"/>
        <v>218.3</v>
      </c>
      <c r="I1424" s="197" t="b">
        <f t="shared" si="68"/>
        <v>1</v>
      </c>
      <c r="J1424" s="194" t="b">
        <v>1</v>
      </c>
    </row>
    <row r="1425" spans="1:10" ht="15.6" thickBot="1">
      <c r="A1425" s="222" t="str">
        <f t="shared" si="66"/>
        <v>SYDPER</v>
      </c>
      <c r="B1425" s="199" t="s">
        <v>960</v>
      </c>
      <c r="C1425" s="199" t="s">
        <v>1562</v>
      </c>
      <c r="D1425" s="208">
        <v>3275</v>
      </c>
      <c r="E1425" s="208" t="s">
        <v>1563</v>
      </c>
      <c r="F1425" s="208">
        <v>20187.3</v>
      </c>
      <c r="G1425" s="208">
        <v>218.1</v>
      </c>
      <c r="H1425" s="196">
        <f t="shared" si="67"/>
        <v>218.1</v>
      </c>
      <c r="I1425" s="197" t="b">
        <f t="shared" si="68"/>
        <v>1</v>
      </c>
      <c r="J1425" s="194" t="b">
        <v>1</v>
      </c>
    </row>
    <row r="1426" spans="1:10" ht="15.6" thickBot="1">
      <c r="A1426" s="222" t="str">
        <f t="shared" si="66"/>
        <v>PENBKK</v>
      </c>
      <c r="B1426" s="199" t="s">
        <v>1208</v>
      </c>
      <c r="C1426" s="199" t="s">
        <v>768</v>
      </c>
      <c r="D1426" s="207">
        <v>933</v>
      </c>
      <c r="E1426" s="207" t="s">
        <v>1564</v>
      </c>
      <c r="F1426" s="207">
        <v>4968.7</v>
      </c>
      <c r="G1426" s="207">
        <v>75.099999999999994</v>
      </c>
      <c r="H1426" s="196">
        <f t="shared" si="67"/>
        <v>75.099999999999994</v>
      </c>
      <c r="I1426" s="197" t="b">
        <f t="shared" si="68"/>
        <v>1</v>
      </c>
      <c r="J1426" s="194" t="b">
        <v>1</v>
      </c>
    </row>
    <row r="1427" spans="1:10" ht="15.6" thickBot="1">
      <c r="A1427" s="222" t="str">
        <f t="shared" si="66"/>
        <v>BKKPEN</v>
      </c>
      <c r="B1427" s="199" t="s">
        <v>768</v>
      </c>
      <c r="C1427" s="199" t="s">
        <v>1208</v>
      </c>
      <c r="D1427" s="208">
        <v>933</v>
      </c>
      <c r="E1427" s="208" t="s">
        <v>1564</v>
      </c>
      <c r="F1427" s="208">
        <v>4968.7</v>
      </c>
      <c r="G1427" s="208">
        <v>75.099999999999994</v>
      </c>
      <c r="H1427" s="196">
        <f t="shared" si="67"/>
        <v>75.099999999999994</v>
      </c>
      <c r="I1427" s="197" t="b">
        <f t="shared" si="68"/>
        <v>1</v>
      </c>
      <c r="J1427" s="194" t="b">
        <v>1</v>
      </c>
    </row>
    <row r="1428" spans="1:10" ht="15.6" thickBot="1">
      <c r="A1428" s="222" t="str">
        <f t="shared" si="66"/>
        <v>XIYCGQ</v>
      </c>
      <c r="B1428" s="199" t="s">
        <v>1251</v>
      </c>
      <c r="C1428" s="199" t="s">
        <v>1174</v>
      </c>
      <c r="D1428" s="207">
        <v>1798</v>
      </c>
      <c r="E1428" s="207" t="s">
        <v>1094</v>
      </c>
      <c r="F1428" s="207">
        <v>7544.4</v>
      </c>
      <c r="G1428" s="207">
        <v>165.1</v>
      </c>
      <c r="H1428" s="196">
        <f t="shared" si="67"/>
        <v>165.1</v>
      </c>
      <c r="I1428" s="197" t="b">
        <f t="shared" si="68"/>
        <v>1</v>
      </c>
      <c r="J1428" s="194" t="b">
        <v>1</v>
      </c>
    </row>
    <row r="1429" spans="1:10" ht="15.6" thickBot="1">
      <c r="A1429" s="222" t="str">
        <f t="shared" si="66"/>
        <v>CGQXIY</v>
      </c>
      <c r="B1429" s="199" t="s">
        <v>1174</v>
      </c>
      <c r="C1429" s="199" t="s">
        <v>1251</v>
      </c>
      <c r="D1429" s="208">
        <v>1798</v>
      </c>
      <c r="E1429" s="208" t="s">
        <v>1094</v>
      </c>
      <c r="F1429" s="208">
        <v>7576.5</v>
      </c>
      <c r="G1429" s="208">
        <v>163.5</v>
      </c>
      <c r="H1429" s="196">
        <f t="shared" si="67"/>
        <v>163.5</v>
      </c>
      <c r="I1429" s="197" t="b">
        <f t="shared" si="68"/>
        <v>1</v>
      </c>
      <c r="J1429" s="194" t="b">
        <v>1</v>
      </c>
    </row>
    <row r="1430" spans="1:10" ht="15.6" thickBot="1">
      <c r="A1430" s="222" t="str">
        <f t="shared" si="66"/>
        <v>PVGHND</v>
      </c>
      <c r="B1430" s="199" t="s">
        <v>758</v>
      </c>
      <c r="C1430" s="199" t="s">
        <v>753</v>
      </c>
      <c r="D1430" s="207">
        <v>1735</v>
      </c>
      <c r="E1430" s="207" t="s">
        <v>1565</v>
      </c>
      <c r="F1430" s="207">
        <v>12513.2</v>
      </c>
      <c r="G1430" s="207">
        <v>135.1</v>
      </c>
      <c r="H1430" s="196">
        <f t="shared" si="67"/>
        <v>135.1</v>
      </c>
      <c r="I1430" s="197" t="b">
        <f t="shared" si="68"/>
        <v>1</v>
      </c>
      <c r="J1430" s="194" t="b">
        <v>1</v>
      </c>
    </row>
    <row r="1431" spans="1:10" ht="15.6" thickBot="1">
      <c r="A1431" s="222" t="str">
        <f t="shared" si="66"/>
        <v>HNDPVG</v>
      </c>
      <c r="B1431" s="199" t="s">
        <v>753</v>
      </c>
      <c r="C1431" s="199" t="s">
        <v>758</v>
      </c>
      <c r="D1431" s="208">
        <v>1735</v>
      </c>
      <c r="E1431" s="208" t="s">
        <v>1565</v>
      </c>
      <c r="F1431" s="208">
        <v>12509.5</v>
      </c>
      <c r="G1431" s="208">
        <v>135.1</v>
      </c>
      <c r="H1431" s="196">
        <f t="shared" si="67"/>
        <v>135.1</v>
      </c>
      <c r="I1431" s="197" t="b">
        <f t="shared" si="68"/>
        <v>1</v>
      </c>
      <c r="J1431" s="194" t="b">
        <v>1</v>
      </c>
    </row>
    <row r="1432" spans="1:10" ht="15.6" thickBot="1">
      <c r="A1432" s="222" t="str">
        <f t="shared" si="66"/>
        <v>SEABLI</v>
      </c>
      <c r="B1432" s="199" t="s">
        <v>567</v>
      </c>
      <c r="C1432" s="199" t="s">
        <v>1566</v>
      </c>
      <c r="D1432" s="207">
        <v>150</v>
      </c>
      <c r="E1432" s="207" t="s">
        <v>1567</v>
      </c>
      <c r="F1432" s="207">
        <v>696.2</v>
      </c>
      <c r="G1432" s="207">
        <v>28.4</v>
      </c>
      <c r="H1432" s="196">
        <f t="shared" si="67"/>
        <v>28.4</v>
      </c>
      <c r="I1432" s="197" t="b">
        <f t="shared" si="68"/>
        <v>1</v>
      </c>
      <c r="J1432" s="194" t="b">
        <v>1</v>
      </c>
    </row>
    <row r="1433" spans="1:10" ht="15.6" thickBot="1">
      <c r="A1433" s="222" t="str">
        <f t="shared" si="66"/>
        <v>BLISEA</v>
      </c>
      <c r="B1433" s="199" t="s">
        <v>1566</v>
      </c>
      <c r="C1433" s="199" t="s">
        <v>567</v>
      </c>
      <c r="D1433" s="208">
        <v>150</v>
      </c>
      <c r="E1433" s="208" t="s">
        <v>1567</v>
      </c>
      <c r="F1433" s="208">
        <v>701.6</v>
      </c>
      <c r="G1433" s="208">
        <v>29.6</v>
      </c>
      <c r="H1433" s="196">
        <f t="shared" si="67"/>
        <v>29.6</v>
      </c>
      <c r="I1433" s="197" t="b">
        <f t="shared" si="68"/>
        <v>1</v>
      </c>
      <c r="J1433" s="194" t="b">
        <v>1</v>
      </c>
    </row>
    <row r="1434" spans="1:10" ht="15.6" thickBot="1">
      <c r="A1434" s="222" t="str">
        <f t="shared" si="66"/>
        <v>TPEPUS</v>
      </c>
      <c r="B1434" s="199" t="s">
        <v>755</v>
      </c>
      <c r="C1434" s="199" t="s">
        <v>1568</v>
      </c>
      <c r="D1434" s="207">
        <v>1344</v>
      </c>
      <c r="E1434" s="207" t="s">
        <v>1569</v>
      </c>
      <c r="F1434" s="207">
        <v>6905.9</v>
      </c>
      <c r="G1434" s="207">
        <v>113.4</v>
      </c>
      <c r="H1434" s="196">
        <f t="shared" si="67"/>
        <v>113.4</v>
      </c>
      <c r="I1434" s="197" t="b">
        <f t="shared" si="68"/>
        <v>1</v>
      </c>
      <c r="J1434" s="194" t="b">
        <v>1</v>
      </c>
    </row>
    <row r="1435" spans="1:10" ht="15.6" thickBot="1">
      <c r="A1435" s="222" t="str">
        <f t="shared" si="66"/>
        <v>PUSICN</v>
      </c>
      <c r="B1435" s="199" t="s">
        <v>1568</v>
      </c>
      <c r="C1435" s="199" t="s">
        <v>780</v>
      </c>
      <c r="D1435" s="207">
        <v>338</v>
      </c>
      <c r="E1435" s="207" t="s">
        <v>1570</v>
      </c>
      <c r="F1435" s="207">
        <v>2712.2</v>
      </c>
      <c r="G1435" s="207">
        <v>45.6</v>
      </c>
      <c r="H1435" s="196">
        <f t="shared" si="67"/>
        <v>45.6</v>
      </c>
      <c r="I1435" s="197" t="b">
        <f t="shared" si="68"/>
        <v>1</v>
      </c>
      <c r="J1435" s="194" t="b">
        <v>1</v>
      </c>
    </row>
    <row r="1436" spans="1:10" ht="15.6" thickBot="1">
      <c r="A1436" s="222" t="str">
        <f t="shared" si="66"/>
        <v>ICNPUS</v>
      </c>
      <c r="B1436" s="199" t="s">
        <v>780</v>
      </c>
      <c r="C1436" s="199" t="s">
        <v>1568</v>
      </c>
      <c r="D1436" s="207">
        <v>338</v>
      </c>
      <c r="E1436" s="207" t="s">
        <v>1570</v>
      </c>
      <c r="F1436" s="207">
        <v>2701.3</v>
      </c>
      <c r="G1436" s="207">
        <v>45.4</v>
      </c>
      <c r="H1436" s="196">
        <f t="shared" si="67"/>
        <v>45.4</v>
      </c>
      <c r="I1436" s="197" t="b">
        <f t="shared" si="68"/>
        <v>1</v>
      </c>
      <c r="J1436" s="194" t="b">
        <v>1</v>
      </c>
    </row>
    <row r="1437" spans="1:10" ht="15.6" thickBot="1">
      <c r="A1437" s="222" t="str">
        <f t="shared" si="66"/>
        <v>PUSTPE</v>
      </c>
      <c r="B1437" s="199" t="s">
        <v>1568</v>
      </c>
      <c r="C1437" s="199" t="s">
        <v>755</v>
      </c>
      <c r="D1437" s="208">
        <v>1344</v>
      </c>
      <c r="E1437" s="208" t="s">
        <v>1569</v>
      </c>
      <c r="F1437" s="208">
        <v>6905.9</v>
      </c>
      <c r="G1437" s="208">
        <v>113.4</v>
      </c>
      <c r="H1437" s="196">
        <f t="shared" si="67"/>
        <v>113.4</v>
      </c>
      <c r="I1437" s="197" t="b">
        <f t="shared" si="68"/>
        <v>1</v>
      </c>
      <c r="J1437" s="194" t="b">
        <v>1</v>
      </c>
    </row>
    <row r="1438" spans="1:10" ht="15.6" thickBot="1">
      <c r="A1438" s="222" t="str">
        <f t="shared" si="66"/>
        <v>ICNTSN</v>
      </c>
      <c r="B1438" s="199" t="s">
        <v>780</v>
      </c>
      <c r="C1438" s="199" t="s">
        <v>1066</v>
      </c>
      <c r="D1438" s="207">
        <v>814</v>
      </c>
      <c r="E1438" s="207" t="s">
        <v>1571</v>
      </c>
      <c r="F1438" s="207">
        <v>5756.6</v>
      </c>
      <c r="G1438" s="207">
        <v>83.9</v>
      </c>
      <c r="H1438" s="196">
        <f t="shared" si="67"/>
        <v>83.9</v>
      </c>
      <c r="I1438" s="197" t="b">
        <f t="shared" si="68"/>
        <v>1</v>
      </c>
      <c r="J1438" s="194" t="b">
        <v>1</v>
      </c>
    </row>
    <row r="1439" spans="1:10" ht="15.6" thickBot="1">
      <c r="A1439" s="222" t="str">
        <f t="shared" si="66"/>
        <v>TSNICN</v>
      </c>
      <c r="B1439" s="199" t="s">
        <v>1066</v>
      </c>
      <c r="C1439" s="199" t="s">
        <v>780</v>
      </c>
      <c r="D1439" s="208">
        <v>814</v>
      </c>
      <c r="E1439" s="208" t="s">
        <v>1571</v>
      </c>
      <c r="F1439" s="208">
        <v>5756.6</v>
      </c>
      <c r="G1439" s="208">
        <v>83.9</v>
      </c>
      <c r="H1439" s="196">
        <f t="shared" si="67"/>
        <v>83.9</v>
      </c>
      <c r="I1439" s="197" t="b">
        <f t="shared" si="68"/>
        <v>1</v>
      </c>
      <c r="J1439" s="194" t="b">
        <v>1</v>
      </c>
    </row>
    <row r="1440" spans="1:10" ht="15.6" thickBot="1">
      <c r="A1440" s="222" t="str">
        <f t="shared" si="66"/>
        <v>SMFLAX</v>
      </c>
      <c r="B1440" s="199" t="s">
        <v>1572</v>
      </c>
      <c r="C1440" s="199" t="s">
        <v>783</v>
      </c>
      <c r="D1440" s="207">
        <v>599</v>
      </c>
      <c r="E1440" s="207" t="s">
        <v>1573</v>
      </c>
      <c r="F1440" s="207">
        <v>2624.7</v>
      </c>
      <c r="G1440" s="207">
        <v>93.4</v>
      </c>
      <c r="H1440" s="196">
        <f t="shared" si="67"/>
        <v>93.4</v>
      </c>
      <c r="I1440" s="197" t="b">
        <f t="shared" si="68"/>
        <v>1</v>
      </c>
      <c r="J1440" s="194" t="b">
        <v>1</v>
      </c>
    </row>
    <row r="1441" spans="1:10" ht="15.6" thickBot="1">
      <c r="A1441" s="222" t="str">
        <f t="shared" si="66"/>
        <v>LAXSMF</v>
      </c>
      <c r="B1441" s="199" t="s">
        <v>783</v>
      </c>
      <c r="C1441" s="199" t="s">
        <v>1572</v>
      </c>
      <c r="D1441" s="208">
        <v>599</v>
      </c>
      <c r="E1441" s="208" t="s">
        <v>1573</v>
      </c>
      <c r="F1441" s="208">
        <v>2624.6</v>
      </c>
      <c r="G1441" s="208">
        <v>93.4</v>
      </c>
      <c r="H1441" s="196">
        <f t="shared" si="67"/>
        <v>93.4</v>
      </c>
      <c r="I1441" s="197" t="b">
        <f t="shared" si="68"/>
        <v>1</v>
      </c>
      <c r="J1441" s="194" t="b">
        <v>1</v>
      </c>
    </row>
    <row r="1442" spans="1:10" ht="15.6" thickBot="1">
      <c r="A1442" s="222" t="str">
        <f t="shared" si="66"/>
        <v>XMNHKG</v>
      </c>
      <c r="B1442" s="199" t="s">
        <v>798</v>
      </c>
      <c r="C1442" s="199" t="s">
        <v>760</v>
      </c>
      <c r="D1442" s="207">
        <v>496</v>
      </c>
      <c r="E1442" s="207" t="s">
        <v>1075</v>
      </c>
      <c r="F1442" s="207">
        <v>4505</v>
      </c>
      <c r="G1442" s="207">
        <v>55.5</v>
      </c>
      <c r="H1442" s="196">
        <f t="shared" si="67"/>
        <v>55.5</v>
      </c>
      <c r="I1442" s="197" t="b">
        <f t="shared" si="68"/>
        <v>1</v>
      </c>
      <c r="J1442" s="194" t="b">
        <v>1</v>
      </c>
    </row>
    <row r="1443" spans="1:10" ht="15.6" thickBot="1">
      <c r="A1443" s="222" t="str">
        <f t="shared" si="66"/>
        <v>HKGXMN</v>
      </c>
      <c r="B1443" s="199" t="s">
        <v>760</v>
      </c>
      <c r="C1443" s="199" t="s">
        <v>798</v>
      </c>
      <c r="D1443" s="207">
        <v>496</v>
      </c>
      <c r="E1443" s="207" t="s">
        <v>1075</v>
      </c>
      <c r="F1443" s="207">
        <v>4505</v>
      </c>
      <c r="G1443" s="207">
        <v>55.5</v>
      </c>
      <c r="H1443" s="196">
        <f t="shared" si="67"/>
        <v>55.5</v>
      </c>
      <c r="I1443" s="197" t="b">
        <f t="shared" si="68"/>
        <v>1</v>
      </c>
      <c r="J1443" s="194" t="b">
        <v>1</v>
      </c>
    </row>
    <row r="1444" spans="1:10" ht="15.6" thickBot="1">
      <c r="A1444" s="222" t="str">
        <f t="shared" si="66"/>
        <v>KMGSHA</v>
      </c>
      <c r="B1444" s="199" t="s">
        <v>761</v>
      </c>
      <c r="C1444" s="199" t="s">
        <v>771</v>
      </c>
      <c r="D1444" s="207">
        <v>1922</v>
      </c>
      <c r="E1444" s="207" t="s">
        <v>1240</v>
      </c>
      <c r="F1444" s="207">
        <v>8227</v>
      </c>
      <c r="G1444" s="207">
        <v>136.30000000000001</v>
      </c>
      <c r="H1444" s="196">
        <f t="shared" si="67"/>
        <v>136.30000000000001</v>
      </c>
      <c r="I1444" s="197" t="b">
        <f t="shared" si="68"/>
        <v>1</v>
      </c>
      <c r="J1444" s="194" t="b">
        <v>1</v>
      </c>
    </row>
    <row r="1445" spans="1:10" ht="15.6" thickBot="1">
      <c r="A1445" s="222" t="str">
        <f t="shared" si="66"/>
        <v>SHAKMG</v>
      </c>
      <c r="B1445" s="199" t="s">
        <v>771</v>
      </c>
      <c r="C1445" s="199" t="s">
        <v>761</v>
      </c>
      <c r="D1445" s="208">
        <v>1922</v>
      </c>
      <c r="E1445" s="208" t="s">
        <v>1240</v>
      </c>
      <c r="F1445" s="208">
        <v>8227</v>
      </c>
      <c r="G1445" s="208">
        <v>136.30000000000001</v>
      </c>
      <c r="H1445" s="196">
        <f t="shared" si="67"/>
        <v>136.30000000000001</v>
      </c>
      <c r="I1445" s="197" t="b">
        <f t="shared" si="68"/>
        <v>1</v>
      </c>
      <c r="J1445" s="194" t="b">
        <v>1</v>
      </c>
    </row>
    <row r="1446" spans="1:10" ht="15.6" thickBot="1">
      <c r="A1446" s="222" t="str">
        <f t="shared" si="66"/>
        <v>HNDOIT</v>
      </c>
      <c r="B1446" s="199" t="s">
        <v>753</v>
      </c>
      <c r="C1446" s="199" t="s">
        <v>1574</v>
      </c>
      <c r="D1446" s="207">
        <v>771</v>
      </c>
      <c r="E1446" s="207" t="s">
        <v>1575</v>
      </c>
      <c r="F1446" s="207">
        <v>5071.3999999999996</v>
      </c>
      <c r="G1446" s="207">
        <v>70.5</v>
      </c>
      <c r="H1446" s="196">
        <f t="shared" si="67"/>
        <v>70.5</v>
      </c>
      <c r="I1446" s="197" t="b">
        <f t="shared" si="68"/>
        <v>1</v>
      </c>
      <c r="J1446" s="194" t="b">
        <v>1</v>
      </c>
    </row>
    <row r="1447" spans="1:10" ht="15.6" thickBot="1">
      <c r="A1447" s="222" t="str">
        <f t="shared" si="66"/>
        <v>OITHND</v>
      </c>
      <c r="B1447" s="199" t="s">
        <v>1574</v>
      </c>
      <c r="C1447" s="199" t="s">
        <v>753</v>
      </c>
      <c r="D1447" s="208">
        <v>771</v>
      </c>
      <c r="E1447" s="208" t="s">
        <v>1575</v>
      </c>
      <c r="F1447" s="208">
        <v>5123.3999999999996</v>
      </c>
      <c r="G1447" s="208">
        <v>70.8</v>
      </c>
      <c r="H1447" s="196">
        <f t="shared" si="67"/>
        <v>70.8</v>
      </c>
      <c r="I1447" s="197" t="b">
        <f t="shared" si="68"/>
        <v>1</v>
      </c>
      <c r="J1447" s="194" t="b">
        <v>1</v>
      </c>
    </row>
    <row r="1448" spans="1:10" ht="15.6" thickBot="1">
      <c r="A1448" s="222" t="str">
        <f t="shared" si="66"/>
        <v>SZXYNT</v>
      </c>
      <c r="B1448" s="199" t="s">
        <v>759</v>
      </c>
      <c r="C1448" s="199" t="s">
        <v>1093</v>
      </c>
      <c r="D1448" s="207">
        <v>1804</v>
      </c>
      <c r="E1448" s="207" t="s">
        <v>1331</v>
      </c>
      <c r="F1448" s="207">
        <v>8235.7999999999993</v>
      </c>
      <c r="G1448" s="207">
        <v>145.69999999999999</v>
      </c>
      <c r="H1448" s="196">
        <f t="shared" si="67"/>
        <v>145.69999999999999</v>
      </c>
      <c r="I1448" s="197" t="b">
        <f t="shared" si="68"/>
        <v>1</v>
      </c>
      <c r="J1448" s="194" t="b">
        <v>1</v>
      </c>
    </row>
    <row r="1449" spans="1:10" ht="15.6" thickBot="1">
      <c r="A1449" s="222" t="str">
        <f t="shared" si="66"/>
        <v>YNTSZX</v>
      </c>
      <c r="B1449" s="199" t="s">
        <v>1093</v>
      </c>
      <c r="C1449" s="199" t="s">
        <v>759</v>
      </c>
      <c r="D1449" s="208">
        <v>1804</v>
      </c>
      <c r="E1449" s="208" t="s">
        <v>1331</v>
      </c>
      <c r="F1449" s="208">
        <v>8235.7999999999993</v>
      </c>
      <c r="G1449" s="208">
        <v>145.69999999999999</v>
      </c>
      <c r="H1449" s="196">
        <f t="shared" si="67"/>
        <v>145.69999999999999</v>
      </c>
      <c r="I1449" s="197" t="b">
        <f t="shared" si="68"/>
        <v>1</v>
      </c>
      <c r="J1449" s="194" t="b">
        <v>1</v>
      </c>
    </row>
    <row r="1450" spans="1:10" ht="15.6" thickBot="1">
      <c r="A1450" s="222" t="str">
        <f t="shared" si="66"/>
        <v>XMNCKG</v>
      </c>
      <c r="B1450" s="199" t="s">
        <v>798</v>
      </c>
      <c r="C1450" s="199" t="s">
        <v>934</v>
      </c>
      <c r="D1450" s="207">
        <v>1271</v>
      </c>
      <c r="E1450" s="207" t="s">
        <v>1576</v>
      </c>
      <c r="F1450" s="207">
        <v>6132.7</v>
      </c>
      <c r="G1450" s="207">
        <v>106.4</v>
      </c>
      <c r="H1450" s="196">
        <f t="shared" si="67"/>
        <v>106.4</v>
      </c>
      <c r="I1450" s="197" t="b">
        <f t="shared" si="68"/>
        <v>1</v>
      </c>
      <c r="J1450" s="194" t="b">
        <v>1</v>
      </c>
    </row>
    <row r="1451" spans="1:10" ht="15.6" thickBot="1">
      <c r="A1451" s="222" t="str">
        <f t="shared" si="66"/>
        <v>CKGXMN</v>
      </c>
      <c r="B1451" s="199" t="s">
        <v>934</v>
      </c>
      <c r="C1451" s="199" t="s">
        <v>798</v>
      </c>
      <c r="D1451" s="208">
        <v>1271</v>
      </c>
      <c r="E1451" s="208" t="s">
        <v>1576</v>
      </c>
      <c r="F1451" s="208">
        <v>6132.7</v>
      </c>
      <c r="G1451" s="208">
        <v>106.4</v>
      </c>
      <c r="H1451" s="196">
        <f t="shared" si="67"/>
        <v>106.4</v>
      </c>
      <c r="I1451" s="197" t="b">
        <f t="shared" si="68"/>
        <v>1</v>
      </c>
      <c r="J1451" s="194" t="b">
        <v>1</v>
      </c>
    </row>
    <row r="1452" spans="1:10" ht="15.6" thickBot="1">
      <c r="A1452" s="222" t="str">
        <f t="shared" si="66"/>
        <v>XIYHFE</v>
      </c>
      <c r="B1452" s="199" t="s">
        <v>1251</v>
      </c>
      <c r="C1452" s="199" t="s">
        <v>1337</v>
      </c>
      <c r="D1452" s="207">
        <v>811</v>
      </c>
      <c r="E1452" s="207" t="s">
        <v>1577</v>
      </c>
      <c r="F1452" s="207">
        <v>4542.3</v>
      </c>
      <c r="G1452" s="207">
        <v>83.5</v>
      </c>
      <c r="H1452" s="196">
        <f t="shared" si="67"/>
        <v>83.5</v>
      </c>
      <c r="I1452" s="197" t="b">
        <f t="shared" si="68"/>
        <v>1</v>
      </c>
      <c r="J1452" s="194" t="b">
        <v>1</v>
      </c>
    </row>
    <row r="1453" spans="1:10" ht="15.6" thickBot="1">
      <c r="A1453" s="222" t="str">
        <f t="shared" si="66"/>
        <v>HFEXIY</v>
      </c>
      <c r="B1453" s="199" t="s">
        <v>1337</v>
      </c>
      <c r="C1453" s="199" t="s">
        <v>1251</v>
      </c>
      <c r="D1453" s="208">
        <v>811</v>
      </c>
      <c r="E1453" s="208" t="s">
        <v>1577</v>
      </c>
      <c r="F1453" s="208">
        <v>4542.3</v>
      </c>
      <c r="G1453" s="208">
        <v>83.5</v>
      </c>
      <c r="H1453" s="196">
        <f t="shared" si="67"/>
        <v>83.5</v>
      </c>
      <c r="I1453" s="197" t="b">
        <f t="shared" si="68"/>
        <v>1</v>
      </c>
      <c r="J1453" s="194" t="b">
        <v>1</v>
      </c>
    </row>
    <row r="1454" spans="1:10" ht="19.8" thickBot="1">
      <c r="A1454" s="222" t="str">
        <f t="shared" si="66"/>
        <v>PEKHRB</v>
      </c>
      <c r="B1454" s="199" t="s">
        <v>769</v>
      </c>
      <c r="C1454" s="199" t="s">
        <v>1007</v>
      </c>
      <c r="D1454" s="207">
        <v>998</v>
      </c>
      <c r="E1454" s="207" t="s">
        <v>1578</v>
      </c>
      <c r="F1454" s="207">
        <v>5458.6</v>
      </c>
      <c r="G1454" s="207">
        <v>93.2</v>
      </c>
      <c r="H1454" s="196">
        <f t="shared" si="67"/>
        <v>93.2</v>
      </c>
      <c r="I1454" s="197" t="b">
        <f t="shared" si="68"/>
        <v>1</v>
      </c>
      <c r="J1454" s="194" t="b">
        <v>1</v>
      </c>
    </row>
    <row r="1455" spans="1:10" ht="19.8" thickBot="1">
      <c r="A1455" s="222" t="str">
        <f t="shared" si="66"/>
        <v>HRBPEK</v>
      </c>
      <c r="B1455" s="199" t="s">
        <v>1007</v>
      </c>
      <c r="C1455" s="199" t="s">
        <v>769</v>
      </c>
      <c r="D1455" s="207">
        <v>998</v>
      </c>
      <c r="E1455" s="207" t="s">
        <v>1578</v>
      </c>
      <c r="F1455" s="207">
        <v>5458.6</v>
      </c>
      <c r="G1455" s="207">
        <v>93.2</v>
      </c>
      <c r="H1455" s="196">
        <f t="shared" si="67"/>
        <v>93.2</v>
      </c>
      <c r="I1455" s="197" t="b">
        <f t="shared" si="68"/>
        <v>1</v>
      </c>
      <c r="J1455" s="194" t="b">
        <v>1</v>
      </c>
    </row>
    <row r="1456" spans="1:10" ht="15.6" thickBot="1">
      <c r="A1456" s="222" t="str">
        <f t="shared" si="66"/>
        <v>KHHMNL</v>
      </c>
      <c r="B1456" s="199" t="s">
        <v>917</v>
      </c>
      <c r="C1456" s="199" t="s">
        <v>1078</v>
      </c>
      <c r="D1456" s="207">
        <v>898</v>
      </c>
      <c r="E1456" s="207">
        <v>738</v>
      </c>
      <c r="F1456" s="207">
        <v>4875.5</v>
      </c>
      <c r="G1456" s="207">
        <v>85.7</v>
      </c>
      <c r="H1456" s="196">
        <f t="shared" si="67"/>
        <v>85.7</v>
      </c>
      <c r="I1456" s="197" t="b">
        <f t="shared" si="68"/>
        <v>1</v>
      </c>
      <c r="J1456" s="194" t="b">
        <v>1</v>
      </c>
    </row>
    <row r="1457" spans="1:10" ht="15.6" thickBot="1">
      <c r="A1457" s="222" t="str">
        <f t="shared" si="66"/>
        <v>MNLKHH</v>
      </c>
      <c r="B1457" s="199" t="s">
        <v>1078</v>
      </c>
      <c r="C1457" s="199" t="s">
        <v>917</v>
      </c>
      <c r="D1457" s="208">
        <v>898</v>
      </c>
      <c r="E1457" s="208">
        <v>738</v>
      </c>
      <c r="F1457" s="208">
        <v>4875.5</v>
      </c>
      <c r="G1457" s="208">
        <v>85.7</v>
      </c>
      <c r="H1457" s="196">
        <f t="shared" si="67"/>
        <v>85.7</v>
      </c>
      <c r="I1457" s="197" t="b">
        <f t="shared" si="68"/>
        <v>1</v>
      </c>
      <c r="J1457" s="194" t="b">
        <v>1</v>
      </c>
    </row>
    <row r="1458" spans="1:10" ht="15.6" thickBot="1">
      <c r="A1458" s="222" t="str">
        <f t="shared" si="66"/>
        <v>YEGPHX</v>
      </c>
      <c r="B1458" s="199" t="s">
        <v>1579</v>
      </c>
      <c r="C1458" s="199" t="s">
        <v>978</v>
      </c>
      <c r="D1458" s="207">
        <v>2211</v>
      </c>
      <c r="E1458" s="207" t="s">
        <v>1580</v>
      </c>
      <c r="F1458" s="207">
        <v>7745.9</v>
      </c>
      <c r="G1458" s="207">
        <v>194.1</v>
      </c>
      <c r="H1458" s="196">
        <f t="shared" si="67"/>
        <v>194.1</v>
      </c>
      <c r="I1458" s="197" t="b">
        <f t="shared" si="68"/>
        <v>1</v>
      </c>
      <c r="J1458" s="194" t="b">
        <v>1</v>
      </c>
    </row>
    <row r="1459" spans="1:10" ht="15.6" thickBot="1">
      <c r="A1459" s="222" t="str">
        <f t="shared" si="66"/>
        <v>PHXYEG</v>
      </c>
      <c r="B1459" s="199" t="s">
        <v>978</v>
      </c>
      <c r="C1459" s="199" t="s">
        <v>1579</v>
      </c>
      <c r="D1459" s="208">
        <v>2211</v>
      </c>
      <c r="E1459" s="208" t="s">
        <v>1580</v>
      </c>
      <c r="F1459" s="208">
        <v>7749.8</v>
      </c>
      <c r="G1459" s="208">
        <v>194</v>
      </c>
      <c r="H1459" s="196">
        <f t="shared" si="67"/>
        <v>194</v>
      </c>
      <c r="I1459" s="197" t="b">
        <f t="shared" si="68"/>
        <v>1</v>
      </c>
      <c r="J1459" s="194" t="b">
        <v>1</v>
      </c>
    </row>
    <row r="1460" spans="1:10" ht="19.8" thickBot="1">
      <c r="A1460" s="222" t="str">
        <f t="shared" si="66"/>
        <v>YVRYEG</v>
      </c>
      <c r="B1460" s="199" t="s">
        <v>788</v>
      </c>
      <c r="C1460" s="199" t="s">
        <v>1579</v>
      </c>
      <c r="D1460" s="207">
        <v>808</v>
      </c>
      <c r="E1460" s="207" t="s">
        <v>1581</v>
      </c>
      <c r="F1460" s="207">
        <v>4251.5</v>
      </c>
      <c r="G1460" s="207">
        <v>97.7</v>
      </c>
      <c r="H1460" s="196">
        <f t="shared" si="67"/>
        <v>97.7</v>
      </c>
      <c r="I1460" s="197" t="b">
        <f t="shared" si="68"/>
        <v>1</v>
      </c>
      <c r="J1460" s="194" t="b">
        <v>1</v>
      </c>
    </row>
    <row r="1461" spans="1:10" ht="19.8" thickBot="1">
      <c r="A1461" s="222" t="str">
        <f t="shared" si="66"/>
        <v>YEGYVR</v>
      </c>
      <c r="B1461" s="199" t="s">
        <v>1579</v>
      </c>
      <c r="C1461" s="199" t="s">
        <v>788</v>
      </c>
      <c r="D1461" s="208">
        <v>808</v>
      </c>
      <c r="E1461" s="208" t="s">
        <v>1581</v>
      </c>
      <c r="F1461" s="208">
        <v>4233.1000000000004</v>
      </c>
      <c r="G1461" s="208">
        <v>98.1</v>
      </c>
      <c r="H1461" s="196">
        <f t="shared" si="67"/>
        <v>98.1</v>
      </c>
      <c r="I1461" s="197" t="b">
        <f t="shared" si="68"/>
        <v>1</v>
      </c>
      <c r="J1461" s="194" t="b">
        <v>1</v>
      </c>
    </row>
    <row r="1462" spans="1:10" ht="15.6" thickBot="1">
      <c r="A1462" s="222" t="str">
        <f t="shared" si="66"/>
        <v>KHHSGN</v>
      </c>
      <c r="B1462" s="199" t="s">
        <v>917</v>
      </c>
      <c r="C1462" s="199" t="s">
        <v>795</v>
      </c>
      <c r="D1462" s="207">
        <v>1954</v>
      </c>
      <c r="E1462" s="207" t="s">
        <v>921</v>
      </c>
      <c r="F1462" s="207">
        <v>9520.6</v>
      </c>
      <c r="G1462" s="207">
        <v>148.5</v>
      </c>
      <c r="H1462" s="196">
        <f t="shared" si="67"/>
        <v>148.5</v>
      </c>
      <c r="I1462" s="197" t="b">
        <f t="shared" si="68"/>
        <v>1</v>
      </c>
      <c r="J1462" s="194" t="b">
        <v>1</v>
      </c>
    </row>
    <row r="1463" spans="1:10" ht="15.6" thickBot="1">
      <c r="A1463" s="222" t="str">
        <f t="shared" si="66"/>
        <v>SGNKHH</v>
      </c>
      <c r="B1463" s="199" t="s">
        <v>795</v>
      </c>
      <c r="C1463" s="199" t="s">
        <v>917</v>
      </c>
      <c r="D1463" s="208">
        <v>1954</v>
      </c>
      <c r="E1463" s="208" t="s">
        <v>921</v>
      </c>
      <c r="F1463" s="208">
        <v>9520.6</v>
      </c>
      <c r="G1463" s="208">
        <v>148.5</v>
      </c>
      <c r="H1463" s="196">
        <f t="shared" si="67"/>
        <v>148.5</v>
      </c>
      <c r="I1463" s="197" t="b">
        <f t="shared" si="68"/>
        <v>1</v>
      </c>
      <c r="J1463" s="194" t="b">
        <v>1</v>
      </c>
    </row>
    <row r="1464" spans="1:10" ht="15.6" thickBot="1">
      <c r="A1464" s="222" t="str">
        <f t="shared" si="66"/>
        <v>SVODUS</v>
      </c>
      <c r="B1464" s="199" t="s">
        <v>880</v>
      </c>
      <c r="C1464" s="199" t="s">
        <v>834</v>
      </c>
      <c r="D1464" s="207">
        <v>2066</v>
      </c>
      <c r="E1464" s="207" t="s">
        <v>1582</v>
      </c>
      <c r="F1464" s="207">
        <v>8803.4</v>
      </c>
      <c r="G1464" s="207">
        <v>182.8</v>
      </c>
      <c r="H1464" s="196">
        <f t="shared" si="67"/>
        <v>182.8</v>
      </c>
      <c r="I1464" s="197" t="b">
        <f t="shared" si="68"/>
        <v>1</v>
      </c>
      <c r="J1464" s="194" t="b">
        <v>1</v>
      </c>
    </row>
    <row r="1465" spans="1:10" ht="15.6" thickBot="1">
      <c r="A1465" s="222" t="str">
        <f t="shared" si="66"/>
        <v>DUSSVO</v>
      </c>
      <c r="B1465" s="199" t="s">
        <v>834</v>
      </c>
      <c r="C1465" s="199" t="s">
        <v>880</v>
      </c>
      <c r="D1465" s="208">
        <v>2066</v>
      </c>
      <c r="E1465" s="208" t="s">
        <v>1582</v>
      </c>
      <c r="F1465" s="208">
        <v>8803.4</v>
      </c>
      <c r="G1465" s="208">
        <v>182.8</v>
      </c>
      <c r="H1465" s="196">
        <f t="shared" si="67"/>
        <v>182.8</v>
      </c>
      <c r="I1465" s="197" t="b">
        <f t="shared" si="68"/>
        <v>1</v>
      </c>
      <c r="J1465" s="194" t="b">
        <v>1</v>
      </c>
    </row>
    <row r="1466" spans="1:10" ht="15.6" thickBot="1">
      <c r="A1466" s="222" t="str">
        <f t="shared" si="66"/>
        <v>NUEIST</v>
      </c>
      <c r="B1466" s="199" t="s">
        <v>852</v>
      </c>
      <c r="C1466" s="199" t="s">
        <v>812</v>
      </c>
      <c r="D1466" s="207">
        <v>1672</v>
      </c>
      <c r="E1466" s="207" t="s">
        <v>1583</v>
      </c>
      <c r="F1466" s="207">
        <v>8426.2999999999993</v>
      </c>
      <c r="G1466" s="207">
        <v>148.4</v>
      </c>
      <c r="H1466" s="196">
        <f t="shared" si="67"/>
        <v>148.4</v>
      </c>
      <c r="I1466" s="197" t="b">
        <f t="shared" si="68"/>
        <v>1</v>
      </c>
      <c r="J1466" s="194" t="b">
        <v>1</v>
      </c>
    </row>
    <row r="1467" spans="1:10" ht="19.8" thickBot="1">
      <c r="A1467" s="222" t="str">
        <f t="shared" si="66"/>
        <v>ISTIKA</v>
      </c>
      <c r="B1467" s="199" t="s">
        <v>812</v>
      </c>
      <c r="C1467" s="199" t="s">
        <v>1584</v>
      </c>
      <c r="D1467" s="207">
        <v>2041</v>
      </c>
      <c r="E1467" s="207" t="s">
        <v>1585</v>
      </c>
      <c r="F1467" s="207">
        <v>15528.4</v>
      </c>
      <c r="G1467" s="207">
        <v>156.69999999999999</v>
      </c>
      <c r="H1467" s="196">
        <f t="shared" si="67"/>
        <v>156.69999999999999</v>
      </c>
      <c r="I1467" s="197" t="b">
        <f t="shared" si="68"/>
        <v>1</v>
      </c>
      <c r="J1467" s="194" t="b">
        <v>1</v>
      </c>
    </row>
    <row r="1468" spans="1:10" ht="19.8" thickBot="1">
      <c r="A1468" s="222" t="str">
        <f t="shared" si="66"/>
        <v>IKAIST</v>
      </c>
      <c r="B1468" s="199" t="s">
        <v>1584</v>
      </c>
      <c r="C1468" s="199" t="s">
        <v>812</v>
      </c>
      <c r="D1468" s="207">
        <v>2041</v>
      </c>
      <c r="E1468" s="207" t="s">
        <v>1586</v>
      </c>
      <c r="F1468" s="207">
        <v>15527.2</v>
      </c>
      <c r="G1468" s="207">
        <v>156.80000000000001</v>
      </c>
      <c r="H1468" s="196">
        <f t="shared" si="67"/>
        <v>156.80000000000001</v>
      </c>
      <c r="I1468" s="197" t="b">
        <f t="shared" si="68"/>
        <v>1</v>
      </c>
      <c r="J1468" s="194" t="b">
        <v>1</v>
      </c>
    </row>
    <row r="1469" spans="1:10" ht="15.6" thickBot="1">
      <c r="A1469" s="222" t="str">
        <f t="shared" si="66"/>
        <v>ISTNUE</v>
      </c>
      <c r="B1469" s="199" t="s">
        <v>812</v>
      </c>
      <c r="C1469" s="199" t="s">
        <v>852</v>
      </c>
      <c r="D1469" s="208">
        <v>1672</v>
      </c>
      <c r="E1469" s="208" t="s">
        <v>1583</v>
      </c>
      <c r="F1469" s="208">
        <v>8426.2999999999993</v>
      </c>
      <c r="G1469" s="208">
        <v>148.4</v>
      </c>
      <c r="H1469" s="196">
        <f t="shared" si="67"/>
        <v>148.4</v>
      </c>
      <c r="I1469" s="197" t="b">
        <f t="shared" si="68"/>
        <v>1</v>
      </c>
      <c r="J1469" s="194" t="b">
        <v>1</v>
      </c>
    </row>
    <row r="1470" spans="1:10" ht="15.6" thickBot="1">
      <c r="A1470" s="222" t="str">
        <f t="shared" si="66"/>
        <v>ORDLNK</v>
      </c>
      <c r="B1470" s="199" t="s">
        <v>776</v>
      </c>
      <c r="C1470" s="199" t="s">
        <v>1587</v>
      </c>
      <c r="D1470" s="207">
        <v>747</v>
      </c>
      <c r="E1470" s="207" t="s">
        <v>1203</v>
      </c>
      <c r="F1470" s="207">
        <v>2137.8000000000002</v>
      </c>
      <c r="G1470" s="207">
        <v>119.9</v>
      </c>
      <c r="H1470" s="196">
        <f t="shared" si="67"/>
        <v>119.9</v>
      </c>
      <c r="I1470" s="197" t="b">
        <f t="shared" si="68"/>
        <v>1</v>
      </c>
      <c r="J1470" s="194" t="b">
        <v>1</v>
      </c>
    </row>
    <row r="1471" spans="1:10" ht="15.6" thickBot="1">
      <c r="A1471" s="222" t="str">
        <f t="shared" si="66"/>
        <v>LNKORD</v>
      </c>
      <c r="B1471" s="199" t="s">
        <v>1587</v>
      </c>
      <c r="C1471" s="199" t="s">
        <v>776</v>
      </c>
      <c r="D1471" s="208">
        <v>747</v>
      </c>
      <c r="E1471" s="208" t="s">
        <v>1203</v>
      </c>
      <c r="F1471" s="208">
        <v>2147.8000000000002</v>
      </c>
      <c r="G1471" s="208">
        <v>118.7</v>
      </c>
      <c r="H1471" s="196">
        <f t="shared" si="67"/>
        <v>118.7</v>
      </c>
      <c r="I1471" s="197" t="b">
        <f t="shared" si="68"/>
        <v>1</v>
      </c>
      <c r="J1471" s="194" t="b">
        <v>1</v>
      </c>
    </row>
    <row r="1472" spans="1:10" ht="15.6" thickBot="1">
      <c r="A1472" s="222" t="str">
        <f t="shared" si="66"/>
        <v>HELHAM</v>
      </c>
      <c r="B1472" s="199" t="s">
        <v>1126</v>
      </c>
      <c r="C1472" s="199" t="s">
        <v>1340</v>
      </c>
      <c r="D1472" s="207">
        <v>1168</v>
      </c>
      <c r="E1472" s="207" t="s">
        <v>1090</v>
      </c>
      <c r="F1472" s="207">
        <v>4459.7</v>
      </c>
      <c r="G1472" s="207">
        <v>155.30000000000001</v>
      </c>
      <c r="H1472" s="196">
        <f t="shared" si="67"/>
        <v>155.30000000000001</v>
      </c>
      <c r="I1472" s="197" t="b">
        <f t="shared" si="68"/>
        <v>1</v>
      </c>
      <c r="J1472" s="194" t="b">
        <v>1</v>
      </c>
    </row>
    <row r="1473" spans="1:10" ht="15.6" thickBot="1">
      <c r="A1473" s="222" t="str">
        <f t="shared" si="66"/>
        <v>HAMHEL</v>
      </c>
      <c r="B1473" s="199" t="s">
        <v>1340</v>
      </c>
      <c r="C1473" s="199" t="s">
        <v>1126</v>
      </c>
      <c r="D1473" s="208">
        <v>1168</v>
      </c>
      <c r="E1473" s="208" t="s">
        <v>1090</v>
      </c>
      <c r="F1473" s="208">
        <v>4459.7</v>
      </c>
      <c r="G1473" s="208">
        <v>155.30000000000001</v>
      </c>
      <c r="H1473" s="196">
        <f t="shared" si="67"/>
        <v>155.30000000000001</v>
      </c>
      <c r="I1473" s="197" t="b">
        <f t="shared" si="68"/>
        <v>1</v>
      </c>
      <c r="J1473" s="194" t="b">
        <v>1</v>
      </c>
    </row>
    <row r="1474" spans="1:10" ht="15.6" thickBot="1">
      <c r="A1474" s="222" t="str">
        <f t="shared" si="66"/>
        <v>TSNSHA</v>
      </c>
      <c r="B1474" s="199" t="s">
        <v>1066</v>
      </c>
      <c r="C1474" s="199" t="s">
        <v>771</v>
      </c>
      <c r="D1474" s="207">
        <v>953</v>
      </c>
      <c r="E1474" s="207" t="s">
        <v>1588</v>
      </c>
      <c r="F1474" s="207">
        <v>5122.8999999999996</v>
      </c>
      <c r="G1474" s="207">
        <v>89.9</v>
      </c>
      <c r="H1474" s="196">
        <f t="shared" si="67"/>
        <v>89.9</v>
      </c>
      <c r="I1474" s="197" t="b">
        <f t="shared" si="68"/>
        <v>1</v>
      </c>
      <c r="J1474" s="194" t="b">
        <v>1</v>
      </c>
    </row>
    <row r="1475" spans="1:10" ht="15.6" thickBot="1">
      <c r="A1475" s="222" t="str">
        <f t="shared" ref="A1475:A1538" si="69">B1475&amp;C1475</f>
        <v>SHATSN</v>
      </c>
      <c r="B1475" s="199" t="s">
        <v>771</v>
      </c>
      <c r="C1475" s="199" t="s">
        <v>1066</v>
      </c>
      <c r="D1475" s="207">
        <v>953</v>
      </c>
      <c r="E1475" s="207" t="s">
        <v>1589</v>
      </c>
      <c r="F1475" s="207">
        <v>5043.3999999999996</v>
      </c>
      <c r="G1475" s="207">
        <v>90.5</v>
      </c>
      <c r="H1475" s="196">
        <f t="shared" ref="H1475:H1538" si="70">SUMIFS(G:G,B:B,B1475,C:C,C1475)</f>
        <v>90.5</v>
      </c>
      <c r="I1475" s="197" t="b">
        <f t="shared" ref="I1475:I1538" si="71">H1475=G1475</f>
        <v>1</v>
      </c>
      <c r="J1475" s="194" t="b">
        <v>1</v>
      </c>
    </row>
    <row r="1476" spans="1:10" ht="15.6" thickBot="1">
      <c r="A1476" s="222" t="str">
        <f t="shared" si="69"/>
        <v>MUCHAM</v>
      </c>
      <c r="B1476" s="199" t="s">
        <v>797</v>
      </c>
      <c r="C1476" s="199" t="s">
        <v>1340</v>
      </c>
      <c r="D1476" s="207">
        <v>599</v>
      </c>
      <c r="E1476" s="207" t="s">
        <v>1590</v>
      </c>
      <c r="F1476" s="207">
        <v>3893.6</v>
      </c>
      <c r="G1476" s="207">
        <v>79.900000000000006</v>
      </c>
      <c r="H1476" s="196">
        <f t="shared" si="70"/>
        <v>79.900000000000006</v>
      </c>
      <c r="I1476" s="197" t="b">
        <f t="shared" si="71"/>
        <v>1</v>
      </c>
      <c r="J1476" s="194" t="b">
        <v>1</v>
      </c>
    </row>
    <row r="1477" spans="1:10" ht="15.6" thickBot="1">
      <c r="A1477" s="222" t="str">
        <f t="shared" si="69"/>
        <v>HAMMUC</v>
      </c>
      <c r="B1477" s="199" t="s">
        <v>1340</v>
      </c>
      <c r="C1477" s="199" t="s">
        <v>797</v>
      </c>
      <c r="D1477" s="207">
        <v>599</v>
      </c>
      <c r="E1477" s="207" t="s">
        <v>998</v>
      </c>
      <c r="F1477" s="207">
        <v>3893.9</v>
      </c>
      <c r="G1477" s="207">
        <v>79.900000000000006</v>
      </c>
      <c r="H1477" s="196">
        <f t="shared" si="70"/>
        <v>79.900000000000006</v>
      </c>
      <c r="I1477" s="197" t="b">
        <f t="shared" si="71"/>
        <v>1</v>
      </c>
      <c r="J1477" s="194" t="b">
        <v>1</v>
      </c>
    </row>
    <row r="1478" spans="1:10" ht="15.6" thickBot="1">
      <c r="A1478" s="222" t="str">
        <f t="shared" si="69"/>
        <v>TPETYN</v>
      </c>
      <c r="B1478" s="199" t="s">
        <v>755</v>
      </c>
      <c r="C1478" s="199" t="s">
        <v>1591</v>
      </c>
      <c r="D1478" s="207">
        <v>1624</v>
      </c>
      <c r="E1478" s="207" t="s">
        <v>1072</v>
      </c>
      <c r="F1478" s="207">
        <v>7753.3</v>
      </c>
      <c r="G1478" s="207">
        <v>128.1</v>
      </c>
      <c r="H1478" s="196">
        <f t="shared" si="70"/>
        <v>128.1</v>
      </c>
      <c r="I1478" s="197" t="b">
        <f t="shared" si="71"/>
        <v>1</v>
      </c>
      <c r="J1478" s="194" t="b">
        <v>1</v>
      </c>
    </row>
    <row r="1479" spans="1:10" ht="15.6" thickBot="1">
      <c r="A1479" s="222" t="str">
        <f t="shared" si="69"/>
        <v>TYNTPE</v>
      </c>
      <c r="B1479" s="199" t="s">
        <v>1591</v>
      </c>
      <c r="C1479" s="199" t="s">
        <v>755</v>
      </c>
      <c r="D1479" s="208">
        <v>1624</v>
      </c>
      <c r="E1479" s="208" t="s">
        <v>1072</v>
      </c>
      <c r="F1479" s="208">
        <v>7753.3</v>
      </c>
      <c r="G1479" s="208">
        <v>128.1</v>
      </c>
      <c r="H1479" s="196">
        <f t="shared" si="70"/>
        <v>128.1</v>
      </c>
      <c r="I1479" s="197" t="b">
        <f t="shared" si="71"/>
        <v>1</v>
      </c>
      <c r="J1479" s="194" t="b">
        <v>1</v>
      </c>
    </row>
    <row r="1480" spans="1:10" ht="15.6" thickBot="1">
      <c r="A1480" s="222" t="str">
        <f t="shared" si="69"/>
        <v>SHECSX</v>
      </c>
      <c r="B1480" s="199" t="s">
        <v>1244</v>
      </c>
      <c r="C1480" s="199" t="s">
        <v>919</v>
      </c>
      <c r="D1480" s="207">
        <v>1759</v>
      </c>
      <c r="E1480" s="207" t="s">
        <v>1094</v>
      </c>
      <c r="F1480" s="207">
        <v>7744.4</v>
      </c>
      <c r="G1480" s="207">
        <v>148.19999999999999</v>
      </c>
      <c r="H1480" s="196">
        <f t="shared" si="70"/>
        <v>148.19999999999999</v>
      </c>
      <c r="I1480" s="197" t="b">
        <f t="shared" si="71"/>
        <v>1</v>
      </c>
      <c r="J1480" s="194" t="b">
        <v>1</v>
      </c>
    </row>
    <row r="1481" spans="1:10" ht="15.6" thickBot="1">
      <c r="A1481" s="222" t="str">
        <f t="shared" si="69"/>
        <v>CSXSHE</v>
      </c>
      <c r="B1481" s="199" t="s">
        <v>919</v>
      </c>
      <c r="C1481" s="199" t="s">
        <v>1244</v>
      </c>
      <c r="D1481" s="207">
        <v>1759</v>
      </c>
      <c r="E1481" s="207" t="s">
        <v>1094</v>
      </c>
      <c r="F1481" s="207">
        <v>7744.4</v>
      </c>
      <c r="G1481" s="207">
        <v>148.19999999999999</v>
      </c>
      <c r="H1481" s="196">
        <f t="shared" si="70"/>
        <v>148.19999999999999</v>
      </c>
      <c r="I1481" s="197" t="b">
        <f t="shared" si="71"/>
        <v>1</v>
      </c>
      <c r="J1481" s="194" t="b">
        <v>1</v>
      </c>
    </row>
    <row r="1482" spans="1:10" ht="15.6" thickBot="1">
      <c r="A1482" s="222" t="str">
        <f t="shared" si="69"/>
        <v>TNASZX</v>
      </c>
      <c r="B1482" s="199" t="s">
        <v>1442</v>
      </c>
      <c r="C1482" s="199" t="s">
        <v>759</v>
      </c>
      <c r="D1482" s="208">
        <v>1613</v>
      </c>
      <c r="E1482" s="208" t="s">
        <v>1110</v>
      </c>
      <c r="F1482" s="208">
        <v>7556.4</v>
      </c>
      <c r="G1482" s="208">
        <v>134.19999999999999</v>
      </c>
      <c r="H1482" s="196">
        <f t="shared" si="70"/>
        <v>134.19999999999999</v>
      </c>
      <c r="I1482" s="197" t="b">
        <f t="shared" si="71"/>
        <v>1</v>
      </c>
      <c r="J1482" s="194" t="b">
        <v>1</v>
      </c>
    </row>
    <row r="1483" spans="1:10" ht="15.6" thickBot="1">
      <c r="A1483" s="222" t="str">
        <f t="shared" si="69"/>
        <v>SZXTNA</v>
      </c>
      <c r="B1483" s="199" t="s">
        <v>759</v>
      </c>
      <c r="C1483" s="199" t="s">
        <v>1442</v>
      </c>
      <c r="D1483" s="207">
        <v>1613</v>
      </c>
      <c r="E1483" s="207" t="s">
        <v>1110</v>
      </c>
      <c r="F1483" s="207">
        <v>7556.9</v>
      </c>
      <c r="G1483" s="207">
        <v>134.19999999999999</v>
      </c>
      <c r="H1483" s="196">
        <f t="shared" si="70"/>
        <v>134.19999999999999</v>
      </c>
      <c r="I1483" s="197" t="b">
        <f t="shared" si="71"/>
        <v>1</v>
      </c>
      <c r="J1483" s="194" t="b">
        <v>1</v>
      </c>
    </row>
    <row r="1484" spans="1:10" ht="19.8" thickBot="1">
      <c r="A1484" s="222" t="str">
        <f t="shared" si="69"/>
        <v>SFOYVR</v>
      </c>
      <c r="B1484" s="199" t="s">
        <v>773</v>
      </c>
      <c r="C1484" s="199" t="s">
        <v>788</v>
      </c>
      <c r="D1484" s="207">
        <v>1286</v>
      </c>
      <c r="E1484" s="207" t="s">
        <v>1592</v>
      </c>
      <c r="F1484" s="207">
        <v>5776.4</v>
      </c>
      <c r="G1484" s="207">
        <v>132.69999999999999</v>
      </c>
      <c r="H1484" s="196">
        <f t="shared" si="70"/>
        <v>132.69999999999999</v>
      </c>
      <c r="I1484" s="197" t="b">
        <f t="shared" si="71"/>
        <v>1</v>
      </c>
      <c r="J1484" s="194" t="b">
        <v>1</v>
      </c>
    </row>
    <row r="1485" spans="1:10" ht="19.8" thickBot="1">
      <c r="A1485" s="222" t="str">
        <f t="shared" si="69"/>
        <v>YVRSFO</v>
      </c>
      <c r="B1485" s="199" t="s">
        <v>788</v>
      </c>
      <c r="C1485" s="199" t="s">
        <v>773</v>
      </c>
      <c r="D1485" s="207">
        <v>1286</v>
      </c>
      <c r="E1485" s="207" t="s">
        <v>1592</v>
      </c>
      <c r="F1485" s="207">
        <v>5754.7</v>
      </c>
      <c r="G1485" s="207">
        <v>133.9</v>
      </c>
      <c r="H1485" s="196">
        <f t="shared" si="70"/>
        <v>133.9</v>
      </c>
      <c r="I1485" s="197" t="b">
        <f t="shared" si="71"/>
        <v>1</v>
      </c>
      <c r="J1485" s="194" t="b">
        <v>1</v>
      </c>
    </row>
    <row r="1486" spans="1:10" ht="15.6" thickBot="1">
      <c r="A1486" s="222" t="str">
        <f t="shared" si="69"/>
        <v>VIEBRU</v>
      </c>
      <c r="B1486" s="199" t="s">
        <v>763</v>
      </c>
      <c r="C1486" s="199" t="s">
        <v>997</v>
      </c>
      <c r="D1486" s="207">
        <v>924</v>
      </c>
      <c r="E1486" s="207" t="s">
        <v>1593</v>
      </c>
      <c r="F1486" s="207">
        <v>5239.8</v>
      </c>
      <c r="G1486" s="207">
        <v>109.9</v>
      </c>
      <c r="H1486" s="196">
        <f t="shared" si="70"/>
        <v>109.9</v>
      </c>
      <c r="I1486" s="197" t="b">
        <f t="shared" si="71"/>
        <v>1</v>
      </c>
      <c r="J1486" s="194" t="b">
        <v>1</v>
      </c>
    </row>
    <row r="1487" spans="1:10" ht="15.6" thickBot="1">
      <c r="A1487" s="222" t="str">
        <f t="shared" si="69"/>
        <v>BRUNUE</v>
      </c>
      <c r="B1487" s="199" t="s">
        <v>997</v>
      </c>
      <c r="C1487" s="199" t="s">
        <v>852</v>
      </c>
      <c r="D1487" s="207">
        <v>492</v>
      </c>
      <c r="E1487" s="207" t="s">
        <v>1594</v>
      </c>
      <c r="F1487" s="207">
        <v>1574.3</v>
      </c>
      <c r="G1487" s="207">
        <v>118.4</v>
      </c>
      <c r="H1487" s="196">
        <f t="shared" si="70"/>
        <v>118.4</v>
      </c>
      <c r="I1487" s="197" t="b">
        <f t="shared" si="71"/>
        <v>1</v>
      </c>
      <c r="J1487" s="194" t="b">
        <v>1</v>
      </c>
    </row>
    <row r="1488" spans="1:10" ht="15.6" thickBot="1">
      <c r="A1488" s="222" t="str">
        <f t="shared" si="69"/>
        <v>NUEBRU</v>
      </c>
      <c r="B1488" s="199" t="s">
        <v>852</v>
      </c>
      <c r="C1488" s="199" t="s">
        <v>997</v>
      </c>
      <c r="D1488" s="207">
        <v>492</v>
      </c>
      <c r="E1488" s="207" t="s">
        <v>1594</v>
      </c>
      <c r="F1488" s="207">
        <v>1574.3</v>
      </c>
      <c r="G1488" s="207">
        <v>118.4</v>
      </c>
      <c r="H1488" s="196">
        <f t="shared" si="70"/>
        <v>118.4</v>
      </c>
      <c r="I1488" s="197" t="b">
        <f t="shared" si="71"/>
        <v>1</v>
      </c>
      <c r="J1488" s="194" t="b">
        <v>1</v>
      </c>
    </row>
    <row r="1489" spans="1:10" ht="15.6" thickBot="1">
      <c r="A1489" s="222" t="str">
        <f t="shared" si="69"/>
        <v>BRUVIE</v>
      </c>
      <c r="B1489" s="199" t="s">
        <v>997</v>
      </c>
      <c r="C1489" s="199" t="s">
        <v>763</v>
      </c>
      <c r="D1489" s="208">
        <v>924</v>
      </c>
      <c r="E1489" s="208" t="s">
        <v>1593</v>
      </c>
      <c r="F1489" s="208">
        <v>5239.8</v>
      </c>
      <c r="G1489" s="208">
        <v>109.9</v>
      </c>
      <c r="H1489" s="196">
        <f t="shared" si="70"/>
        <v>109.9</v>
      </c>
      <c r="I1489" s="197" t="b">
        <f t="shared" si="71"/>
        <v>1</v>
      </c>
      <c r="J1489" s="194" t="b">
        <v>1</v>
      </c>
    </row>
    <row r="1490" spans="1:10" ht="15.6" thickBot="1">
      <c r="A1490" s="222" t="str">
        <f t="shared" si="69"/>
        <v>DCARDU</v>
      </c>
      <c r="B1490" s="199" t="s">
        <v>842</v>
      </c>
      <c r="C1490" s="199" t="s">
        <v>809</v>
      </c>
      <c r="D1490" s="207">
        <v>365</v>
      </c>
      <c r="E1490" s="207" t="s">
        <v>1595</v>
      </c>
      <c r="F1490" s="207">
        <v>1666.3</v>
      </c>
      <c r="G1490" s="207">
        <v>83.5</v>
      </c>
      <c r="H1490" s="196">
        <f t="shared" si="70"/>
        <v>83.5</v>
      </c>
      <c r="I1490" s="197" t="b">
        <f t="shared" si="71"/>
        <v>1</v>
      </c>
      <c r="J1490" s="194" t="b">
        <v>1</v>
      </c>
    </row>
    <row r="1491" spans="1:10" ht="15.6" thickBot="1">
      <c r="A1491" s="222" t="str">
        <f t="shared" si="69"/>
        <v>RDUDCA</v>
      </c>
      <c r="B1491" s="199" t="s">
        <v>809</v>
      </c>
      <c r="C1491" s="199" t="s">
        <v>842</v>
      </c>
      <c r="D1491" s="208">
        <v>365</v>
      </c>
      <c r="E1491" s="208" t="s">
        <v>1595</v>
      </c>
      <c r="F1491" s="208">
        <v>1661.3</v>
      </c>
      <c r="G1491" s="208">
        <v>84</v>
      </c>
      <c r="H1491" s="196">
        <f t="shared" si="70"/>
        <v>84</v>
      </c>
      <c r="I1491" s="197" t="b">
        <f t="shared" si="71"/>
        <v>1</v>
      </c>
      <c r="J1491" s="194" t="b">
        <v>1</v>
      </c>
    </row>
    <row r="1492" spans="1:10" ht="15.6" thickBot="1">
      <c r="A1492" s="222" t="str">
        <f t="shared" si="69"/>
        <v>MFMCTU</v>
      </c>
      <c r="B1492" s="199" t="s">
        <v>1009</v>
      </c>
      <c r="C1492" s="199" t="s">
        <v>1015</v>
      </c>
      <c r="D1492" s="207">
        <v>1341</v>
      </c>
      <c r="E1492" s="207" t="s">
        <v>1094</v>
      </c>
      <c r="F1492" s="207">
        <v>7105.8</v>
      </c>
      <c r="G1492" s="207">
        <v>116.7</v>
      </c>
      <c r="H1492" s="196">
        <f t="shared" si="70"/>
        <v>116.7</v>
      </c>
      <c r="I1492" s="197" t="b">
        <f t="shared" si="71"/>
        <v>1</v>
      </c>
      <c r="J1492" s="194" t="b">
        <v>1</v>
      </c>
    </row>
    <row r="1493" spans="1:10" ht="15.6" thickBot="1">
      <c r="A1493" s="222" t="str">
        <f t="shared" si="69"/>
        <v>CTUMFM</v>
      </c>
      <c r="B1493" s="199" t="s">
        <v>1015</v>
      </c>
      <c r="C1493" s="199" t="s">
        <v>1009</v>
      </c>
      <c r="D1493" s="208">
        <v>1341</v>
      </c>
      <c r="E1493" s="208" t="s">
        <v>1094</v>
      </c>
      <c r="F1493" s="208">
        <v>7105.8</v>
      </c>
      <c r="G1493" s="208">
        <v>116.7</v>
      </c>
      <c r="H1493" s="196">
        <f t="shared" si="70"/>
        <v>116.7</v>
      </c>
      <c r="I1493" s="197" t="b">
        <f t="shared" si="71"/>
        <v>1</v>
      </c>
      <c r="J1493" s="194" t="b">
        <v>1</v>
      </c>
    </row>
    <row r="1494" spans="1:10" ht="19.8" thickBot="1">
      <c r="A1494" s="222" t="str">
        <f t="shared" si="69"/>
        <v>IAHORD</v>
      </c>
      <c r="B1494" s="199" t="s">
        <v>774</v>
      </c>
      <c r="C1494" s="199" t="s">
        <v>776</v>
      </c>
      <c r="D1494" s="207">
        <v>1489</v>
      </c>
      <c r="E1494" s="207" t="s">
        <v>1596</v>
      </c>
      <c r="F1494" s="207">
        <v>6445</v>
      </c>
      <c r="G1494" s="207">
        <v>148.4</v>
      </c>
      <c r="H1494" s="196">
        <f t="shared" si="70"/>
        <v>148.4</v>
      </c>
      <c r="I1494" s="197" t="b">
        <f t="shared" si="71"/>
        <v>1</v>
      </c>
      <c r="J1494" s="194" t="b">
        <v>1</v>
      </c>
    </row>
    <row r="1495" spans="1:10" ht="19.8" thickBot="1">
      <c r="A1495" s="222" t="str">
        <f t="shared" si="69"/>
        <v>ORDIAH</v>
      </c>
      <c r="B1495" s="199" t="s">
        <v>776</v>
      </c>
      <c r="C1495" s="199" t="s">
        <v>774</v>
      </c>
      <c r="D1495" s="208">
        <v>1489</v>
      </c>
      <c r="E1495" s="208" t="s">
        <v>1597</v>
      </c>
      <c r="F1495" s="208">
        <v>6452.5</v>
      </c>
      <c r="G1495" s="208">
        <v>148.30000000000001</v>
      </c>
      <c r="H1495" s="196">
        <f t="shared" si="70"/>
        <v>148.30000000000001</v>
      </c>
      <c r="I1495" s="197" t="b">
        <f t="shared" si="71"/>
        <v>1</v>
      </c>
      <c r="J1495" s="194" t="b">
        <v>1</v>
      </c>
    </row>
    <row r="1496" spans="1:10" ht="15.6" thickBot="1">
      <c r="A1496" s="222" t="str">
        <f t="shared" si="69"/>
        <v>HKGWNZ</v>
      </c>
      <c r="B1496" s="199" t="s">
        <v>760</v>
      </c>
      <c r="C1496" s="199" t="s">
        <v>1097</v>
      </c>
      <c r="D1496" s="207">
        <v>935</v>
      </c>
      <c r="E1496" s="207" t="s">
        <v>921</v>
      </c>
      <c r="F1496" s="207">
        <v>5169.5</v>
      </c>
      <c r="G1496" s="207">
        <v>90.6</v>
      </c>
      <c r="H1496" s="196">
        <f t="shared" si="70"/>
        <v>90.6</v>
      </c>
      <c r="I1496" s="197" t="b">
        <f t="shared" si="71"/>
        <v>1</v>
      </c>
      <c r="J1496" s="194" t="b">
        <v>1</v>
      </c>
    </row>
    <row r="1497" spans="1:10" ht="15.6" thickBot="1">
      <c r="A1497" s="222" t="str">
        <f t="shared" si="69"/>
        <v>WNZHKG</v>
      </c>
      <c r="B1497" s="199" t="s">
        <v>1097</v>
      </c>
      <c r="C1497" s="199" t="s">
        <v>760</v>
      </c>
      <c r="D1497" s="208">
        <v>935</v>
      </c>
      <c r="E1497" s="208" t="s">
        <v>921</v>
      </c>
      <c r="F1497" s="208">
        <v>5169.5</v>
      </c>
      <c r="G1497" s="208">
        <v>90.6</v>
      </c>
      <c r="H1497" s="196">
        <f t="shared" si="70"/>
        <v>90.6</v>
      </c>
      <c r="I1497" s="197" t="b">
        <f t="shared" si="71"/>
        <v>1</v>
      </c>
      <c r="J1497" s="194" t="b">
        <v>1</v>
      </c>
    </row>
    <row r="1498" spans="1:10" ht="15.6" thickBot="1">
      <c r="A1498" s="222" t="str">
        <f t="shared" si="69"/>
        <v>HKGMXP</v>
      </c>
      <c r="B1498" s="199" t="s">
        <v>760</v>
      </c>
      <c r="C1498" s="199" t="s">
        <v>813</v>
      </c>
      <c r="D1498" s="207">
        <v>9353</v>
      </c>
      <c r="E1498" s="207" t="s">
        <v>963</v>
      </c>
      <c r="F1498" s="207">
        <v>89808.9</v>
      </c>
      <c r="G1498" s="207">
        <v>399.1</v>
      </c>
      <c r="H1498" s="196">
        <f t="shared" si="70"/>
        <v>399.1</v>
      </c>
      <c r="I1498" s="197" t="b">
        <f t="shared" si="71"/>
        <v>1</v>
      </c>
      <c r="J1498" s="194" t="b">
        <v>1</v>
      </c>
    </row>
    <row r="1499" spans="1:10" ht="15.6" thickBot="1">
      <c r="A1499" s="222" t="str">
        <f t="shared" si="69"/>
        <v>MXPHKG</v>
      </c>
      <c r="B1499" s="199" t="s">
        <v>813</v>
      </c>
      <c r="C1499" s="199" t="s">
        <v>760</v>
      </c>
      <c r="D1499" s="207">
        <v>9353</v>
      </c>
      <c r="E1499" s="207" t="s">
        <v>963</v>
      </c>
      <c r="F1499" s="207">
        <v>89808.9</v>
      </c>
      <c r="G1499" s="207">
        <v>399.1</v>
      </c>
      <c r="H1499" s="196">
        <f t="shared" si="70"/>
        <v>399.1</v>
      </c>
      <c r="I1499" s="197" t="b">
        <f t="shared" si="71"/>
        <v>1</v>
      </c>
      <c r="J1499" s="194" t="b">
        <v>1</v>
      </c>
    </row>
    <row r="1500" spans="1:10" ht="15.6" thickBot="1">
      <c r="A1500" s="222" t="str">
        <f t="shared" si="69"/>
        <v>MUCSOF</v>
      </c>
      <c r="B1500" s="199" t="s">
        <v>797</v>
      </c>
      <c r="C1500" s="199" t="s">
        <v>1598</v>
      </c>
      <c r="D1500" s="207">
        <v>1099</v>
      </c>
      <c r="E1500" s="207" t="s">
        <v>998</v>
      </c>
      <c r="F1500" s="207">
        <v>5295.3</v>
      </c>
      <c r="G1500" s="207">
        <v>120.7</v>
      </c>
      <c r="H1500" s="196">
        <f t="shared" si="70"/>
        <v>120.7</v>
      </c>
      <c r="I1500" s="197" t="b">
        <f t="shared" si="71"/>
        <v>1</v>
      </c>
      <c r="J1500" s="194" t="b">
        <v>1</v>
      </c>
    </row>
    <row r="1501" spans="1:10" ht="15.6" thickBot="1">
      <c r="A1501" s="222" t="str">
        <f t="shared" si="69"/>
        <v>SOFFRA</v>
      </c>
      <c r="B1501" s="199" t="s">
        <v>1598</v>
      </c>
      <c r="C1501" s="199" t="s">
        <v>766</v>
      </c>
      <c r="D1501" s="207">
        <v>1395</v>
      </c>
      <c r="E1501" s="207" t="s">
        <v>1599</v>
      </c>
      <c r="F1501" s="207">
        <v>6613.8</v>
      </c>
      <c r="G1501" s="207">
        <v>141.4</v>
      </c>
      <c r="H1501" s="196">
        <f t="shared" si="70"/>
        <v>141.4</v>
      </c>
      <c r="I1501" s="197" t="b">
        <f t="shared" si="71"/>
        <v>1</v>
      </c>
      <c r="J1501" s="194" t="b">
        <v>1</v>
      </c>
    </row>
    <row r="1502" spans="1:10" ht="15.6" thickBot="1">
      <c r="A1502" s="222" t="str">
        <f t="shared" si="69"/>
        <v>FRASOF</v>
      </c>
      <c r="B1502" s="199" t="s">
        <v>766</v>
      </c>
      <c r="C1502" s="199" t="s">
        <v>1598</v>
      </c>
      <c r="D1502" s="207">
        <v>1395</v>
      </c>
      <c r="E1502" s="207" t="s">
        <v>1599</v>
      </c>
      <c r="F1502" s="207">
        <v>6613.8</v>
      </c>
      <c r="G1502" s="207">
        <v>141.4</v>
      </c>
      <c r="H1502" s="196">
        <f t="shared" si="70"/>
        <v>141.4</v>
      </c>
      <c r="I1502" s="197" t="b">
        <f t="shared" si="71"/>
        <v>1</v>
      </c>
      <c r="J1502" s="194" t="b">
        <v>1</v>
      </c>
    </row>
    <row r="1503" spans="1:10" ht="15.6" thickBot="1">
      <c r="A1503" s="222" t="str">
        <f t="shared" si="69"/>
        <v>SOFMUC</v>
      </c>
      <c r="B1503" s="199" t="s">
        <v>1598</v>
      </c>
      <c r="C1503" s="199" t="s">
        <v>797</v>
      </c>
      <c r="D1503" s="208">
        <v>1099</v>
      </c>
      <c r="E1503" s="208" t="s">
        <v>998</v>
      </c>
      <c r="F1503" s="208">
        <v>5295.6</v>
      </c>
      <c r="G1503" s="208">
        <v>120.7</v>
      </c>
      <c r="H1503" s="196">
        <f t="shared" si="70"/>
        <v>120.7</v>
      </c>
      <c r="I1503" s="197" t="b">
        <f t="shared" si="71"/>
        <v>1</v>
      </c>
      <c r="J1503" s="194" t="b">
        <v>1</v>
      </c>
    </row>
    <row r="1504" spans="1:10" ht="15.6" thickBot="1">
      <c r="A1504" s="222" t="str">
        <f t="shared" si="69"/>
        <v>VIEARN</v>
      </c>
      <c r="B1504" s="199" t="s">
        <v>763</v>
      </c>
      <c r="C1504" s="199" t="s">
        <v>845</v>
      </c>
      <c r="D1504" s="207">
        <v>1286</v>
      </c>
      <c r="E1504" s="207" t="s">
        <v>1600</v>
      </c>
      <c r="F1504" s="207">
        <v>5060.2</v>
      </c>
      <c r="G1504" s="207">
        <v>147.30000000000001</v>
      </c>
      <c r="H1504" s="196">
        <f t="shared" si="70"/>
        <v>147.30000000000001</v>
      </c>
      <c r="I1504" s="197" t="b">
        <f t="shared" si="71"/>
        <v>1</v>
      </c>
      <c r="J1504" s="194" t="b">
        <v>1</v>
      </c>
    </row>
    <row r="1505" spans="1:10" ht="15.6" thickBot="1">
      <c r="A1505" s="222" t="str">
        <f t="shared" si="69"/>
        <v>ARNVIE</v>
      </c>
      <c r="B1505" s="199" t="s">
        <v>845</v>
      </c>
      <c r="C1505" s="199" t="s">
        <v>763</v>
      </c>
      <c r="D1505" s="207">
        <v>1286</v>
      </c>
      <c r="E1505" s="207" t="s">
        <v>1600</v>
      </c>
      <c r="F1505" s="207">
        <v>5060.2</v>
      </c>
      <c r="G1505" s="207">
        <v>147.30000000000001</v>
      </c>
      <c r="H1505" s="196">
        <f t="shared" si="70"/>
        <v>147.30000000000001</v>
      </c>
      <c r="I1505" s="197" t="b">
        <f t="shared" si="71"/>
        <v>1</v>
      </c>
      <c r="J1505" s="194" t="b">
        <v>1</v>
      </c>
    </row>
    <row r="1506" spans="1:10" ht="15.6" thickBot="1">
      <c r="A1506" s="222" t="str">
        <f t="shared" si="69"/>
        <v>SINMXP</v>
      </c>
      <c r="B1506" s="199" t="s">
        <v>803</v>
      </c>
      <c r="C1506" s="199" t="s">
        <v>813</v>
      </c>
      <c r="D1506" s="207">
        <v>10303</v>
      </c>
      <c r="E1506" s="207">
        <v>359</v>
      </c>
      <c r="F1506" s="207">
        <v>61667.8</v>
      </c>
      <c r="G1506" s="207">
        <v>353.7</v>
      </c>
      <c r="H1506" s="196">
        <f t="shared" si="70"/>
        <v>353.7</v>
      </c>
      <c r="I1506" s="197" t="b">
        <f t="shared" si="71"/>
        <v>1</v>
      </c>
      <c r="J1506" s="194" t="b">
        <v>1</v>
      </c>
    </row>
    <row r="1507" spans="1:10" ht="15.6" thickBot="1">
      <c r="A1507" s="222" t="str">
        <f t="shared" si="69"/>
        <v>MXPSIN</v>
      </c>
      <c r="B1507" s="199" t="s">
        <v>813</v>
      </c>
      <c r="C1507" s="199" t="s">
        <v>803</v>
      </c>
      <c r="D1507" s="208">
        <v>10303</v>
      </c>
      <c r="E1507" s="208">
        <v>359</v>
      </c>
      <c r="F1507" s="208">
        <v>61667.8</v>
      </c>
      <c r="G1507" s="208">
        <v>353.7</v>
      </c>
      <c r="H1507" s="196">
        <f t="shared" si="70"/>
        <v>353.7</v>
      </c>
      <c r="I1507" s="197" t="b">
        <f t="shared" si="71"/>
        <v>1</v>
      </c>
      <c r="J1507" s="194" t="b">
        <v>1</v>
      </c>
    </row>
    <row r="1508" spans="1:10" ht="15.6" thickBot="1">
      <c r="A1508" s="222" t="str">
        <f t="shared" si="69"/>
        <v>CANDEL</v>
      </c>
      <c r="B1508" s="199" t="s">
        <v>770</v>
      </c>
      <c r="C1508" s="199" t="s">
        <v>762</v>
      </c>
      <c r="D1508" s="207">
        <v>3647</v>
      </c>
      <c r="E1508" s="207" t="s">
        <v>1601</v>
      </c>
      <c r="F1508" s="207">
        <v>20504.2</v>
      </c>
      <c r="G1508" s="207">
        <v>253.6</v>
      </c>
      <c r="H1508" s="196">
        <f t="shared" si="70"/>
        <v>253.6</v>
      </c>
      <c r="I1508" s="197" t="b">
        <f t="shared" si="71"/>
        <v>1</v>
      </c>
      <c r="J1508" s="194" t="b">
        <v>1</v>
      </c>
    </row>
    <row r="1509" spans="1:10" ht="15.6" thickBot="1">
      <c r="A1509" s="222" t="str">
        <f t="shared" si="69"/>
        <v>DELCAN</v>
      </c>
      <c r="B1509" s="199" t="s">
        <v>762</v>
      </c>
      <c r="C1509" s="199" t="s">
        <v>770</v>
      </c>
      <c r="D1509" s="208">
        <v>3647</v>
      </c>
      <c r="E1509" s="208" t="s">
        <v>1602</v>
      </c>
      <c r="F1509" s="208">
        <v>20493.099999999999</v>
      </c>
      <c r="G1509" s="208">
        <v>253.6</v>
      </c>
      <c r="H1509" s="196">
        <f t="shared" si="70"/>
        <v>253.6</v>
      </c>
      <c r="I1509" s="197" t="b">
        <f t="shared" si="71"/>
        <v>1</v>
      </c>
      <c r="J1509" s="194" t="b">
        <v>1</v>
      </c>
    </row>
    <row r="1510" spans="1:10" ht="15.6" thickBot="1">
      <c r="A1510" s="222" t="str">
        <f t="shared" si="69"/>
        <v>LAXYYZ</v>
      </c>
      <c r="B1510" s="199" t="s">
        <v>783</v>
      </c>
      <c r="C1510" s="199" t="s">
        <v>787</v>
      </c>
      <c r="D1510" s="207">
        <v>3492</v>
      </c>
      <c r="E1510" s="207" t="s">
        <v>1603</v>
      </c>
      <c r="F1510" s="207">
        <v>15799.6</v>
      </c>
      <c r="G1510" s="207">
        <v>253.8</v>
      </c>
      <c r="H1510" s="196">
        <f t="shared" si="70"/>
        <v>253.8</v>
      </c>
      <c r="I1510" s="197" t="b">
        <f t="shared" si="71"/>
        <v>1</v>
      </c>
      <c r="J1510" s="194" t="b">
        <v>1</v>
      </c>
    </row>
    <row r="1511" spans="1:10" ht="15.6" thickBot="1">
      <c r="A1511" s="222" t="str">
        <f t="shared" si="69"/>
        <v>YYZDEN</v>
      </c>
      <c r="B1511" s="199" t="s">
        <v>787</v>
      </c>
      <c r="C1511" s="199" t="s">
        <v>878</v>
      </c>
      <c r="D1511" s="207">
        <v>2110</v>
      </c>
      <c r="E1511" s="207" t="s">
        <v>1604</v>
      </c>
      <c r="F1511" s="207">
        <v>5844.9</v>
      </c>
      <c r="G1511" s="207">
        <v>231.9</v>
      </c>
      <c r="H1511" s="196">
        <f t="shared" si="70"/>
        <v>231.9</v>
      </c>
      <c r="I1511" s="197" t="b">
        <f t="shared" si="71"/>
        <v>1</v>
      </c>
      <c r="J1511" s="194" t="b">
        <v>1</v>
      </c>
    </row>
    <row r="1512" spans="1:10" ht="19.8" thickBot="1">
      <c r="A1512" s="222" t="str">
        <f t="shared" si="69"/>
        <v>DENSFO</v>
      </c>
      <c r="B1512" s="199" t="s">
        <v>878</v>
      </c>
      <c r="C1512" s="199" t="s">
        <v>773</v>
      </c>
      <c r="D1512" s="207">
        <v>1553</v>
      </c>
      <c r="E1512" s="207" t="s">
        <v>1605</v>
      </c>
      <c r="F1512" s="207">
        <v>8277.1</v>
      </c>
      <c r="G1512" s="207">
        <v>137.80000000000001</v>
      </c>
      <c r="H1512" s="196">
        <f t="shared" si="70"/>
        <v>137.80000000000001</v>
      </c>
      <c r="I1512" s="197" t="b">
        <f t="shared" si="71"/>
        <v>1</v>
      </c>
      <c r="J1512" s="194" t="b">
        <v>1</v>
      </c>
    </row>
    <row r="1513" spans="1:10" ht="19.8" thickBot="1">
      <c r="A1513" s="222" t="str">
        <f t="shared" si="69"/>
        <v>SFODEN</v>
      </c>
      <c r="B1513" s="199" t="s">
        <v>773</v>
      </c>
      <c r="C1513" s="199" t="s">
        <v>878</v>
      </c>
      <c r="D1513" s="207">
        <v>1553</v>
      </c>
      <c r="E1513" s="207" t="s">
        <v>1605</v>
      </c>
      <c r="F1513" s="207">
        <v>8014.6</v>
      </c>
      <c r="G1513" s="207">
        <v>138.4</v>
      </c>
      <c r="H1513" s="196">
        <f t="shared" si="70"/>
        <v>138.4</v>
      </c>
      <c r="I1513" s="197" t="b">
        <f t="shared" si="71"/>
        <v>1</v>
      </c>
      <c r="J1513" s="194" t="b">
        <v>1</v>
      </c>
    </row>
    <row r="1514" spans="1:10" ht="15.6" thickBot="1">
      <c r="A1514" s="222" t="str">
        <f t="shared" si="69"/>
        <v>DENYYZ</v>
      </c>
      <c r="B1514" s="199" t="s">
        <v>878</v>
      </c>
      <c r="C1514" s="199" t="s">
        <v>787</v>
      </c>
      <c r="D1514" s="207">
        <v>2110</v>
      </c>
      <c r="E1514" s="207" t="s">
        <v>1604</v>
      </c>
      <c r="F1514" s="207">
        <v>5844.9</v>
      </c>
      <c r="G1514" s="207">
        <v>231.9</v>
      </c>
      <c r="H1514" s="196">
        <f t="shared" si="70"/>
        <v>231.9</v>
      </c>
      <c r="I1514" s="197" t="b">
        <f t="shared" si="71"/>
        <v>1</v>
      </c>
      <c r="J1514" s="194" t="b">
        <v>1</v>
      </c>
    </row>
    <row r="1515" spans="1:10" ht="15.6" thickBot="1">
      <c r="A1515" s="222" t="str">
        <f t="shared" si="69"/>
        <v>YYZLAX</v>
      </c>
      <c r="B1515" s="199" t="s">
        <v>787</v>
      </c>
      <c r="C1515" s="199" t="s">
        <v>783</v>
      </c>
      <c r="D1515" s="208">
        <v>3492</v>
      </c>
      <c r="E1515" s="208" t="s">
        <v>1603</v>
      </c>
      <c r="F1515" s="208">
        <v>15720.4</v>
      </c>
      <c r="G1515" s="208">
        <v>254.3</v>
      </c>
      <c r="H1515" s="196">
        <f t="shared" si="70"/>
        <v>254.3</v>
      </c>
      <c r="I1515" s="197" t="b">
        <f t="shared" si="71"/>
        <v>1</v>
      </c>
      <c r="J1515" s="194" t="b">
        <v>1</v>
      </c>
    </row>
    <row r="1516" spans="1:10" ht="15.6" thickBot="1">
      <c r="A1516" s="222" t="str">
        <f t="shared" si="69"/>
        <v>PVGTAO</v>
      </c>
      <c r="B1516" s="199" t="s">
        <v>758</v>
      </c>
      <c r="C1516" s="199" t="s">
        <v>757</v>
      </c>
      <c r="D1516" s="207">
        <v>583</v>
      </c>
      <c r="E1516" s="207" t="s">
        <v>984</v>
      </c>
      <c r="F1516" s="207">
        <v>3697.2</v>
      </c>
      <c r="G1516" s="207">
        <v>69.7</v>
      </c>
      <c r="H1516" s="196">
        <f t="shared" si="70"/>
        <v>69.7</v>
      </c>
      <c r="I1516" s="197" t="b">
        <f t="shared" si="71"/>
        <v>1</v>
      </c>
      <c r="J1516" s="194" t="b">
        <v>1</v>
      </c>
    </row>
    <row r="1517" spans="1:10" ht="15.6" thickBot="1">
      <c r="A1517" s="222" t="str">
        <f t="shared" si="69"/>
        <v>TAOPVG</v>
      </c>
      <c r="B1517" s="199" t="s">
        <v>757</v>
      </c>
      <c r="C1517" s="199" t="s">
        <v>758</v>
      </c>
      <c r="D1517" s="208">
        <v>583</v>
      </c>
      <c r="E1517" s="208" t="s">
        <v>984</v>
      </c>
      <c r="F1517" s="208">
        <v>3706.8</v>
      </c>
      <c r="G1517" s="208">
        <v>69.8</v>
      </c>
      <c r="H1517" s="196">
        <f t="shared" si="70"/>
        <v>69.8</v>
      </c>
      <c r="I1517" s="197" t="b">
        <f t="shared" si="71"/>
        <v>1</v>
      </c>
      <c r="J1517" s="194" t="b">
        <v>1</v>
      </c>
    </row>
    <row r="1518" spans="1:10" ht="15.6" thickBot="1">
      <c r="A1518" s="222" t="str">
        <f t="shared" si="69"/>
        <v>HNDNGS</v>
      </c>
      <c r="B1518" s="199" t="s">
        <v>753</v>
      </c>
      <c r="C1518" s="199" t="s">
        <v>1606</v>
      </c>
      <c r="D1518" s="207">
        <v>951</v>
      </c>
      <c r="E1518" s="207" t="s">
        <v>1607</v>
      </c>
      <c r="F1518" s="207">
        <v>7006.5</v>
      </c>
      <c r="G1518" s="207">
        <v>79</v>
      </c>
      <c r="H1518" s="196">
        <f t="shared" si="70"/>
        <v>79</v>
      </c>
      <c r="I1518" s="197" t="b">
        <f t="shared" si="71"/>
        <v>1</v>
      </c>
      <c r="J1518" s="194" t="b">
        <v>1</v>
      </c>
    </row>
    <row r="1519" spans="1:10" ht="15.6" thickBot="1">
      <c r="A1519" s="222" t="str">
        <f t="shared" si="69"/>
        <v>NGSHND</v>
      </c>
      <c r="B1519" s="199" t="s">
        <v>1606</v>
      </c>
      <c r="C1519" s="199" t="s">
        <v>753</v>
      </c>
      <c r="D1519" s="207">
        <v>951</v>
      </c>
      <c r="E1519" s="207" t="s">
        <v>1607</v>
      </c>
      <c r="F1519" s="207">
        <v>7054.1</v>
      </c>
      <c r="G1519" s="207">
        <v>79</v>
      </c>
      <c r="H1519" s="196">
        <f t="shared" si="70"/>
        <v>79</v>
      </c>
      <c r="I1519" s="197" t="b">
        <f t="shared" si="71"/>
        <v>1</v>
      </c>
      <c r="J1519" s="194" t="b">
        <v>1</v>
      </c>
    </row>
    <row r="1520" spans="1:10" ht="15.6" thickBot="1">
      <c r="A1520" s="222" t="str">
        <f t="shared" si="69"/>
        <v>ORDRST</v>
      </c>
      <c r="B1520" s="199" t="s">
        <v>776</v>
      </c>
      <c r="C1520" s="199" t="s">
        <v>1608</v>
      </c>
      <c r="D1520" s="207">
        <v>430</v>
      </c>
      <c r="E1520" s="207" t="s">
        <v>1448</v>
      </c>
      <c r="F1520" s="207">
        <v>1580.5</v>
      </c>
      <c r="G1520" s="207">
        <v>73</v>
      </c>
      <c r="H1520" s="196">
        <f t="shared" si="70"/>
        <v>73</v>
      </c>
      <c r="I1520" s="197" t="b">
        <f t="shared" si="71"/>
        <v>1</v>
      </c>
      <c r="J1520" s="194" t="b">
        <v>1</v>
      </c>
    </row>
    <row r="1521" spans="1:10" ht="15.6" thickBot="1">
      <c r="A1521" s="222" t="str">
        <f t="shared" si="69"/>
        <v>RSTORD</v>
      </c>
      <c r="B1521" s="199" t="s">
        <v>1608</v>
      </c>
      <c r="C1521" s="199" t="s">
        <v>776</v>
      </c>
      <c r="D1521" s="208">
        <v>430</v>
      </c>
      <c r="E1521" s="208" t="s">
        <v>1448</v>
      </c>
      <c r="F1521" s="208">
        <v>1580.4</v>
      </c>
      <c r="G1521" s="208">
        <v>72.900000000000006</v>
      </c>
      <c r="H1521" s="196">
        <f t="shared" si="70"/>
        <v>72.900000000000006</v>
      </c>
      <c r="I1521" s="197" t="b">
        <f t="shared" si="71"/>
        <v>1</v>
      </c>
      <c r="J1521" s="194" t="b">
        <v>1</v>
      </c>
    </row>
    <row r="1522" spans="1:10" ht="19.8" thickBot="1">
      <c r="A1522" s="222" t="str">
        <f t="shared" si="69"/>
        <v>ORDMCI</v>
      </c>
      <c r="B1522" s="199" t="s">
        <v>776</v>
      </c>
      <c r="C1522" s="199" t="s">
        <v>1211</v>
      </c>
      <c r="D1522" s="207">
        <v>645</v>
      </c>
      <c r="E1522" s="207" t="s">
        <v>1609</v>
      </c>
      <c r="F1522" s="207">
        <v>2708.3</v>
      </c>
      <c r="G1522" s="207">
        <v>105.8</v>
      </c>
      <c r="H1522" s="196">
        <f t="shared" si="70"/>
        <v>105.8</v>
      </c>
      <c r="I1522" s="197" t="b">
        <f t="shared" si="71"/>
        <v>1</v>
      </c>
      <c r="J1522" s="194" t="b">
        <v>1</v>
      </c>
    </row>
    <row r="1523" spans="1:10" ht="19.8" thickBot="1">
      <c r="A1523" s="222" t="str">
        <f t="shared" si="69"/>
        <v>MCIORD</v>
      </c>
      <c r="B1523" s="199" t="s">
        <v>1211</v>
      </c>
      <c r="C1523" s="199" t="s">
        <v>776</v>
      </c>
      <c r="D1523" s="207">
        <v>645</v>
      </c>
      <c r="E1523" s="207" t="s">
        <v>1609</v>
      </c>
      <c r="F1523" s="207">
        <v>2704.7</v>
      </c>
      <c r="G1523" s="207">
        <v>106.1</v>
      </c>
      <c r="H1523" s="196">
        <f t="shared" si="70"/>
        <v>106.1</v>
      </c>
      <c r="I1523" s="197" t="b">
        <f t="shared" si="71"/>
        <v>1</v>
      </c>
      <c r="J1523" s="194" t="b">
        <v>1</v>
      </c>
    </row>
    <row r="1524" spans="1:10" ht="15.6" thickBot="1">
      <c r="A1524" s="222" t="str">
        <f t="shared" si="69"/>
        <v>HKGPER</v>
      </c>
      <c r="B1524" s="199" t="s">
        <v>760</v>
      </c>
      <c r="C1524" s="199" t="s">
        <v>1562</v>
      </c>
      <c r="D1524" s="207">
        <v>6030</v>
      </c>
      <c r="E1524" s="207" t="s">
        <v>1610</v>
      </c>
      <c r="F1524" s="207">
        <v>40544.1</v>
      </c>
      <c r="G1524" s="207">
        <v>306.2</v>
      </c>
      <c r="H1524" s="196">
        <f t="shared" si="70"/>
        <v>306.2</v>
      </c>
      <c r="I1524" s="197" t="b">
        <f t="shared" si="71"/>
        <v>1</v>
      </c>
      <c r="J1524" s="194" t="b">
        <v>1</v>
      </c>
    </row>
    <row r="1525" spans="1:10" ht="15.6" thickBot="1">
      <c r="A1525" s="222" t="str">
        <f t="shared" si="69"/>
        <v>PERHKG</v>
      </c>
      <c r="B1525" s="199" t="s">
        <v>1562</v>
      </c>
      <c r="C1525" s="199" t="s">
        <v>760</v>
      </c>
      <c r="D1525" s="208">
        <v>6030</v>
      </c>
      <c r="E1525" s="208" t="s">
        <v>1610</v>
      </c>
      <c r="F1525" s="208">
        <v>40532.300000000003</v>
      </c>
      <c r="G1525" s="208">
        <v>306.10000000000002</v>
      </c>
      <c r="H1525" s="196">
        <f t="shared" si="70"/>
        <v>306.10000000000002</v>
      </c>
      <c r="I1525" s="197" t="b">
        <f t="shared" si="71"/>
        <v>1</v>
      </c>
      <c r="J1525" s="194" t="b">
        <v>1</v>
      </c>
    </row>
    <row r="1526" spans="1:10" ht="15.6" thickBot="1">
      <c r="A1526" s="222" t="str">
        <f t="shared" si="69"/>
        <v>HKGNKG</v>
      </c>
      <c r="B1526" s="199" t="s">
        <v>760</v>
      </c>
      <c r="C1526" s="199" t="s">
        <v>767</v>
      </c>
      <c r="D1526" s="207">
        <v>1156</v>
      </c>
      <c r="E1526" s="207" t="s">
        <v>967</v>
      </c>
      <c r="F1526" s="207">
        <v>8013.6</v>
      </c>
      <c r="G1526" s="207">
        <v>101.8</v>
      </c>
      <c r="H1526" s="196">
        <f t="shared" si="70"/>
        <v>101.8</v>
      </c>
      <c r="I1526" s="197" t="b">
        <f t="shared" si="71"/>
        <v>1</v>
      </c>
      <c r="J1526" s="194" t="b">
        <v>1</v>
      </c>
    </row>
    <row r="1527" spans="1:10" ht="15.6" thickBot="1">
      <c r="A1527" s="222" t="str">
        <f t="shared" si="69"/>
        <v>NKGHKG</v>
      </c>
      <c r="B1527" s="199" t="s">
        <v>767</v>
      </c>
      <c r="C1527" s="199" t="s">
        <v>760</v>
      </c>
      <c r="D1527" s="208">
        <v>1156</v>
      </c>
      <c r="E1527" s="208" t="s">
        <v>967</v>
      </c>
      <c r="F1527" s="208">
        <v>8014.8</v>
      </c>
      <c r="G1527" s="208">
        <v>101.8</v>
      </c>
      <c r="H1527" s="196">
        <f t="shared" si="70"/>
        <v>101.8</v>
      </c>
      <c r="I1527" s="197" t="b">
        <f t="shared" si="71"/>
        <v>1</v>
      </c>
      <c r="J1527" s="194" t="b">
        <v>1</v>
      </c>
    </row>
    <row r="1528" spans="1:10" ht="15.6" thickBot="1">
      <c r="A1528" s="222" t="str">
        <f t="shared" si="69"/>
        <v>ICNSVO</v>
      </c>
      <c r="B1528" s="199" t="s">
        <v>780</v>
      </c>
      <c r="C1528" s="199" t="s">
        <v>880</v>
      </c>
      <c r="D1528" s="207">
        <v>6582</v>
      </c>
      <c r="E1528" s="207" t="s">
        <v>1611</v>
      </c>
      <c r="F1528" s="207">
        <v>56401.599999999999</v>
      </c>
      <c r="G1528" s="207">
        <v>290.7</v>
      </c>
      <c r="H1528" s="196">
        <f t="shared" si="70"/>
        <v>290.7</v>
      </c>
      <c r="I1528" s="197" t="b">
        <f t="shared" si="71"/>
        <v>1</v>
      </c>
      <c r="J1528" s="194" t="b">
        <v>1</v>
      </c>
    </row>
    <row r="1529" spans="1:10" ht="15.6" thickBot="1">
      <c r="A1529" s="222" t="str">
        <f t="shared" si="69"/>
        <v>SVOBKK</v>
      </c>
      <c r="B1529" s="199" t="s">
        <v>880</v>
      </c>
      <c r="C1529" s="199" t="s">
        <v>768</v>
      </c>
      <c r="D1529" s="207">
        <v>7100</v>
      </c>
      <c r="E1529" s="207" t="s">
        <v>1612</v>
      </c>
      <c r="F1529" s="207">
        <v>62836.7</v>
      </c>
      <c r="G1529" s="207">
        <v>316.2</v>
      </c>
      <c r="H1529" s="196">
        <f t="shared" si="70"/>
        <v>316.2</v>
      </c>
      <c r="I1529" s="197" t="b">
        <f t="shared" si="71"/>
        <v>1</v>
      </c>
      <c r="J1529" s="194" t="b">
        <v>1</v>
      </c>
    </row>
    <row r="1530" spans="1:10" ht="15.6" thickBot="1">
      <c r="A1530" s="222" t="str">
        <f t="shared" si="69"/>
        <v>BKKSVO</v>
      </c>
      <c r="B1530" s="199" t="s">
        <v>768</v>
      </c>
      <c r="C1530" s="199" t="s">
        <v>880</v>
      </c>
      <c r="D1530" s="207">
        <v>7100</v>
      </c>
      <c r="E1530" s="207" t="s">
        <v>1612</v>
      </c>
      <c r="F1530" s="207">
        <v>62854.5</v>
      </c>
      <c r="G1530" s="207">
        <v>316.2</v>
      </c>
      <c r="H1530" s="196">
        <f t="shared" si="70"/>
        <v>316.2</v>
      </c>
      <c r="I1530" s="197" t="b">
        <f t="shared" si="71"/>
        <v>1</v>
      </c>
      <c r="J1530" s="194" t="b">
        <v>1</v>
      </c>
    </row>
    <row r="1531" spans="1:10" ht="15.6" thickBot="1">
      <c r="A1531" s="222" t="str">
        <f t="shared" si="69"/>
        <v>SVOICN</v>
      </c>
      <c r="B1531" s="199" t="s">
        <v>880</v>
      </c>
      <c r="C1531" s="199" t="s">
        <v>780</v>
      </c>
      <c r="D1531" s="208">
        <v>6582</v>
      </c>
      <c r="E1531" s="208" t="s">
        <v>1611</v>
      </c>
      <c r="F1531" s="208">
        <v>56379.8</v>
      </c>
      <c r="G1531" s="208">
        <v>290.7</v>
      </c>
      <c r="H1531" s="196">
        <f t="shared" si="70"/>
        <v>290.7</v>
      </c>
      <c r="I1531" s="197" t="b">
        <f t="shared" si="71"/>
        <v>1</v>
      </c>
      <c r="J1531" s="194" t="b">
        <v>1</v>
      </c>
    </row>
    <row r="1532" spans="1:10" ht="15.6" thickBot="1">
      <c r="A1532" s="222" t="str">
        <f t="shared" si="69"/>
        <v>HANSGN</v>
      </c>
      <c r="B1532" s="199" t="s">
        <v>1069</v>
      </c>
      <c r="C1532" s="199" t="s">
        <v>795</v>
      </c>
      <c r="D1532" s="207">
        <v>1159</v>
      </c>
      <c r="E1532" s="207" t="s">
        <v>1613</v>
      </c>
      <c r="F1532" s="207">
        <v>7552.4</v>
      </c>
      <c r="G1532" s="207">
        <v>95.4</v>
      </c>
      <c r="H1532" s="196">
        <f t="shared" si="70"/>
        <v>95.4</v>
      </c>
      <c r="I1532" s="197" t="b">
        <f t="shared" si="71"/>
        <v>1</v>
      </c>
      <c r="J1532" s="194" t="b">
        <v>1</v>
      </c>
    </row>
    <row r="1533" spans="1:10" ht="15.6" thickBot="1">
      <c r="A1533" s="222" t="str">
        <f t="shared" si="69"/>
        <v>SGNHAN</v>
      </c>
      <c r="B1533" s="199" t="s">
        <v>795</v>
      </c>
      <c r="C1533" s="199" t="s">
        <v>1069</v>
      </c>
      <c r="D1533" s="207">
        <v>1159</v>
      </c>
      <c r="E1533" s="207" t="s">
        <v>1613</v>
      </c>
      <c r="F1533" s="207">
        <v>7572.4</v>
      </c>
      <c r="G1533" s="207">
        <v>95.4</v>
      </c>
      <c r="H1533" s="196">
        <f t="shared" si="70"/>
        <v>95.4</v>
      </c>
      <c r="I1533" s="197" t="b">
        <f t="shared" si="71"/>
        <v>1</v>
      </c>
      <c r="J1533" s="194" t="b">
        <v>1</v>
      </c>
    </row>
    <row r="1534" spans="1:10" ht="15.6" thickBot="1">
      <c r="A1534" s="222" t="str">
        <f t="shared" si="69"/>
        <v>KULAUH</v>
      </c>
      <c r="B1534" s="199" t="s">
        <v>922</v>
      </c>
      <c r="C1534" s="199" t="s">
        <v>1614</v>
      </c>
      <c r="D1534" s="207">
        <v>5584</v>
      </c>
      <c r="E1534" s="207" t="s">
        <v>1157</v>
      </c>
      <c r="F1534" s="207">
        <v>42524.5</v>
      </c>
      <c r="G1534" s="207">
        <v>339.9</v>
      </c>
      <c r="H1534" s="196">
        <f t="shared" si="70"/>
        <v>339.9</v>
      </c>
      <c r="I1534" s="197" t="b">
        <f t="shared" si="71"/>
        <v>1</v>
      </c>
      <c r="J1534" s="194" t="b">
        <v>1</v>
      </c>
    </row>
    <row r="1535" spans="1:10" ht="15.6" thickBot="1">
      <c r="A1535" s="222" t="str">
        <f t="shared" si="69"/>
        <v>AUHCAI</v>
      </c>
      <c r="B1535" s="199" t="s">
        <v>1614</v>
      </c>
      <c r="C1535" s="199" t="s">
        <v>1062</v>
      </c>
      <c r="D1535" s="207">
        <v>2377</v>
      </c>
      <c r="E1535" s="207" t="s">
        <v>1615</v>
      </c>
      <c r="F1535" s="207">
        <v>10466.1</v>
      </c>
      <c r="G1535" s="207">
        <v>193.3</v>
      </c>
      <c r="H1535" s="196">
        <f t="shared" si="70"/>
        <v>193.3</v>
      </c>
      <c r="I1535" s="197" t="b">
        <f t="shared" si="71"/>
        <v>1</v>
      </c>
      <c r="J1535" s="194" t="b">
        <v>1</v>
      </c>
    </row>
    <row r="1536" spans="1:10" ht="15.6" thickBot="1">
      <c r="A1536" s="222" t="str">
        <f t="shared" si="69"/>
        <v>CAIAUH</v>
      </c>
      <c r="B1536" s="199" t="s">
        <v>1062</v>
      </c>
      <c r="C1536" s="199" t="s">
        <v>1614</v>
      </c>
      <c r="D1536" s="207">
        <v>2377</v>
      </c>
      <c r="E1536" s="207" t="s">
        <v>1615</v>
      </c>
      <c r="F1536" s="207">
        <v>10467.1</v>
      </c>
      <c r="G1536" s="207">
        <v>193.3</v>
      </c>
      <c r="H1536" s="196">
        <f t="shared" si="70"/>
        <v>193.3</v>
      </c>
      <c r="I1536" s="197" t="b">
        <f t="shared" si="71"/>
        <v>1</v>
      </c>
      <c r="J1536" s="194" t="b">
        <v>1</v>
      </c>
    </row>
    <row r="1537" spans="1:10" ht="15.6" thickBot="1">
      <c r="A1537" s="222" t="str">
        <f t="shared" si="69"/>
        <v>AUHKUL</v>
      </c>
      <c r="B1537" s="199" t="s">
        <v>1614</v>
      </c>
      <c r="C1537" s="199" t="s">
        <v>922</v>
      </c>
      <c r="D1537" s="208">
        <v>5584</v>
      </c>
      <c r="E1537" s="208" t="s">
        <v>1157</v>
      </c>
      <c r="F1537" s="208">
        <v>42529.3</v>
      </c>
      <c r="G1537" s="208">
        <v>339.9</v>
      </c>
      <c r="H1537" s="196">
        <f t="shared" si="70"/>
        <v>339.9</v>
      </c>
      <c r="I1537" s="197" t="b">
        <f t="shared" si="71"/>
        <v>1</v>
      </c>
      <c r="J1537" s="194" t="b">
        <v>1</v>
      </c>
    </row>
    <row r="1538" spans="1:10" ht="15.6" thickBot="1">
      <c r="A1538" s="222" t="str">
        <f t="shared" si="69"/>
        <v>HKGMEL</v>
      </c>
      <c r="B1538" s="199" t="s">
        <v>760</v>
      </c>
      <c r="C1538" s="199" t="s">
        <v>926</v>
      </c>
      <c r="D1538" s="207">
        <v>7406</v>
      </c>
      <c r="E1538" s="207" t="s">
        <v>1616</v>
      </c>
      <c r="F1538" s="207">
        <v>54039.199999999997</v>
      </c>
      <c r="G1538" s="207">
        <v>396.6</v>
      </c>
      <c r="H1538" s="196">
        <f t="shared" si="70"/>
        <v>396.6</v>
      </c>
      <c r="I1538" s="197" t="b">
        <f t="shared" si="71"/>
        <v>1</v>
      </c>
      <c r="J1538" s="194" t="b">
        <v>1</v>
      </c>
    </row>
    <row r="1539" spans="1:10" ht="15.6" thickBot="1">
      <c r="A1539" s="222" t="str">
        <f t="shared" ref="A1539:A1602" si="72">B1539&amp;C1539</f>
        <v>MELHKG</v>
      </c>
      <c r="B1539" s="199" t="s">
        <v>926</v>
      </c>
      <c r="C1539" s="199" t="s">
        <v>760</v>
      </c>
      <c r="D1539" s="208">
        <v>7406</v>
      </c>
      <c r="E1539" s="208" t="s">
        <v>1616</v>
      </c>
      <c r="F1539" s="208">
        <v>54039.199999999997</v>
      </c>
      <c r="G1539" s="208">
        <v>396.6</v>
      </c>
      <c r="H1539" s="196">
        <f t="shared" ref="H1539:H1602" si="73">SUMIFS(G:G,B:B,B1539,C:C,C1539)</f>
        <v>396.6</v>
      </c>
      <c r="I1539" s="197" t="b">
        <f t="shared" ref="I1539:I1602" si="74">H1539=G1539</f>
        <v>1</v>
      </c>
      <c r="J1539" s="194" t="b">
        <v>1</v>
      </c>
    </row>
    <row r="1540" spans="1:10" ht="15.6" thickBot="1">
      <c r="A1540" s="222" t="str">
        <f t="shared" si="72"/>
        <v>SINMAA</v>
      </c>
      <c r="B1540" s="199" t="s">
        <v>803</v>
      </c>
      <c r="C1540" s="199" t="s">
        <v>1262</v>
      </c>
      <c r="D1540" s="207">
        <v>2923</v>
      </c>
      <c r="E1540" s="207" t="s">
        <v>1617</v>
      </c>
      <c r="F1540" s="207">
        <v>16560.900000000001</v>
      </c>
      <c r="G1540" s="207">
        <v>196.3</v>
      </c>
      <c r="H1540" s="196">
        <f t="shared" si="73"/>
        <v>196.3</v>
      </c>
      <c r="I1540" s="197" t="b">
        <f t="shared" si="74"/>
        <v>1</v>
      </c>
      <c r="J1540" s="194" t="b">
        <v>1</v>
      </c>
    </row>
    <row r="1541" spans="1:10" ht="15.6" thickBot="1">
      <c r="A1541" s="222" t="str">
        <f t="shared" si="72"/>
        <v>MAASIN</v>
      </c>
      <c r="B1541" s="199" t="s">
        <v>1262</v>
      </c>
      <c r="C1541" s="199" t="s">
        <v>803</v>
      </c>
      <c r="D1541" s="208">
        <v>2923</v>
      </c>
      <c r="E1541" s="208" t="s">
        <v>1617</v>
      </c>
      <c r="F1541" s="208">
        <v>16674.2</v>
      </c>
      <c r="G1541" s="208">
        <v>196.2</v>
      </c>
      <c r="H1541" s="196">
        <f t="shared" si="73"/>
        <v>196.2</v>
      </c>
      <c r="I1541" s="197" t="b">
        <f t="shared" si="74"/>
        <v>1</v>
      </c>
      <c r="J1541" s="194" t="b">
        <v>1</v>
      </c>
    </row>
    <row r="1542" spans="1:10" ht="15.6" thickBot="1">
      <c r="A1542" s="222" t="str">
        <f t="shared" si="72"/>
        <v>PVGHFE</v>
      </c>
      <c r="B1542" s="199" t="s">
        <v>758</v>
      </c>
      <c r="C1542" s="199" t="s">
        <v>1337</v>
      </c>
      <c r="D1542" s="207">
        <v>465</v>
      </c>
      <c r="E1542" s="207" t="s">
        <v>1014</v>
      </c>
      <c r="F1542" s="207">
        <v>3055.1</v>
      </c>
      <c r="G1542" s="207">
        <v>56.5</v>
      </c>
      <c r="H1542" s="196">
        <f t="shared" si="73"/>
        <v>56.5</v>
      </c>
      <c r="I1542" s="197" t="b">
        <f t="shared" si="74"/>
        <v>1</v>
      </c>
      <c r="J1542" s="194" t="b">
        <v>1</v>
      </c>
    </row>
    <row r="1543" spans="1:10" ht="15.6" thickBot="1">
      <c r="A1543" s="222" t="str">
        <f t="shared" si="72"/>
        <v>HFEPVG</v>
      </c>
      <c r="B1543" s="199" t="s">
        <v>1337</v>
      </c>
      <c r="C1543" s="199" t="s">
        <v>758</v>
      </c>
      <c r="D1543" s="208">
        <v>465</v>
      </c>
      <c r="E1543" s="208" t="s">
        <v>1014</v>
      </c>
      <c r="F1543" s="208">
        <v>3055.1</v>
      </c>
      <c r="G1543" s="208">
        <v>56.5</v>
      </c>
      <c r="H1543" s="196">
        <f t="shared" si="73"/>
        <v>56.5</v>
      </c>
      <c r="I1543" s="197" t="b">
        <f t="shared" si="74"/>
        <v>1</v>
      </c>
      <c r="J1543" s="194" t="b">
        <v>1</v>
      </c>
    </row>
    <row r="1544" spans="1:10" ht="15.6" thickBot="1">
      <c r="A1544" s="222" t="str">
        <f t="shared" si="72"/>
        <v>HKGSHA</v>
      </c>
      <c r="B1544" s="199" t="s">
        <v>760</v>
      </c>
      <c r="C1544" s="199" t="s">
        <v>771</v>
      </c>
      <c r="D1544" s="207">
        <v>1231</v>
      </c>
      <c r="E1544" s="207" t="s">
        <v>1618</v>
      </c>
      <c r="F1544" s="207">
        <v>11547.7</v>
      </c>
      <c r="G1544" s="207">
        <v>100</v>
      </c>
      <c r="H1544" s="196">
        <f t="shared" si="73"/>
        <v>100</v>
      </c>
      <c r="I1544" s="197" t="b">
        <f t="shared" si="74"/>
        <v>1</v>
      </c>
      <c r="J1544" s="194" t="b">
        <v>1</v>
      </c>
    </row>
    <row r="1545" spans="1:10" ht="15.6" thickBot="1">
      <c r="A1545" s="222" t="str">
        <f t="shared" si="72"/>
        <v>SHAHKG</v>
      </c>
      <c r="B1545" s="199" t="s">
        <v>771</v>
      </c>
      <c r="C1545" s="199" t="s">
        <v>760</v>
      </c>
      <c r="D1545" s="208">
        <v>1231</v>
      </c>
      <c r="E1545" s="208" t="s">
        <v>1618</v>
      </c>
      <c r="F1545" s="208">
        <v>11793.1</v>
      </c>
      <c r="G1545" s="208">
        <v>99.5</v>
      </c>
      <c r="H1545" s="196">
        <f t="shared" si="73"/>
        <v>99.5</v>
      </c>
      <c r="I1545" s="197" t="b">
        <f t="shared" si="74"/>
        <v>1</v>
      </c>
      <c r="J1545" s="194" t="b">
        <v>1</v>
      </c>
    </row>
    <row r="1546" spans="1:10" ht="15.6" thickBot="1">
      <c r="A1546" s="222" t="str">
        <f t="shared" si="72"/>
        <v>SHAPVG</v>
      </c>
      <c r="B1546" s="199" t="s">
        <v>771</v>
      </c>
      <c r="C1546" s="199" t="s">
        <v>758</v>
      </c>
      <c r="D1546" s="207">
        <v>43</v>
      </c>
      <c r="E1546" s="207">
        <v>333</v>
      </c>
      <c r="F1546" s="207">
        <v>1404.9</v>
      </c>
      <c r="G1546" s="207">
        <v>10.7</v>
      </c>
      <c r="H1546" s="196">
        <f t="shared" si="73"/>
        <v>10.7</v>
      </c>
      <c r="I1546" s="197" t="b">
        <f t="shared" si="74"/>
        <v>1</v>
      </c>
      <c r="J1546" s="194" t="b">
        <v>1</v>
      </c>
    </row>
    <row r="1547" spans="1:10" ht="15.6" thickBot="1">
      <c r="A1547" s="222" t="str">
        <f t="shared" si="72"/>
        <v>PVGSHA</v>
      </c>
      <c r="B1547" s="199" t="s">
        <v>758</v>
      </c>
      <c r="C1547" s="199" t="s">
        <v>771</v>
      </c>
      <c r="D1547" s="208">
        <v>43</v>
      </c>
      <c r="E1547" s="208">
        <v>333</v>
      </c>
      <c r="F1547" s="208">
        <v>1404.9</v>
      </c>
      <c r="G1547" s="208">
        <v>10.7</v>
      </c>
      <c r="H1547" s="196">
        <f t="shared" si="73"/>
        <v>10.7</v>
      </c>
      <c r="I1547" s="197" t="b">
        <f t="shared" si="74"/>
        <v>1</v>
      </c>
      <c r="J1547" s="194" t="b">
        <v>1</v>
      </c>
    </row>
    <row r="1548" spans="1:10" ht="15.6" thickBot="1">
      <c r="A1548" s="222" t="str">
        <f t="shared" si="72"/>
        <v>MFMPVG</v>
      </c>
      <c r="B1548" s="199" t="s">
        <v>1009</v>
      </c>
      <c r="C1548" s="199" t="s">
        <v>758</v>
      </c>
      <c r="D1548" s="207">
        <v>1289</v>
      </c>
      <c r="E1548" s="207" t="s">
        <v>921</v>
      </c>
      <c r="F1548" s="207">
        <v>6910.7</v>
      </c>
      <c r="G1548" s="207">
        <v>110.3</v>
      </c>
      <c r="H1548" s="196">
        <f t="shared" si="73"/>
        <v>110.3</v>
      </c>
      <c r="I1548" s="197" t="b">
        <f t="shared" si="74"/>
        <v>1</v>
      </c>
      <c r="J1548" s="194" t="b">
        <v>1</v>
      </c>
    </row>
    <row r="1549" spans="1:10" ht="15.6" thickBot="1">
      <c r="A1549" s="222" t="str">
        <f t="shared" si="72"/>
        <v>PVGMFM</v>
      </c>
      <c r="B1549" s="199" t="s">
        <v>758</v>
      </c>
      <c r="C1549" s="199" t="s">
        <v>1009</v>
      </c>
      <c r="D1549" s="207">
        <v>1289</v>
      </c>
      <c r="E1549" s="207" t="s">
        <v>921</v>
      </c>
      <c r="F1549" s="207">
        <v>6779.4</v>
      </c>
      <c r="G1549" s="207">
        <v>111.2</v>
      </c>
      <c r="H1549" s="196">
        <f t="shared" si="73"/>
        <v>111.2</v>
      </c>
      <c r="I1549" s="197" t="b">
        <f t="shared" si="74"/>
        <v>1</v>
      </c>
      <c r="J1549" s="194" t="b">
        <v>1</v>
      </c>
    </row>
    <row r="1550" spans="1:10" ht="15.6" thickBot="1">
      <c r="A1550" s="222" t="str">
        <f t="shared" si="72"/>
        <v>FRAPOZ</v>
      </c>
      <c r="B1550" s="199" t="s">
        <v>766</v>
      </c>
      <c r="C1550" s="199" t="s">
        <v>1520</v>
      </c>
      <c r="D1550" s="207">
        <v>632</v>
      </c>
      <c r="E1550" s="207" t="s">
        <v>1619</v>
      </c>
      <c r="F1550" s="207">
        <v>2723.5</v>
      </c>
      <c r="G1550" s="207">
        <v>108.1</v>
      </c>
      <c r="H1550" s="196">
        <f t="shared" si="73"/>
        <v>108.1</v>
      </c>
      <c r="I1550" s="197" t="b">
        <f t="shared" si="74"/>
        <v>1</v>
      </c>
      <c r="J1550" s="194" t="b">
        <v>1</v>
      </c>
    </row>
    <row r="1551" spans="1:10" ht="15.6" thickBot="1">
      <c r="A1551" s="222" t="str">
        <f t="shared" si="72"/>
        <v>POZWAW</v>
      </c>
      <c r="B1551" s="199" t="s">
        <v>1520</v>
      </c>
      <c r="C1551" s="199" t="s">
        <v>1146</v>
      </c>
      <c r="D1551" s="207">
        <v>283</v>
      </c>
      <c r="E1551" s="207" t="s">
        <v>1559</v>
      </c>
      <c r="F1551" s="207">
        <v>1052.7</v>
      </c>
      <c r="G1551" s="207">
        <v>49.4</v>
      </c>
      <c r="H1551" s="196">
        <f t="shared" si="73"/>
        <v>49.4</v>
      </c>
      <c r="I1551" s="197" t="b">
        <f t="shared" si="74"/>
        <v>1</v>
      </c>
      <c r="J1551" s="194" t="b">
        <v>1</v>
      </c>
    </row>
    <row r="1552" spans="1:10" ht="15.6" thickBot="1">
      <c r="A1552" s="222" t="str">
        <f t="shared" si="72"/>
        <v>WAWPOZ</v>
      </c>
      <c r="B1552" s="199" t="s">
        <v>1146</v>
      </c>
      <c r="C1552" s="199" t="s">
        <v>1520</v>
      </c>
      <c r="D1552" s="207">
        <v>283</v>
      </c>
      <c r="E1552" s="207" t="s">
        <v>1559</v>
      </c>
      <c r="F1552" s="207">
        <v>1052.7</v>
      </c>
      <c r="G1552" s="207">
        <v>49.4</v>
      </c>
      <c r="H1552" s="196">
        <f t="shared" si="73"/>
        <v>49.4</v>
      </c>
      <c r="I1552" s="197" t="b">
        <f t="shared" si="74"/>
        <v>1</v>
      </c>
      <c r="J1552" s="194" t="b">
        <v>1</v>
      </c>
    </row>
    <row r="1553" spans="1:10" ht="15.6" thickBot="1">
      <c r="A1553" s="222" t="str">
        <f t="shared" si="72"/>
        <v>POZFRA</v>
      </c>
      <c r="B1553" s="199" t="s">
        <v>1520</v>
      </c>
      <c r="C1553" s="199" t="s">
        <v>766</v>
      </c>
      <c r="D1553" s="208">
        <v>632</v>
      </c>
      <c r="E1553" s="208" t="s">
        <v>1619</v>
      </c>
      <c r="F1553" s="208">
        <v>2723.9</v>
      </c>
      <c r="G1553" s="208">
        <v>108.1</v>
      </c>
      <c r="H1553" s="196">
        <f t="shared" si="73"/>
        <v>108.1</v>
      </c>
      <c r="I1553" s="197" t="b">
        <f t="shared" si="74"/>
        <v>1</v>
      </c>
      <c r="J1553" s="194" t="b">
        <v>1</v>
      </c>
    </row>
    <row r="1554" spans="1:10" ht="15.6" thickBot="1">
      <c r="A1554" s="222" t="str">
        <f t="shared" si="72"/>
        <v>GEGORD</v>
      </c>
      <c r="B1554" s="199" t="s">
        <v>1365</v>
      </c>
      <c r="C1554" s="199" t="s">
        <v>776</v>
      </c>
      <c r="D1554" s="207">
        <v>2403</v>
      </c>
      <c r="E1554" s="207" t="s">
        <v>1620</v>
      </c>
      <c r="F1554" s="207">
        <v>6978.2</v>
      </c>
      <c r="G1554" s="207">
        <v>247.5</v>
      </c>
      <c r="H1554" s="196">
        <f t="shared" si="73"/>
        <v>247.5</v>
      </c>
      <c r="I1554" s="197" t="b">
        <f t="shared" si="74"/>
        <v>1</v>
      </c>
      <c r="J1554" s="194" t="b">
        <v>1</v>
      </c>
    </row>
    <row r="1555" spans="1:10" ht="15.6" thickBot="1">
      <c r="A1555" s="222" t="str">
        <f t="shared" si="72"/>
        <v>ORDGEG</v>
      </c>
      <c r="B1555" s="199" t="s">
        <v>776</v>
      </c>
      <c r="C1555" s="199" t="s">
        <v>1365</v>
      </c>
      <c r="D1555" s="208">
        <v>2403</v>
      </c>
      <c r="E1555" s="208" t="s">
        <v>1620</v>
      </c>
      <c r="F1555" s="208">
        <v>6978.2</v>
      </c>
      <c r="G1555" s="208">
        <v>247.5</v>
      </c>
      <c r="H1555" s="196">
        <f t="shared" si="73"/>
        <v>247.5</v>
      </c>
      <c r="I1555" s="197" t="b">
        <f t="shared" si="74"/>
        <v>1</v>
      </c>
      <c r="J1555" s="194" t="b">
        <v>1</v>
      </c>
    </row>
    <row r="1556" spans="1:10" ht="15.6" thickBot="1">
      <c r="A1556" s="222" t="str">
        <f t="shared" si="72"/>
        <v>PHXMKE</v>
      </c>
      <c r="B1556" s="199" t="s">
        <v>978</v>
      </c>
      <c r="C1556" s="199" t="s">
        <v>799</v>
      </c>
      <c r="D1556" s="207">
        <v>2345</v>
      </c>
      <c r="E1556" s="207" t="s">
        <v>1001</v>
      </c>
      <c r="F1556" s="207">
        <v>9014</v>
      </c>
      <c r="G1556" s="207">
        <v>208.7</v>
      </c>
      <c r="H1556" s="196">
        <f t="shared" si="73"/>
        <v>208.7</v>
      </c>
      <c r="I1556" s="197" t="b">
        <f t="shared" si="74"/>
        <v>1</v>
      </c>
      <c r="J1556" s="194" t="b">
        <v>1</v>
      </c>
    </row>
    <row r="1557" spans="1:10" ht="15.6" thickBot="1">
      <c r="A1557" s="222" t="str">
        <f t="shared" si="72"/>
        <v>MKEPHX</v>
      </c>
      <c r="B1557" s="199" t="s">
        <v>799</v>
      </c>
      <c r="C1557" s="199" t="s">
        <v>978</v>
      </c>
      <c r="D1557" s="208">
        <v>2345</v>
      </c>
      <c r="E1557" s="208" t="s">
        <v>1001</v>
      </c>
      <c r="F1557" s="208">
        <v>9029.7000000000007</v>
      </c>
      <c r="G1557" s="208">
        <v>209.4</v>
      </c>
      <c r="H1557" s="196">
        <f t="shared" si="73"/>
        <v>209.4</v>
      </c>
      <c r="I1557" s="197" t="b">
        <f t="shared" si="74"/>
        <v>1</v>
      </c>
      <c r="J1557" s="194" t="b">
        <v>1</v>
      </c>
    </row>
    <row r="1558" spans="1:10" ht="15.6" thickBot="1">
      <c r="A1558" s="222" t="str">
        <f t="shared" si="72"/>
        <v>IAHPHX</v>
      </c>
      <c r="B1558" s="199" t="s">
        <v>774</v>
      </c>
      <c r="C1558" s="199" t="s">
        <v>978</v>
      </c>
      <c r="D1558" s="207">
        <v>1619</v>
      </c>
      <c r="E1558" s="207" t="s">
        <v>1621</v>
      </c>
      <c r="F1558" s="207">
        <v>6958.6</v>
      </c>
      <c r="G1558" s="207">
        <v>157</v>
      </c>
      <c r="H1558" s="196">
        <f t="shared" si="73"/>
        <v>157</v>
      </c>
      <c r="I1558" s="197" t="b">
        <f t="shared" si="74"/>
        <v>1</v>
      </c>
      <c r="J1558" s="194" t="b">
        <v>1</v>
      </c>
    </row>
    <row r="1559" spans="1:10" ht="15.6" thickBot="1">
      <c r="A1559" s="222" t="str">
        <f t="shared" si="72"/>
        <v>PHXIAH</v>
      </c>
      <c r="B1559" s="199" t="s">
        <v>978</v>
      </c>
      <c r="C1559" s="199" t="s">
        <v>774</v>
      </c>
      <c r="D1559" s="207">
        <v>1619</v>
      </c>
      <c r="E1559" s="207" t="s">
        <v>1621</v>
      </c>
      <c r="F1559" s="207">
        <v>6957.9</v>
      </c>
      <c r="G1559" s="207">
        <v>157</v>
      </c>
      <c r="H1559" s="196">
        <f t="shared" si="73"/>
        <v>157</v>
      </c>
      <c r="I1559" s="197" t="b">
        <f t="shared" si="74"/>
        <v>1</v>
      </c>
      <c r="J1559" s="194" t="b">
        <v>1</v>
      </c>
    </row>
    <row r="1560" spans="1:10" ht="15.6" thickBot="1">
      <c r="A1560" s="222" t="str">
        <f t="shared" si="72"/>
        <v>TRNAMS</v>
      </c>
      <c r="B1560" s="199" t="s">
        <v>1144</v>
      </c>
      <c r="C1560" s="199" t="s">
        <v>790</v>
      </c>
      <c r="D1560" s="207">
        <v>816</v>
      </c>
      <c r="E1560" s="207" t="s">
        <v>835</v>
      </c>
      <c r="F1560" s="207">
        <v>3213.8</v>
      </c>
      <c r="G1560" s="207">
        <v>128</v>
      </c>
      <c r="H1560" s="196">
        <f t="shared" si="73"/>
        <v>128</v>
      </c>
      <c r="I1560" s="197" t="b">
        <f t="shared" si="74"/>
        <v>1</v>
      </c>
      <c r="J1560" s="194" t="b">
        <v>1</v>
      </c>
    </row>
    <row r="1561" spans="1:10" ht="15.6" thickBot="1">
      <c r="A1561" s="222" t="str">
        <f t="shared" si="72"/>
        <v>AMSTRN</v>
      </c>
      <c r="B1561" s="199" t="s">
        <v>790</v>
      </c>
      <c r="C1561" s="199" t="s">
        <v>1144</v>
      </c>
      <c r="D1561" s="207">
        <v>816</v>
      </c>
      <c r="E1561" s="207" t="s">
        <v>835</v>
      </c>
      <c r="F1561" s="207">
        <v>3213</v>
      </c>
      <c r="G1561" s="207">
        <v>128</v>
      </c>
      <c r="H1561" s="196">
        <f t="shared" si="73"/>
        <v>128</v>
      </c>
      <c r="I1561" s="197" t="b">
        <f t="shared" si="74"/>
        <v>1</v>
      </c>
      <c r="J1561" s="194" t="b">
        <v>1</v>
      </c>
    </row>
    <row r="1562" spans="1:10" ht="15.6" thickBot="1">
      <c r="A1562" s="222" t="str">
        <f t="shared" si="72"/>
        <v>PRGVIE</v>
      </c>
      <c r="B1562" s="199" t="s">
        <v>861</v>
      </c>
      <c r="C1562" s="199" t="s">
        <v>763</v>
      </c>
      <c r="D1562" s="207">
        <v>278</v>
      </c>
      <c r="E1562" s="207" t="s">
        <v>1529</v>
      </c>
      <c r="F1562" s="207">
        <v>1318.8</v>
      </c>
      <c r="G1562" s="207">
        <v>50.7</v>
      </c>
      <c r="H1562" s="196">
        <f t="shared" si="73"/>
        <v>50.7</v>
      </c>
      <c r="I1562" s="197" t="b">
        <f t="shared" si="74"/>
        <v>1</v>
      </c>
      <c r="J1562" s="194" t="b">
        <v>1</v>
      </c>
    </row>
    <row r="1563" spans="1:10" ht="15.6" thickBot="1">
      <c r="A1563" s="222" t="str">
        <f t="shared" si="72"/>
        <v>VIEPRG</v>
      </c>
      <c r="B1563" s="199" t="s">
        <v>763</v>
      </c>
      <c r="C1563" s="199" t="s">
        <v>861</v>
      </c>
      <c r="D1563" s="207">
        <v>278</v>
      </c>
      <c r="E1563" s="207" t="s">
        <v>1622</v>
      </c>
      <c r="F1563" s="207">
        <v>1326.7</v>
      </c>
      <c r="G1563" s="207">
        <v>50.7</v>
      </c>
      <c r="H1563" s="196">
        <f t="shared" si="73"/>
        <v>50.7</v>
      </c>
      <c r="I1563" s="197" t="b">
        <f t="shared" si="74"/>
        <v>1</v>
      </c>
      <c r="J1563" s="194" t="b">
        <v>1</v>
      </c>
    </row>
    <row r="1564" spans="1:10" ht="15.6" thickBot="1">
      <c r="A1564" s="222" t="str">
        <f t="shared" si="72"/>
        <v>SZXKHH</v>
      </c>
      <c r="B1564" s="199" t="s">
        <v>759</v>
      </c>
      <c r="C1564" s="199" t="s">
        <v>917</v>
      </c>
      <c r="D1564" s="207">
        <v>671</v>
      </c>
      <c r="E1564" s="207">
        <v>738</v>
      </c>
      <c r="F1564" s="207">
        <v>4062.5</v>
      </c>
      <c r="G1564" s="207">
        <v>71.900000000000006</v>
      </c>
      <c r="H1564" s="196">
        <f t="shared" si="73"/>
        <v>71.900000000000006</v>
      </c>
      <c r="I1564" s="197" t="b">
        <f t="shared" si="74"/>
        <v>1</v>
      </c>
      <c r="J1564" s="194" t="b">
        <v>1</v>
      </c>
    </row>
    <row r="1565" spans="1:10" ht="15.6" thickBot="1">
      <c r="A1565" s="222" t="str">
        <f t="shared" si="72"/>
        <v>KHHSZX</v>
      </c>
      <c r="B1565" s="199" t="s">
        <v>917</v>
      </c>
      <c r="C1565" s="199" t="s">
        <v>759</v>
      </c>
      <c r="D1565" s="207">
        <v>671</v>
      </c>
      <c r="E1565" s="207">
        <v>738</v>
      </c>
      <c r="F1565" s="207">
        <v>4062.5</v>
      </c>
      <c r="G1565" s="207">
        <v>71.900000000000006</v>
      </c>
      <c r="H1565" s="196">
        <f t="shared" si="73"/>
        <v>71.900000000000006</v>
      </c>
      <c r="I1565" s="197" t="b">
        <f t="shared" si="74"/>
        <v>1</v>
      </c>
      <c r="J1565" s="194" t="b">
        <v>1</v>
      </c>
    </row>
    <row r="1566" spans="1:10" ht="15.6" thickBot="1">
      <c r="A1566" s="222" t="str">
        <f t="shared" si="72"/>
        <v>VIELHR</v>
      </c>
      <c r="B1566" s="199" t="s">
        <v>763</v>
      </c>
      <c r="C1566" s="199" t="s">
        <v>844</v>
      </c>
      <c r="D1566" s="207">
        <v>1273</v>
      </c>
      <c r="E1566" s="207" t="s">
        <v>1094</v>
      </c>
      <c r="F1566" s="207">
        <v>6357.7</v>
      </c>
      <c r="G1566" s="207">
        <v>127.1</v>
      </c>
      <c r="H1566" s="196">
        <f t="shared" si="73"/>
        <v>127.1</v>
      </c>
      <c r="I1566" s="197" t="b">
        <f t="shared" si="74"/>
        <v>1</v>
      </c>
      <c r="J1566" s="194" t="b">
        <v>1</v>
      </c>
    </row>
    <row r="1567" spans="1:10" ht="15.6" thickBot="1">
      <c r="A1567" s="222" t="str">
        <f t="shared" si="72"/>
        <v>LHRVIE</v>
      </c>
      <c r="B1567" s="199" t="s">
        <v>844</v>
      </c>
      <c r="C1567" s="199" t="s">
        <v>763</v>
      </c>
      <c r="D1567" s="207">
        <v>1273</v>
      </c>
      <c r="E1567" s="207" t="s">
        <v>1094</v>
      </c>
      <c r="F1567" s="207">
        <v>6357.3</v>
      </c>
      <c r="G1567" s="207">
        <v>127.1</v>
      </c>
      <c r="H1567" s="196">
        <f t="shared" si="73"/>
        <v>127.1</v>
      </c>
      <c r="I1567" s="197" t="b">
        <f t="shared" si="74"/>
        <v>1</v>
      </c>
      <c r="J1567" s="194" t="b">
        <v>1</v>
      </c>
    </row>
    <row r="1568" spans="1:10" ht="15.6" thickBot="1">
      <c r="A1568" s="222" t="str">
        <f t="shared" si="72"/>
        <v>HSVDFW</v>
      </c>
      <c r="B1568" s="199" t="s">
        <v>1447</v>
      </c>
      <c r="C1568" s="199" t="s">
        <v>881</v>
      </c>
      <c r="D1568" s="207">
        <v>967</v>
      </c>
      <c r="E1568" s="207" t="s">
        <v>1327</v>
      </c>
      <c r="F1568" s="207">
        <v>3289.7</v>
      </c>
      <c r="G1568" s="207">
        <v>131.80000000000001</v>
      </c>
      <c r="H1568" s="196">
        <f t="shared" si="73"/>
        <v>131.80000000000001</v>
      </c>
      <c r="I1568" s="197" t="b">
        <f t="shared" si="74"/>
        <v>1</v>
      </c>
      <c r="J1568" s="194" t="b">
        <v>1</v>
      </c>
    </row>
    <row r="1569" spans="1:10" ht="15.6" thickBot="1">
      <c r="A1569" s="222" t="str">
        <f t="shared" si="72"/>
        <v>DFWHSV</v>
      </c>
      <c r="B1569" s="199" t="s">
        <v>881</v>
      </c>
      <c r="C1569" s="199" t="s">
        <v>1447</v>
      </c>
      <c r="D1569" s="208">
        <v>967</v>
      </c>
      <c r="E1569" s="208" t="s">
        <v>1327</v>
      </c>
      <c r="F1569" s="208">
        <v>3289.7</v>
      </c>
      <c r="G1569" s="208">
        <v>131.80000000000001</v>
      </c>
      <c r="H1569" s="196">
        <f t="shared" si="73"/>
        <v>131.80000000000001</v>
      </c>
      <c r="I1569" s="197" t="b">
        <f t="shared" si="74"/>
        <v>1</v>
      </c>
      <c r="J1569" s="194" t="b">
        <v>1</v>
      </c>
    </row>
    <row r="1570" spans="1:10" ht="15.6" thickBot="1">
      <c r="A1570" s="222" t="str">
        <f t="shared" si="72"/>
        <v>KMGTPE</v>
      </c>
      <c r="B1570" s="199" t="s">
        <v>761</v>
      </c>
      <c r="C1570" s="199" t="s">
        <v>755</v>
      </c>
      <c r="D1570" s="207">
        <v>1838</v>
      </c>
      <c r="E1570" s="207" t="s">
        <v>1408</v>
      </c>
      <c r="F1570" s="207">
        <v>7972.3</v>
      </c>
      <c r="G1570" s="207">
        <v>144</v>
      </c>
      <c r="H1570" s="196">
        <f t="shared" si="73"/>
        <v>144</v>
      </c>
      <c r="I1570" s="197" t="b">
        <f t="shared" si="74"/>
        <v>1</v>
      </c>
      <c r="J1570" s="194" t="b">
        <v>1</v>
      </c>
    </row>
    <row r="1571" spans="1:10" ht="15.6" thickBot="1">
      <c r="A1571" s="222" t="str">
        <f t="shared" si="72"/>
        <v>TPEKMG</v>
      </c>
      <c r="B1571" s="199" t="s">
        <v>755</v>
      </c>
      <c r="C1571" s="199" t="s">
        <v>761</v>
      </c>
      <c r="D1571" s="208">
        <v>1838</v>
      </c>
      <c r="E1571" s="208" t="s">
        <v>1408</v>
      </c>
      <c r="F1571" s="208">
        <v>7972.3</v>
      </c>
      <c r="G1571" s="208">
        <v>144</v>
      </c>
      <c r="H1571" s="196">
        <f t="shared" si="73"/>
        <v>144</v>
      </c>
      <c r="I1571" s="197" t="b">
        <f t="shared" si="74"/>
        <v>1</v>
      </c>
      <c r="J1571" s="194" t="b">
        <v>1</v>
      </c>
    </row>
    <row r="1572" spans="1:10" ht="15.6" thickBot="1">
      <c r="A1572" s="222" t="str">
        <f t="shared" si="72"/>
        <v>EWRYHZ</v>
      </c>
      <c r="B1572" s="199" t="s">
        <v>837</v>
      </c>
      <c r="C1572" s="199" t="s">
        <v>1623</v>
      </c>
      <c r="D1572" s="207">
        <v>985</v>
      </c>
      <c r="E1572" s="207" t="s">
        <v>1624</v>
      </c>
      <c r="F1572" s="207">
        <v>2577.1999999999998</v>
      </c>
      <c r="G1572" s="207">
        <v>168.3</v>
      </c>
      <c r="H1572" s="196">
        <f t="shared" si="73"/>
        <v>168.3</v>
      </c>
      <c r="I1572" s="197" t="b">
        <f t="shared" si="74"/>
        <v>1</v>
      </c>
      <c r="J1572" s="194" t="b">
        <v>1</v>
      </c>
    </row>
    <row r="1573" spans="1:10" ht="15.6" thickBot="1">
      <c r="A1573" s="222" t="str">
        <f t="shared" si="72"/>
        <v>YHZEWR</v>
      </c>
      <c r="B1573" s="199" t="s">
        <v>1623</v>
      </c>
      <c r="C1573" s="199" t="s">
        <v>837</v>
      </c>
      <c r="D1573" s="208">
        <v>985</v>
      </c>
      <c r="E1573" s="208" t="s">
        <v>1624</v>
      </c>
      <c r="F1573" s="208">
        <v>2577.1999999999998</v>
      </c>
      <c r="G1573" s="208">
        <v>168.3</v>
      </c>
      <c r="H1573" s="196">
        <f t="shared" si="73"/>
        <v>168.3</v>
      </c>
      <c r="I1573" s="197" t="b">
        <f t="shared" si="74"/>
        <v>1</v>
      </c>
      <c r="J1573" s="194" t="b">
        <v>1</v>
      </c>
    </row>
    <row r="1574" spans="1:10" ht="15.6" thickBot="1">
      <c r="A1574" s="222" t="str">
        <f t="shared" si="72"/>
        <v>BLRBKK</v>
      </c>
      <c r="B1574" s="199" t="s">
        <v>800</v>
      </c>
      <c r="C1574" s="199" t="s">
        <v>768</v>
      </c>
      <c r="D1574" s="207">
        <v>2488</v>
      </c>
      <c r="E1574" s="207">
        <v>777</v>
      </c>
      <c r="F1574" s="207">
        <v>24966.400000000001</v>
      </c>
      <c r="G1574" s="207">
        <v>188.6</v>
      </c>
      <c r="H1574" s="196">
        <f t="shared" si="73"/>
        <v>188.6</v>
      </c>
      <c r="I1574" s="197" t="b">
        <f t="shared" si="74"/>
        <v>1</v>
      </c>
      <c r="J1574" s="194" t="b">
        <v>1</v>
      </c>
    </row>
    <row r="1575" spans="1:10" ht="15.6" thickBot="1">
      <c r="A1575" s="222" t="str">
        <f t="shared" si="72"/>
        <v>BKKBLR</v>
      </c>
      <c r="B1575" s="199" t="s">
        <v>768</v>
      </c>
      <c r="C1575" s="199" t="s">
        <v>800</v>
      </c>
      <c r="D1575" s="208">
        <v>2488</v>
      </c>
      <c r="E1575" s="208">
        <v>777</v>
      </c>
      <c r="F1575" s="208">
        <v>24966.400000000001</v>
      </c>
      <c r="G1575" s="208">
        <v>188.6</v>
      </c>
      <c r="H1575" s="196">
        <f t="shared" si="73"/>
        <v>188.6</v>
      </c>
      <c r="I1575" s="197" t="b">
        <f t="shared" si="74"/>
        <v>1</v>
      </c>
      <c r="J1575" s="194" t="b">
        <v>1</v>
      </c>
    </row>
    <row r="1576" spans="1:10" ht="15.6" thickBot="1">
      <c r="A1576" s="222" t="str">
        <f t="shared" si="72"/>
        <v>LISLHR</v>
      </c>
      <c r="B1576" s="199" t="s">
        <v>1452</v>
      </c>
      <c r="C1576" s="199" t="s">
        <v>844</v>
      </c>
      <c r="D1576" s="207">
        <v>1564</v>
      </c>
      <c r="E1576" s="207" t="s">
        <v>1625</v>
      </c>
      <c r="F1576" s="207">
        <v>6985.2</v>
      </c>
      <c r="G1576" s="207">
        <v>159.30000000000001</v>
      </c>
      <c r="H1576" s="196">
        <f t="shared" si="73"/>
        <v>159.30000000000001</v>
      </c>
      <c r="I1576" s="197" t="b">
        <f t="shared" si="74"/>
        <v>1</v>
      </c>
      <c r="J1576" s="194" t="b">
        <v>1</v>
      </c>
    </row>
    <row r="1577" spans="1:10" ht="15.6" thickBot="1">
      <c r="A1577" s="222" t="str">
        <f t="shared" si="72"/>
        <v>LHRLIS</v>
      </c>
      <c r="B1577" s="199" t="s">
        <v>844</v>
      </c>
      <c r="C1577" s="199" t="s">
        <v>1452</v>
      </c>
      <c r="D1577" s="208">
        <v>1564</v>
      </c>
      <c r="E1577" s="208" t="s">
        <v>1625</v>
      </c>
      <c r="F1577" s="208">
        <v>6985.3</v>
      </c>
      <c r="G1577" s="208">
        <v>159.30000000000001</v>
      </c>
      <c r="H1577" s="196">
        <f t="shared" si="73"/>
        <v>159.30000000000001</v>
      </c>
      <c r="I1577" s="197" t="b">
        <f t="shared" si="74"/>
        <v>1</v>
      </c>
      <c r="J1577" s="194" t="b">
        <v>1</v>
      </c>
    </row>
    <row r="1578" spans="1:10" ht="15.6" thickBot="1">
      <c r="A1578" s="222" t="str">
        <f t="shared" si="72"/>
        <v>HGHTNA</v>
      </c>
      <c r="B1578" s="199" t="s">
        <v>756</v>
      </c>
      <c r="C1578" s="199" t="s">
        <v>1442</v>
      </c>
      <c r="D1578" s="207">
        <v>795</v>
      </c>
      <c r="E1578" s="207">
        <v>738</v>
      </c>
      <c r="F1578" s="207">
        <v>4510.1000000000004</v>
      </c>
      <c r="G1578" s="207">
        <v>79.8</v>
      </c>
      <c r="H1578" s="196">
        <f t="shared" si="73"/>
        <v>79.8</v>
      </c>
      <c r="I1578" s="197" t="b">
        <f t="shared" si="74"/>
        <v>1</v>
      </c>
      <c r="J1578" s="194" t="b">
        <v>1</v>
      </c>
    </row>
    <row r="1579" spans="1:10" ht="15.6" thickBot="1">
      <c r="A1579" s="222" t="str">
        <f t="shared" si="72"/>
        <v>TNAHGH</v>
      </c>
      <c r="B1579" s="199" t="s">
        <v>1442</v>
      </c>
      <c r="C1579" s="199" t="s">
        <v>756</v>
      </c>
      <c r="D1579" s="208">
        <v>795</v>
      </c>
      <c r="E1579" s="208">
        <v>738</v>
      </c>
      <c r="F1579" s="208">
        <v>4510.1000000000004</v>
      </c>
      <c r="G1579" s="208">
        <v>79.8</v>
      </c>
      <c r="H1579" s="196">
        <f t="shared" si="73"/>
        <v>79.8</v>
      </c>
      <c r="I1579" s="197" t="b">
        <f t="shared" si="74"/>
        <v>1</v>
      </c>
      <c r="J1579" s="194" t="b">
        <v>1</v>
      </c>
    </row>
    <row r="1580" spans="1:10" ht="15.6" thickBot="1">
      <c r="A1580" s="222" t="str">
        <f t="shared" si="72"/>
        <v>HKGWUX</v>
      </c>
      <c r="B1580" s="199" t="s">
        <v>760</v>
      </c>
      <c r="C1580" s="199" t="s">
        <v>1076</v>
      </c>
      <c r="D1580" s="207">
        <v>1207</v>
      </c>
      <c r="E1580" s="207" t="s">
        <v>979</v>
      </c>
      <c r="F1580" s="207">
        <v>6372.1</v>
      </c>
      <c r="G1580" s="207">
        <v>106.4</v>
      </c>
      <c r="H1580" s="196">
        <f t="shared" si="73"/>
        <v>106.4</v>
      </c>
      <c r="I1580" s="197" t="b">
        <f t="shared" si="74"/>
        <v>1</v>
      </c>
      <c r="J1580" s="194" t="b">
        <v>1</v>
      </c>
    </row>
    <row r="1581" spans="1:10" ht="15.6" thickBot="1">
      <c r="A1581" s="222" t="str">
        <f t="shared" si="72"/>
        <v>WUXHKG</v>
      </c>
      <c r="B1581" s="199" t="s">
        <v>1076</v>
      </c>
      <c r="C1581" s="199" t="s">
        <v>760</v>
      </c>
      <c r="D1581" s="208">
        <v>1207</v>
      </c>
      <c r="E1581" s="208" t="s">
        <v>979</v>
      </c>
      <c r="F1581" s="208">
        <v>6372.1</v>
      </c>
      <c r="G1581" s="208">
        <v>106.4</v>
      </c>
      <c r="H1581" s="196">
        <f t="shared" si="73"/>
        <v>106.4</v>
      </c>
      <c r="I1581" s="197" t="b">
        <f t="shared" si="74"/>
        <v>1</v>
      </c>
      <c r="J1581" s="194" t="b">
        <v>1</v>
      </c>
    </row>
    <row r="1582" spans="1:10" ht="15.6" thickBot="1">
      <c r="A1582" s="222" t="str">
        <f t="shared" si="72"/>
        <v>KIXNRT</v>
      </c>
      <c r="B1582" s="199" t="s">
        <v>772</v>
      </c>
      <c r="C1582" s="199" t="s">
        <v>754</v>
      </c>
      <c r="D1582" s="207">
        <v>491</v>
      </c>
      <c r="E1582" s="207">
        <v>320</v>
      </c>
      <c r="F1582" s="207">
        <v>3155.5</v>
      </c>
      <c r="G1582" s="207">
        <v>57.6</v>
      </c>
      <c r="H1582" s="196">
        <f t="shared" si="73"/>
        <v>57.6</v>
      </c>
      <c r="I1582" s="197" t="b">
        <f t="shared" si="74"/>
        <v>1</v>
      </c>
      <c r="J1582" s="194" t="b">
        <v>1</v>
      </c>
    </row>
    <row r="1583" spans="1:10" ht="15.6" thickBot="1">
      <c r="A1583" s="222" t="str">
        <f t="shared" si="72"/>
        <v>NRTKIX</v>
      </c>
      <c r="B1583" s="199" t="s">
        <v>754</v>
      </c>
      <c r="C1583" s="199" t="s">
        <v>772</v>
      </c>
      <c r="D1583" s="208">
        <v>491</v>
      </c>
      <c r="E1583" s="208">
        <v>320</v>
      </c>
      <c r="F1583" s="208">
        <v>3155.5</v>
      </c>
      <c r="G1583" s="208">
        <v>57.6</v>
      </c>
      <c r="H1583" s="196">
        <f t="shared" si="73"/>
        <v>57.6</v>
      </c>
      <c r="I1583" s="197" t="b">
        <f t="shared" si="74"/>
        <v>1</v>
      </c>
      <c r="J1583" s="194" t="b">
        <v>1</v>
      </c>
    </row>
    <row r="1584" spans="1:10" ht="15.6" thickBot="1">
      <c r="A1584" s="222" t="str">
        <f t="shared" si="72"/>
        <v>PEKWUH</v>
      </c>
      <c r="B1584" s="199" t="s">
        <v>769</v>
      </c>
      <c r="C1584" s="199" t="s">
        <v>1099</v>
      </c>
      <c r="D1584" s="207">
        <v>1053</v>
      </c>
      <c r="E1584" s="207" t="s">
        <v>1626</v>
      </c>
      <c r="F1584" s="207">
        <v>5425.9</v>
      </c>
      <c r="G1584" s="207">
        <v>98.5</v>
      </c>
      <c r="H1584" s="196">
        <f t="shared" si="73"/>
        <v>98.5</v>
      </c>
      <c r="I1584" s="197" t="b">
        <f t="shared" si="74"/>
        <v>1</v>
      </c>
      <c r="J1584" s="194" t="b">
        <v>1</v>
      </c>
    </row>
    <row r="1585" spans="1:10" ht="15.6" thickBot="1">
      <c r="A1585" s="222" t="str">
        <f t="shared" si="72"/>
        <v>WUHPEK</v>
      </c>
      <c r="B1585" s="199" t="s">
        <v>1099</v>
      </c>
      <c r="C1585" s="199" t="s">
        <v>769</v>
      </c>
      <c r="D1585" s="208">
        <v>1053</v>
      </c>
      <c r="E1585" s="208" t="s">
        <v>1626</v>
      </c>
      <c r="F1585" s="208">
        <v>5426.2</v>
      </c>
      <c r="G1585" s="208">
        <v>98.5</v>
      </c>
      <c r="H1585" s="196">
        <f t="shared" si="73"/>
        <v>98.5</v>
      </c>
      <c r="I1585" s="197" t="b">
        <f t="shared" si="74"/>
        <v>1</v>
      </c>
      <c r="J1585" s="194" t="b">
        <v>1</v>
      </c>
    </row>
    <row r="1586" spans="1:10" ht="15.6" thickBot="1">
      <c r="A1586" s="222" t="str">
        <f t="shared" si="72"/>
        <v>HNDNGO</v>
      </c>
      <c r="B1586" s="199" t="s">
        <v>753</v>
      </c>
      <c r="C1586" s="199" t="s">
        <v>781</v>
      </c>
      <c r="D1586" s="207">
        <v>280</v>
      </c>
      <c r="E1586" s="207" t="s">
        <v>1627</v>
      </c>
      <c r="F1586" s="207">
        <v>2367</v>
      </c>
      <c r="G1586" s="207">
        <v>41</v>
      </c>
      <c r="H1586" s="196">
        <f t="shared" si="73"/>
        <v>41</v>
      </c>
      <c r="I1586" s="197" t="b">
        <f t="shared" si="74"/>
        <v>1</v>
      </c>
      <c r="J1586" s="194" t="b">
        <v>1</v>
      </c>
    </row>
    <row r="1587" spans="1:10" ht="15.6" thickBot="1">
      <c r="A1587" s="222" t="str">
        <f t="shared" si="72"/>
        <v>NGOHND</v>
      </c>
      <c r="B1587" s="199" t="s">
        <v>781</v>
      </c>
      <c r="C1587" s="199" t="s">
        <v>753</v>
      </c>
      <c r="D1587" s="207">
        <v>280</v>
      </c>
      <c r="E1587" s="207" t="s">
        <v>1628</v>
      </c>
      <c r="F1587" s="207">
        <v>2372</v>
      </c>
      <c r="G1587" s="207">
        <v>41.4</v>
      </c>
      <c r="H1587" s="196">
        <f t="shared" si="73"/>
        <v>41.4</v>
      </c>
      <c r="I1587" s="197" t="b">
        <f t="shared" si="74"/>
        <v>1</v>
      </c>
      <c r="J1587" s="194" t="b">
        <v>1</v>
      </c>
    </row>
    <row r="1588" spans="1:10" ht="15.6" thickBot="1">
      <c r="A1588" s="222" t="str">
        <f t="shared" si="72"/>
        <v>HFEPEK</v>
      </c>
      <c r="B1588" s="199" t="s">
        <v>1337</v>
      </c>
      <c r="C1588" s="199" t="s">
        <v>769</v>
      </c>
      <c r="D1588" s="207">
        <v>898</v>
      </c>
      <c r="E1588" s="207" t="s">
        <v>979</v>
      </c>
      <c r="F1588" s="207">
        <v>4864.6000000000004</v>
      </c>
      <c r="G1588" s="207">
        <v>87.5</v>
      </c>
      <c r="H1588" s="196">
        <f t="shared" si="73"/>
        <v>87.5</v>
      </c>
      <c r="I1588" s="197" t="b">
        <f t="shared" si="74"/>
        <v>1</v>
      </c>
      <c r="J1588" s="194" t="b">
        <v>1</v>
      </c>
    </row>
    <row r="1589" spans="1:10" ht="15.6" thickBot="1">
      <c r="A1589" s="222" t="str">
        <f t="shared" si="72"/>
        <v>PEKHFE</v>
      </c>
      <c r="B1589" s="199" t="s">
        <v>769</v>
      </c>
      <c r="C1589" s="199" t="s">
        <v>1337</v>
      </c>
      <c r="D1589" s="208">
        <v>898</v>
      </c>
      <c r="E1589" s="208" t="s">
        <v>979</v>
      </c>
      <c r="F1589" s="208">
        <v>4864.6000000000004</v>
      </c>
      <c r="G1589" s="208">
        <v>87.5</v>
      </c>
      <c r="H1589" s="196">
        <f t="shared" si="73"/>
        <v>87.5</v>
      </c>
      <c r="I1589" s="197" t="b">
        <f t="shared" si="74"/>
        <v>1</v>
      </c>
      <c r="J1589" s="194" t="b">
        <v>1</v>
      </c>
    </row>
    <row r="1590" spans="1:10" ht="19.8" thickBot="1">
      <c r="A1590" s="222" t="str">
        <f t="shared" si="72"/>
        <v>LAXJFK</v>
      </c>
      <c r="B1590" s="199" t="s">
        <v>783</v>
      </c>
      <c r="C1590" s="199" t="s">
        <v>789</v>
      </c>
      <c r="D1590" s="207">
        <v>3972</v>
      </c>
      <c r="E1590" s="207" t="s">
        <v>1629</v>
      </c>
      <c r="F1590" s="207">
        <v>18913.2</v>
      </c>
      <c r="G1590" s="207">
        <v>274.10000000000002</v>
      </c>
      <c r="H1590" s="196">
        <f t="shared" si="73"/>
        <v>274.10000000000002</v>
      </c>
      <c r="I1590" s="197" t="b">
        <f t="shared" si="74"/>
        <v>1</v>
      </c>
      <c r="J1590" s="194" t="b">
        <v>1</v>
      </c>
    </row>
    <row r="1591" spans="1:10" ht="19.8" thickBot="1">
      <c r="A1591" s="222" t="str">
        <f t="shared" si="72"/>
        <v>JFKLAX</v>
      </c>
      <c r="B1591" s="199" t="s">
        <v>789</v>
      </c>
      <c r="C1591" s="199" t="s">
        <v>783</v>
      </c>
      <c r="D1591" s="208">
        <v>3972</v>
      </c>
      <c r="E1591" s="208" t="s">
        <v>1630</v>
      </c>
      <c r="F1591" s="208">
        <v>18965.3</v>
      </c>
      <c r="G1591" s="208">
        <v>274.10000000000002</v>
      </c>
      <c r="H1591" s="196">
        <f t="shared" si="73"/>
        <v>274.10000000000002</v>
      </c>
      <c r="I1591" s="197" t="b">
        <f t="shared" si="74"/>
        <v>1</v>
      </c>
      <c r="J1591" s="194" t="b">
        <v>1</v>
      </c>
    </row>
    <row r="1592" spans="1:10" ht="15.6" thickBot="1">
      <c r="A1592" s="222" t="str">
        <f t="shared" si="72"/>
        <v>JFKSFO</v>
      </c>
      <c r="B1592" s="199" t="s">
        <v>789</v>
      </c>
      <c r="C1592" s="199" t="s">
        <v>773</v>
      </c>
      <c r="D1592" s="207">
        <v>4150</v>
      </c>
      <c r="E1592" s="207" t="s">
        <v>1631</v>
      </c>
      <c r="F1592" s="207">
        <v>18200.599999999999</v>
      </c>
      <c r="G1592" s="207">
        <v>287.2</v>
      </c>
      <c r="H1592" s="196">
        <f t="shared" si="73"/>
        <v>287.2</v>
      </c>
      <c r="I1592" s="197" t="b">
        <f t="shared" si="74"/>
        <v>1</v>
      </c>
      <c r="J1592" s="194" t="b">
        <v>1</v>
      </c>
    </row>
    <row r="1593" spans="1:10" ht="15.6" thickBot="1">
      <c r="A1593" s="222" t="str">
        <f t="shared" si="72"/>
        <v>SFOJFK</v>
      </c>
      <c r="B1593" s="199" t="s">
        <v>773</v>
      </c>
      <c r="C1593" s="199" t="s">
        <v>789</v>
      </c>
      <c r="D1593" s="208">
        <v>4150</v>
      </c>
      <c r="E1593" s="208" t="s">
        <v>1632</v>
      </c>
      <c r="F1593" s="208">
        <v>18214.900000000001</v>
      </c>
      <c r="G1593" s="208">
        <v>287.2</v>
      </c>
      <c r="H1593" s="196">
        <f t="shared" si="73"/>
        <v>287.2</v>
      </c>
      <c r="I1593" s="197" t="b">
        <f t="shared" si="74"/>
        <v>1</v>
      </c>
      <c r="J1593" s="194" t="b">
        <v>1</v>
      </c>
    </row>
    <row r="1594" spans="1:10" ht="19.8" thickBot="1">
      <c r="A1594" s="222" t="str">
        <f t="shared" si="72"/>
        <v>LAXIAH</v>
      </c>
      <c r="B1594" s="199" t="s">
        <v>783</v>
      </c>
      <c r="C1594" s="199" t="s">
        <v>774</v>
      </c>
      <c r="D1594" s="207">
        <v>2213</v>
      </c>
      <c r="E1594" s="207" t="s">
        <v>1633</v>
      </c>
      <c r="F1594" s="207">
        <v>9200.6</v>
      </c>
      <c r="G1594" s="207">
        <v>195.3</v>
      </c>
      <c r="H1594" s="196">
        <f t="shared" si="73"/>
        <v>195.3</v>
      </c>
      <c r="I1594" s="197" t="b">
        <f t="shared" si="74"/>
        <v>1</v>
      </c>
      <c r="J1594" s="194" t="b">
        <v>1</v>
      </c>
    </row>
    <row r="1595" spans="1:10" ht="19.8" thickBot="1">
      <c r="A1595" s="222" t="str">
        <f t="shared" si="72"/>
        <v>IAHLAX</v>
      </c>
      <c r="B1595" s="199" t="s">
        <v>774</v>
      </c>
      <c r="C1595" s="199" t="s">
        <v>783</v>
      </c>
      <c r="D1595" s="208">
        <v>2213</v>
      </c>
      <c r="E1595" s="208" t="s">
        <v>1633</v>
      </c>
      <c r="F1595" s="208">
        <v>9223.1</v>
      </c>
      <c r="G1595" s="208">
        <v>195.2</v>
      </c>
      <c r="H1595" s="196">
        <f t="shared" si="73"/>
        <v>195.2</v>
      </c>
      <c r="I1595" s="197" t="b">
        <f t="shared" si="74"/>
        <v>1</v>
      </c>
      <c r="J1595" s="194" t="b">
        <v>1</v>
      </c>
    </row>
    <row r="1596" spans="1:10" ht="15.6" thickBot="1">
      <c r="A1596" s="222" t="str">
        <f t="shared" si="72"/>
        <v>ZRHBKK</v>
      </c>
      <c r="B1596" s="199" t="s">
        <v>854</v>
      </c>
      <c r="C1596" s="199" t="s">
        <v>768</v>
      </c>
      <c r="D1596" s="207">
        <v>9049</v>
      </c>
      <c r="E1596" s="207" t="s">
        <v>1634</v>
      </c>
      <c r="F1596" s="207">
        <v>86003.3</v>
      </c>
      <c r="G1596" s="207">
        <v>394.6</v>
      </c>
      <c r="H1596" s="196">
        <f t="shared" si="73"/>
        <v>394.6</v>
      </c>
      <c r="I1596" s="197" t="b">
        <f t="shared" si="74"/>
        <v>1</v>
      </c>
      <c r="J1596" s="194" t="b">
        <v>1</v>
      </c>
    </row>
    <row r="1597" spans="1:10" ht="15.6" thickBot="1">
      <c r="A1597" s="222" t="str">
        <f t="shared" si="72"/>
        <v>BKKZRH</v>
      </c>
      <c r="B1597" s="199" t="s">
        <v>768</v>
      </c>
      <c r="C1597" s="199" t="s">
        <v>854</v>
      </c>
      <c r="D1597" s="208">
        <v>9049</v>
      </c>
      <c r="E1597" s="208" t="s">
        <v>1634</v>
      </c>
      <c r="F1597" s="208">
        <v>86003.3</v>
      </c>
      <c r="G1597" s="208">
        <v>394.6</v>
      </c>
      <c r="H1597" s="196">
        <f t="shared" si="73"/>
        <v>394.6</v>
      </c>
      <c r="I1597" s="197" t="b">
        <f t="shared" si="74"/>
        <v>1</v>
      </c>
      <c r="J1597" s="194" t="b">
        <v>1</v>
      </c>
    </row>
    <row r="1598" spans="1:10" ht="15.6" thickBot="1">
      <c r="A1598" s="222" t="str">
        <f t="shared" si="72"/>
        <v>SEAIAH</v>
      </c>
      <c r="B1598" s="199" t="s">
        <v>567</v>
      </c>
      <c r="C1598" s="199" t="s">
        <v>774</v>
      </c>
      <c r="D1598" s="208">
        <v>3011</v>
      </c>
      <c r="E1598" s="208" t="s">
        <v>1422</v>
      </c>
      <c r="F1598" s="208">
        <v>12016.3</v>
      </c>
      <c r="G1598" s="208">
        <v>230.5</v>
      </c>
      <c r="H1598" s="196">
        <f t="shared" si="73"/>
        <v>230.5</v>
      </c>
      <c r="I1598" s="197" t="b">
        <f t="shared" si="74"/>
        <v>1</v>
      </c>
      <c r="J1598" s="194" t="b">
        <v>1</v>
      </c>
    </row>
    <row r="1599" spans="1:10" ht="15.6" thickBot="1">
      <c r="A1599" s="222" t="str">
        <f t="shared" si="72"/>
        <v>IAHSEA</v>
      </c>
      <c r="B1599" s="199" t="s">
        <v>774</v>
      </c>
      <c r="C1599" s="199" t="s">
        <v>567</v>
      </c>
      <c r="D1599" s="207">
        <v>3011</v>
      </c>
      <c r="E1599" s="207" t="s">
        <v>1422</v>
      </c>
      <c r="F1599" s="207">
        <v>12024.2</v>
      </c>
      <c r="G1599" s="207">
        <v>230.7</v>
      </c>
      <c r="H1599" s="196">
        <f t="shared" si="73"/>
        <v>230.7</v>
      </c>
      <c r="I1599" s="197" t="b">
        <f t="shared" si="74"/>
        <v>1</v>
      </c>
      <c r="J1599" s="194" t="b">
        <v>1</v>
      </c>
    </row>
    <row r="1600" spans="1:10" ht="15.6" thickBot="1">
      <c r="A1600" s="222" t="str">
        <f t="shared" si="72"/>
        <v>LYSFRA</v>
      </c>
      <c r="B1600" s="199" t="s">
        <v>1470</v>
      </c>
      <c r="C1600" s="199" t="s">
        <v>766</v>
      </c>
      <c r="D1600" s="208">
        <v>544</v>
      </c>
      <c r="E1600" s="208" t="s">
        <v>1130</v>
      </c>
      <c r="F1600" s="208">
        <v>3280.1</v>
      </c>
      <c r="G1600" s="208">
        <v>75.400000000000006</v>
      </c>
      <c r="H1600" s="196">
        <f t="shared" si="73"/>
        <v>75.400000000000006</v>
      </c>
      <c r="I1600" s="197" t="b">
        <f t="shared" si="74"/>
        <v>1</v>
      </c>
      <c r="J1600" s="194" t="b">
        <v>1</v>
      </c>
    </row>
    <row r="1601" spans="1:10" ht="15.6" thickBot="1">
      <c r="A1601" s="222" t="str">
        <f t="shared" si="72"/>
        <v>FRALYS</v>
      </c>
      <c r="B1601" s="199" t="s">
        <v>766</v>
      </c>
      <c r="C1601" s="199" t="s">
        <v>1470</v>
      </c>
      <c r="D1601" s="208">
        <v>544</v>
      </c>
      <c r="E1601" s="208" t="s">
        <v>1130</v>
      </c>
      <c r="F1601" s="208">
        <v>3280.2</v>
      </c>
      <c r="G1601" s="208">
        <v>75.400000000000006</v>
      </c>
      <c r="H1601" s="196">
        <f t="shared" si="73"/>
        <v>75.400000000000006</v>
      </c>
      <c r="I1601" s="197" t="b">
        <f t="shared" si="74"/>
        <v>1</v>
      </c>
      <c r="J1601" s="194" t="b">
        <v>1</v>
      </c>
    </row>
    <row r="1602" spans="1:10" ht="15.6" thickBot="1">
      <c r="A1602" s="222" t="str">
        <f t="shared" si="72"/>
        <v>SHAMFM</v>
      </c>
      <c r="B1602" s="199" t="s">
        <v>771</v>
      </c>
      <c r="C1602" s="199" t="s">
        <v>1009</v>
      </c>
      <c r="D1602" s="208">
        <v>1265</v>
      </c>
      <c r="E1602" s="208" t="s">
        <v>1551</v>
      </c>
      <c r="F1602" s="208">
        <v>6696</v>
      </c>
      <c r="G1602" s="208">
        <v>108.7</v>
      </c>
      <c r="H1602" s="196">
        <f t="shared" si="73"/>
        <v>108.7</v>
      </c>
      <c r="I1602" s="197" t="b">
        <f t="shared" si="74"/>
        <v>1</v>
      </c>
      <c r="J1602" s="194" t="b">
        <v>1</v>
      </c>
    </row>
    <row r="1603" spans="1:10" ht="15.6" thickBot="1">
      <c r="A1603" s="222" t="str">
        <f t="shared" ref="A1603:A1666" si="75">B1603&amp;C1603</f>
        <v>MFMSHA</v>
      </c>
      <c r="B1603" s="199" t="s">
        <v>1009</v>
      </c>
      <c r="C1603" s="199" t="s">
        <v>771</v>
      </c>
      <c r="D1603" s="208">
        <v>1265</v>
      </c>
      <c r="E1603" s="208" t="s">
        <v>1551</v>
      </c>
      <c r="F1603" s="208">
        <v>6696</v>
      </c>
      <c r="G1603" s="208">
        <v>108.7</v>
      </c>
      <c r="H1603" s="196">
        <f t="shared" ref="H1603:H1666" si="76">SUMIFS(G:G,B:B,B1603,C:C,C1603)</f>
        <v>108.7</v>
      </c>
      <c r="I1603" s="197" t="b">
        <f t="shared" ref="I1603:I1666" si="77">H1603=G1603</f>
        <v>1</v>
      </c>
      <c r="J1603" s="194" t="b">
        <v>1</v>
      </c>
    </row>
    <row r="1604" spans="1:10" ht="15.6" thickBot="1">
      <c r="A1604" s="222" t="str">
        <f t="shared" si="75"/>
        <v>DTWRDU</v>
      </c>
      <c r="B1604" s="199" t="s">
        <v>828</v>
      </c>
      <c r="C1604" s="199" t="s">
        <v>809</v>
      </c>
      <c r="D1604" s="208">
        <v>806</v>
      </c>
      <c r="E1604" s="208" t="s">
        <v>1635</v>
      </c>
      <c r="F1604" s="208">
        <v>4178.8</v>
      </c>
      <c r="G1604" s="208">
        <v>111.1</v>
      </c>
      <c r="H1604" s="196">
        <f t="shared" si="76"/>
        <v>111.1</v>
      </c>
      <c r="I1604" s="197" t="b">
        <f t="shared" si="77"/>
        <v>1</v>
      </c>
      <c r="J1604" s="194" t="b">
        <v>1</v>
      </c>
    </row>
    <row r="1605" spans="1:10" ht="15.6" thickBot="1">
      <c r="A1605" s="222" t="str">
        <f t="shared" si="75"/>
        <v>RDUDTW</v>
      </c>
      <c r="B1605" s="199" t="s">
        <v>809</v>
      </c>
      <c r="C1605" s="199" t="s">
        <v>828</v>
      </c>
      <c r="D1605" s="208">
        <v>806</v>
      </c>
      <c r="E1605" s="208" t="s">
        <v>1636</v>
      </c>
      <c r="F1605" s="208">
        <v>4222.5</v>
      </c>
      <c r="G1605" s="208">
        <v>109.9</v>
      </c>
      <c r="H1605" s="196">
        <f t="shared" si="76"/>
        <v>109.9</v>
      </c>
      <c r="I1605" s="197" t="b">
        <f t="shared" si="77"/>
        <v>1</v>
      </c>
      <c r="J1605" s="194" t="b">
        <v>1</v>
      </c>
    </row>
    <row r="1606" spans="1:10" ht="15.6" thickBot="1">
      <c r="A1606" s="222" t="str">
        <f t="shared" si="75"/>
        <v>FRAICN</v>
      </c>
      <c r="B1606" s="199" t="s">
        <v>766</v>
      </c>
      <c r="C1606" s="199" t="s">
        <v>780</v>
      </c>
      <c r="D1606" s="208">
        <v>8539</v>
      </c>
      <c r="E1606" s="208" t="s">
        <v>1637</v>
      </c>
      <c r="F1606" s="208">
        <v>115418.6</v>
      </c>
      <c r="G1606" s="208">
        <v>442.4</v>
      </c>
      <c r="H1606" s="196">
        <f t="shared" si="76"/>
        <v>442.4</v>
      </c>
      <c r="I1606" s="197" t="b">
        <f t="shared" si="77"/>
        <v>1</v>
      </c>
      <c r="J1606" s="194" t="b">
        <v>1</v>
      </c>
    </row>
    <row r="1607" spans="1:10" ht="15.6" thickBot="1">
      <c r="A1607" s="222" t="str">
        <f t="shared" si="75"/>
        <v>ICNFRA</v>
      </c>
      <c r="B1607" s="199" t="s">
        <v>780</v>
      </c>
      <c r="C1607" s="199" t="s">
        <v>766</v>
      </c>
      <c r="D1607" s="208">
        <v>8539</v>
      </c>
      <c r="E1607" s="208" t="s">
        <v>1637</v>
      </c>
      <c r="F1607" s="208">
        <v>115421.4</v>
      </c>
      <c r="G1607" s="208">
        <v>442.4</v>
      </c>
      <c r="H1607" s="196">
        <f t="shared" si="76"/>
        <v>442.4</v>
      </c>
      <c r="I1607" s="197" t="b">
        <f t="shared" si="77"/>
        <v>1</v>
      </c>
      <c r="J1607" s="194" t="b">
        <v>1</v>
      </c>
    </row>
    <row r="1608" spans="1:10" ht="15.6" thickBot="1">
      <c r="A1608" s="222" t="str">
        <f t="shared" si="75"/>
        <v>VIEWAW</v>
      </c>
      <c r="B1608" s="199" t="s">
        <v>763</v>
      </c>
      <c r="C1608" s="199" t="s">
        <v>1146</v>
      </c>
      <c r="D1608" s="208">
        <v>547</v>
      </c>
      <c r="E1608" s="208" t="s">
        <v>1638</v>
      </c>
      <c r="F1608" s="208">
        <v>2595.3000000000002</v>
      </c>
      <c r="G1608" s="208">
        <v>80.900000000000006</v>
      </c>
      <c r="H1608" s="196">
        <f t="shared" si="76"/>
        <v>80.900000000000006</v>
      </c>
      <c r="I1608" s="197" t="b">
        <f t="shared" si="77"/>
        <v>1</v>
      </c>
      <c r="J1608" s="194" t="b">
        <v>1</v>
      </c>
    </row>
    <row r="1609" spans="1:10" ht="15.6" thickBot="1">
      <c r="A1609" s="222" t="str">
        <f t="shared" si="75"/>
        <v>SHECTU</v>
      </c>
      <c r="B1609" s="199" t="s">
        <v>1244</v>
      </c>
      <c r="C1609" s="199" t="s">
        <v>1015</v>
      </c>
      <c r="D1609" s="208">
        <v>2134</v>
      </c>
      <c r="E1609" s="208" t="s">
        <v>1639</v>
      </c>
      <c r="F1609" s="208">
        <v>9757.5</v>
      </c>
      <c r="G1609" s="208">
        <v>165.7</v>
      </c>
      <c r="H1609" s="196">
        <f t="shared" si="76"/>
        <v>165.7</v>
      </c>
      <c r="I1609" s="197" t="b">
        <f t="shared" si="77"/>
        <v>1</v>
      </c>
      <c r="J1609" s="194" t="b">
        <v>1</v>
      </c>
    </row>
    <row r="1610" spans="1:10" ht="15.6" thickBot="1">
      <c r="A1610" s="222" t="str">
        <f t="shared" si="75"/>
        <v>CTUSHE</v>
      </c>
      <c r="B1610" s="199" t="s">
        <v>1015</v>
      </c>
      <c r="C1610" s="199" t="s">
        <v>1244</v>
      </c>
      <c r="D1610" s="208">
        <v>2134</v>
      </c>
      <c r="E1610" s="208" t="s">
        <v>1639</v>
      </c>
      <c r="F1610" s="208">
        <v>9765.6</v>
      </c>
      <c r="G1610" s="208">
        <v>165.7</v>
      </c>
      <c r="H1610" s="196">
        <f t="shared" si="76"/>
        <v>165.7</v>
      </c>
      <c r="I1610" s="197" t="b">
        <f t="shared" si="77"/>
        <v>1</v>
      </c>
      <c r="J1610" s="194" t="b">
        <v>1</v>
      </c>
    </row>
    <row r="1611" spans="1:10" ht="15.6" thickBot="1">
      <c r="A1611" s="222" t="str">
        <f t="shared" si="75"/>
        <v>MUCTRN</v>
      </c>
      <c r="B1611" s="199" t="s">
        <v>797</v>
      </c>
      <c r="C1611" s="199" t="s">
        <v>1144</v>
      </c>
      <c r="D1611" s="208">
        <v>470</v>
      </c>
      <c r="E1611" s="208" t="s">
        <v>1640</v>
      </c>
      <c r="F1611" s="208">
        <v>2345.4</v>
      </c>
      <c r="G1611" s="208">
        <v>84</v>
      </c>
      <c r="H1611" s="196">
        <f t="shared" si="76"/>
        <v>84</v>
      </c>
      <c r="I1611" s="197" t="b">
        <f t="shared" si="77"/>
        <v>1</v>
      </c>
      <c r="J1611" s="194" t="b">
        <v>1</v>
      </c>
    </row>
    <row r="1612" spans="1:10" ht="15.6" thickBot="1">
      <c r="A1612" s="222" t="str">
        <f t="shared" si="75"/>
        <v>TRNMUC</v>
      </c>
      <c r="B1612" s="199" t="s">
        <v>1144</v>
      </c>
      <c r="C1612" s="199" t="s">
        <v>797</v>
      </c>
      <c r="D1612" s="208">
        <v>470</v>
      </c>
      <c r="E1612" s="208" t="s">
        <v>1640</v>
      </c>
      <c r="F1612" s="208">
        <v>2345.1</v>
      </c>
      <c r="G1612" s="208">
        <v>84</v>
      </c>
      <c r="H1612" s="196">
        <f t="shared" si="76"/>
        <v>84</v>
      </c>
      <c r="I1612" s="197" t="b">
        <f t="shared" si="77"/>
        <v>1</v>
      </c>
      <c r="J1612" s="194" t="b">
        <v>1</v>
      </c>
    </row>
    <row r="1613" spans="1:10" ht="19.8" thickBot="1">
      <c r="A1613" s="222" t="str">
        <f t="shared" si="75"/>
        <v>SFOMSP</v>
      </c>
      <c r="B1613" s="199" t="s">
        <v>773</v>
      </c>
      <c r="C1613" s="199" t="s">
        <v>791</v>
      </c>
      <c r="D1613" s="208">
        <v>2551</v>
      </c>
      <c r="E1613" s="208" t="s">
        <v>1641</v>
      </c>
      <c r="F1613" s="208">
        <v>10294.6</v>
      </c>
      <c r="G1613" s="208">
        <v>215.7</v>
      </c>
      <c r="H1613" s="196">
        <f t="shared" si="76"/>
        <v>215.7</v>
      </c>
      <c r="I1613" s="197" t="b">
        <f t="shared" si="77"/>
        <v>1</v>
      </c>
      <c r="J1613" s="194" t="b">
        <v>1</v>
      </c>
    </row>
    <row r="1614" spans="1:10" ht="19.8" thickBot="1">
      <c r="A1614" s="222" t="str">
        <f t="shared" si="75"/>
        <v>MSPSFO</v>
      </c>
      <c r="B1614" s="199" t="s">
        <v>791</v>
      </c>
      <c r="C1614" s="199" t="s">
        <v>773</v>
      </c>
      <c r="D1614" s="208">
        <v>2551</v>
      </c>
      <c r="E1614" s="208" t="s">
        <v>1641</v>
      </c>
      <c r="F1614" s="208">
        <v>10400.1</v>
      </c>
      <c r="G1614" s="208">
        <v>214.4</v>
      </c>
      <c r="H1614" s="196">
        <f t="shared" si="76"/>
        <v>214.4</v>
      </c>
      <c r="I1614" s="197" t="b">
        <f t="shared" si="77"/>
        <v>1</v>
      </c>
      <c r="J1614" s="194" t="b">
        <v>1</v>
      </c>
    </row>
    <row r="1615" spans="1:10" ht="15.6" thickBot="1">
      <c r="A1615" s="222" t="str">
        <f t="shared" si="75"/>
        <v>INDIAD</v>
      </c>
      <c r="B1615" s="199" t="s">
        <v>1536</v>
      </c>
      <c r="C1615" s="199" t="s">
        <v>793</v>
      </c>
      <c r="D1615" s="207">
        <v>763</v>
      </c>
      <c r="E1615" s="207" t="s">
        <v>1642</v>
      </c>
      <c r="F1615" s="207">
        <v>2598.9</v>
      </c>
      <c r="G1615" s="207">
        <v>118.2</v>
      </c>
      <c r="H1615" s="196">
        <f t="shared" si="76"/>
        <v>118.2</v>
      </c>
      <c r="I1615" s="197" t="b">
        <f t="shared" si="77"/>
        <v>1</v>
      </c>
      <c r="J1615" s="194" t="b">
        <v>1</v>
      </c>
    </row>
    <row r="1616" spans="1:10" ht="15.6" thickBot="1">
      <c r="A1616" s="222" t="str">
        <f t="shared" si="75"/>
        <v>IADIND</v>
      </c>
      <c r="B1616" s="199" t="s">
        <v>793</v>
      </c>
      <c r="C1616" s="199" t="s">
        <v>1536</v>
      </c>
      <c r="D1616" s="208">
        <v>763</v>
      </c>
      <c r="E1616" s="208" t="s">
        <v>1643</v>
      </c>
      <c r="F1616" s="208">
        <v>2618.1</v>
      </c>
      <c r="G1616" s="208">
        <v>119.5</v>
      </c>
      <c r="H1616" s="196">
        <f t="shared" si="76"/>
        <v>119.5</v>
      </c>
      <c r="I1616" s="197" t="b">
        <f t="shared" si="77"/>
        <v>1</v>
      </c>
      <c r="J1616" s="194" t="b">
        <v>1</v>
      </c>
    </row>
    <row r="1617" spans="1:10" ht="15.6" thickBot="1">
      <c r="A1617" s="222" t="str">
        <f t="shared" si="75"/>
        <v>TPERGN</v>
      </c>
      <c r="B1617" s="199" t="s">
        <v>755</v>
      </c>
      <c r="C1617" s="199" t="s">
        <v>1644</v>
      </c>
      <c r="D1617" s="207">
        <v>2750</v>
      </c>
      <c r="E1617" s="207">
        <v>738</v>
      </c>
      <c r="F1617" s="207">
        <v>10886.9</v>
      </c>
      <c r="G1617" s="207">
        <v>192.6</v>
      </c>
      <c r="H1617" s="196">
        <f t="shared" si="76"/>
        <v>192.6</v>
      </c>
      <c r="I1617" s="197" t="b">
        <f t="shared" si="77"/>
        <v>1</v>
      </c>
      <c r="J1617" s="194" t="b">
        <v>1</v>
      </c>
    </row>
    <row r="1618" spans="1:10" ht="15.6" thickBot="1">
      <c r="A1618" s="222" t="str">
        <f t="shared" si="75"/>
        <v>RGNTPE</v>
      </c>
      <c r="B1618" s="199" t="s">
        <v>1644</v>
      </c>
      <c r="C1618" s="199" t="s">
        <v>755</v>
      </c>
      <c r="D1618" s="208">
        <v>2750</v>
      </c>
      <c r="E1618" s="208">
        <v>738</v>
      </c>
      <c r="F1618" s="208">
        <v>10886.9</v>
      </c>
      <c r="G1618" s="208">
        <v>192.6</v>
      </c>
      <c r="H1618" s="196">
        <f t="shared" si="76"/>
        <v>192.6</v>
      </c>
      <c r="I1618" s="197" t="b">
        <f t="shared" si="77"/>
        <v>1</v>
      </c>
      <c r="J1618" s="194" t="b">
        <v>1</v>
      </c>
    </row>
    <row r="1619" spans="1:10" ht="15.6" thickBot="1">
      <c r="A1619" s="222" t="str">
        <f t="shared" si="75"/>
        <v>WUHTSN</v>
      </c>
      <c r="B1619" s="199" t="s">
        <v>1099</v>
      </c>
      <c r="C1619" s="199" t="s">
        <v>1066</v>
      </c>
      <c r="D1619" s="207">
        <v>969</v>
      </c>
      <c r="E1619" s="207" t="s">
        <v>1228</v>
      </c>
      <c r="F1619" s="207">
        <v>5108.7</v>
      </c>
      <c r="G1619" s="207">
        <v>92.4</v>
      </c>
      <c r="H1619" s="196">
        <f t="shared" si="76"/>
        <v>92.4</v>
      </c>
      <c r="I1619" s="197" t="b">
        <f t="shared" si="77"/>
        <v>1</v>
      </c>
      <c r="J1619" s="194" t="b">
        <v>1</v>
      </c>
    </row>
    <row r="1620" spans="1:10" ht="15.6" thickBot="1">
      <c r="A1620" s="222" t="str">
        <f t="shared" si="75"/>
        <v>TSNWUH</v>
      </c>
      <c r="B1620" s="199" t="s">
        <v>1066</v>
      </c>
      <c r="C1620" s="199" t="s">
        <v>1099</v>
      </c>
      <c r="D1620" s="208">
        <v>969</v>
      </c>
      <c r="E1620" s="208" t="s">
        <v>1228</v>
      </c>
      <c r="F1620" s="208">
        <v>5108.7</v>
      </c>
      <c r="G1620" s="208">
        <v>92.4</v>
      </c>
      <c r="H1620" s="196">
        <f t="shared" si="76"/>
        <v>92.4</v>
      </c>
      <c r="I1620" s="197" t="b">
        <f t="shared" si="77"/>
        <v>1</v>
      </c>
      <c r="J1620" s="194" t="b">
        <v>1</v>
      </c>
    </row>
    <row r="1621" spans="1:10" ht="15.6" thickBot="1">
      <c r="A1621" s="222" t="str">
        <f t="shared" si="75"/>
        <v>LASSJC</v>
      </c>
      <c r="B1621" s="199" t="s">
        <v>794</v>
      </c>
      <c r="C1621" s="199" t="s">
        <v>775</v>
      </c>
      <c r="D1621" s="207">
        <v>618</v>
      </c>
      <c r="E1621" s="207" t="s">
        <v>1645</v>
      </c>
      <c r="F1621" s="207">
        <v>3122.5</v>
      </c>
      <c r="G1621" s="207">
        <v>91.4</v>
      </c>
      <c r="H1621" s="196">
        <f t="shared" si="76"/>
        <v>91.4</v>
      </c>
      <c r="I1621" s="197" t="b">
        <f t="shared" si="77"/>
        <v>1</v>
      </c>
      <c r="J1621" s="194" t="b">
        <v>1</v>
      </c>
    </row>
    <row r="1622" spans="1:10" ht="15.6" thickBot="1">
      <c r="A1622" s="222" t="str">
        <f t="shared" si="75"/>
        <v>SJCLAS</v>
      </c>
      <c r="B1622" s="199" t="s">
        <v>775</v>
      </c>
      <c r="C1622" s="199" t="s">
        <v>794</v>
      </c>
      <c r="D1622" s="208">
        <v>618</v>
      </c>
      <c r="E1622" s="208" t="s">
        <v>1645</v>
      </c>
      <c r="F1622" s="208">
        <v>3121.3</v>
      </c>
      <c r="G1622" s="208">
        <v>91.4</v>
      </c>
      <c r="H1622" s="196">
        <f t="shared" si="76"/>
        <v>91.4</v>
      </c>
      <c r="I1622" s="197" t="b">
        <f t="shared" si="77"/>
        <v>1</v>
      </c>
      <c r="J1622" s="194" t="b">
        <v>1</v>
      </c>
    </row>
    <row r="1623" spans="1:10" ht="15.6" thickBot="1">
      <c r="A1623" s="222" t="str">
        <f t="shared" si="75"/>
        <v>SINPVG</v>
      </c>
      <c r="B1623" s="199" t="s">
        <v>803</v>
      </c>
      <c r="C1623" s="199" t="s">
        <v>758</v>
      </c>
      <c r="D1623" s="207">
        <v>3803</v>
      </c>
      <c r="E1623" s="207" t="s">
        <v>1646</v>
      </c>
      <c r="F1623" s="207">
        <v>36340.300000000003</v>
      </c>
      <c r="G1623" s="207">
        <v>248.5</v>
      </c>
      <c r="H1623" s="196">
        <f t="shared" si="76"/>
        <v>248.5</v>
      </c>
      <c r="I1623" s="197" t="b">
        <f t="shared" si="77"/>
        <v>1</v>
      </c>
      <c r="J1623" s="194" t="b">
        <v>1</v>
      </c>
    </row>
    <row r="1624" spans="1:10" ht="15.6" thickBot="1">
      <c r="A1624" s="222" t="str">
        <f t="shared" si="75"/>
        <v>PVGSIN</v>
      </c>
      <c r="B1624" s="199" t="s">
        <v>758</v>
      </c>
      <c r="C1624" s="199" t="s">
        <v>803</v>
      </c>
      <c r="D1624" s="208">
        <v>3803</v>
      </c>
      <c r="E1624" s="208" t="s">
        <v>1646</v>
      </c>
      <c r="F1624" s="208">
        <v>36401.699999999997</v>
      </c>
      <c r="G1624" s="208">
        <v>248.4</v>
      </c>
      <c r="H1624" s="196">
        <f t="shared" si="76"/>
        <v>248.4</v>
      </c>
      <c r="I1624" s="197" t="b">
        <f t="shared" si="77"/>
        <v>1</v>
      </c>
      <c r="J1624" s="194" t="b">
        <v>1</v>
      </c>
    </row>
    <row r="1625" spans="1:10" ht="15.6" thickBot="1">
      <c r="A1625" s="222" t="str">
        <f t="shared" si="75"/>
        <v>TSAGMP</v>
      </c>
      <c r="B1625" s="199" t="s">
        <v>752</v>
      </c>
      <c r="C1625" s="199" t="s">
        <v>1647</v>
      </c>
      <c r="D1625" s="207">
        <v>1473</v>
      </c>
      <c r="E1625" s="207" t="s">
        <v>1648</v>
      </c>
      <c r="F1625" s="207">
        <v>7138.7</v>
      </c>
      <c r="G1625" s="207">
        <v>119.9</v>
      </c>
      <c r="H1625" s="196">
        <f t="shared" si="76"/>
        <v>119.9</v>
      </c>
      <c r="I1625" s="197" t="b">
        <f t="shared" si="77"/>
        <v>1</v>
      </c>
      <c r="J1625" s="194" t="b">
        <v>1</v>
      </c>
    </row>
    <row r="1626" spans="1:10" ht="15.6" thickBot="1">
      <c r="A1626" s="222" t="str">
        <f t="shared" si="75"/>
        <v>GMPTSA</v>
      </c>
      <c r="B1626" s="199" t="s">
        <v>1647</v>
      </c>
      <c r="C1626" s="199" t="s">
        <v>752</v>
      </c>
      <c r="D1626" s="208">
        <v>1473</v>
      </c>
      <c r="E1626" s="208" t="s">
        <v>1648</v>
      </c>
      <c r="F1626" s="208">
        <v>7138.7</v>
      </c>
      <c r="G1626" s="208">
        <v>119.9</v>
      </c>
      <c r="H1626" s="196">
        <f t="shared" si="76"/>
        <v>119.9</v>
      </c>
      <c r="I1626" s="197" t="b">
        <f t="shared" si="77"/>
        <v>1</v>
      </c>
      <c r="J1626" s="194" t="b">
        <v>1</v>
      </c>
    </row>
    <row r="1627" spans="1:10" ht="15.6" thickBot="1">
      <c r="A1627" s="222" t="str">
        <f t="shared" si="75"/>
        <v>JFKTXL</v>
      </c>
      <c r="B1627" s="199" t="s">
        <v>789</v>
      </c>
      <c r="C1627" s="199" t="s">
        <v>1472</v>
      </c>
      <c r="D1627" s="207">
        <v>6363</v>
      </c>
      <c r="E1627" s="207" t="s">
        <v>1649</v>
      </c>
      <c r="F1627" s="207">
        <v>40885.599999999999</v>
      </c>
      <c r="G1627" s="207">
        <v>365.4</v>
      </c>
      <c r="H1627" s="196">
        <f t="shared" si="76"/>
        <v>365.4</v>
      </c>
      <c r="I1627" s="197" t="b">
        <f t="shared" si="77"/>
        <v>1</v>
      </c>
      <c r="J1627" s="194" t="b">
        <v>1</v>
      </c>
    </row>
    <row r="1628" spans="1:10" ht="15.6" thickBot="1">
      <c r="A1628" s="222" t="str">
        <f t="shared" si="75"/>
        <v>TXLJFK</v>
      </c>
      <c r="B1628" s="199" t="s">
        <v>1472</v>
      </c>
      <c r="C1628" s="199" t="s">
        <v>789</v>
      </c>
      <c r="D1628" s="207">
        <v>6363</v>
      </c>
      <c r="E1628" s="207" t="s">
        <v>1649</v>
      </c>
      <c r="F1628" s="207">
        <v>40925.199999999997</v>
      </c>
      <c r="G1628" s="207">
        <v>365.3</v>
      </c>
      <c r="H1628" s="196">
        <f t="shared" si="76"/>
        <v>365.3</v>
      </c>
      <c r="I1628" s="197" t="b">
        <f t="shared" si="77"/>
        <v>1</v>
      </c>
      <c r="J1628" s="194" t="b">
        <v>1</v>
      </c>
    </row>
    <row r="1629" spans="1:10" ht="19.8" thickBot="1">
      <c r="A1629" s="222" t="str">
        <f t="shared" si="75"/>
        <v>LGADTW</v>
      </c>
      <c r="B1629" s="199" t="s">
        <v>1650</v>
      </c>
      <c r="C1629" s="199" t="s">
        <v>828</v>
      </c>
      <c r="D1629" s="207">
        <v>805</v>
      </c>
      <c r="E1629" s="207" t="s">
        <v>1651</v>
      </c>
      <c r="F1629" s="207">
        <v>3749.9</v>
      </c>
      <c r="G1629" s="207">
        <v>114.7</v>
      </c>
      <c r="H1629" s="196">
        <f t="shared" si="76"/>
        <v>114.7</v>
      </c>
      <c r="I1629" s="197" t="b">
        <f t="shared" si="77"/>
        <v>1</v>
      </c>
      <c r="J1629" s="194" t="b">
        <v>1</v>
      </c>
    </row>
    <row r="1630" spans="1:10" ht="19.8" thickBot="1">
      <c r="A1630" s="222" t="str">
        <f t="shared" si="75"/>
        <v>DTWLGA</v>
      </c>
      <c r="B1630" s="199" t="s">
        <v>828</v>
      </c>
      <c r="C1630" s="199" t="s">
        <v>1650</v>
      </c>
      <c r="D1630" s="208">
        <v>805</v>
      </c>
      <c r="E1630" s="208" t="s">
        <v>1652</v>
      </c>
      <c r="F1630" s="208">
        <v>3713.8</v>
      </c>
      <c r="G1630" s="208">
        <v>116.3</v>
      </c>
      <c r="H1630" s="196">
        <f t="shared" si="76"/>
        <v>116.3</v>
      </c>
      <c r="I1630" s="197" t="b">
        <f t="shared" si="77"/>
        <v>1</v>
      </c>
      <c r="J1630" s="194" t="b">
        <v>1</v>
      </c>
    </row>
    <row r="1631" spans="1:10" ht="15.6" thickBot="1">
      <c r="A1631" s="222" t="str">
        <f t="shared" si="75"/>
        <v>SFOSNA</v>
      </c>
      <c r="B1631" s="199" t="s">
        <v>773</v>
      </c>
      <c r="C1631" s="199" t="s">
        <v>1272</v>
      </c>
      <c r="D1631" s="207">
        <v>599</v>
      </c>
      <c r="E1631" s="207" t="s">
        <v>1653</v>
      </c>
      <c r="F1631" s="207">
        <v>3144</v>
      </c>
      <c r="G1631" s="207">
        <v>89.3</v>
      </c>
      <c r="H1631" s="196">
        <f t="shared" si="76"/>
        <v>89.3</v>
      </c>
      <c r="I1631" s="197" t="b">
        <f t="shared" si="77"/>
        <v>1</v>
      </c>
      <c r="J1631" s="194" t="b">
        <v>1</v>
      </c>
    </row>
    <row r="1632" spans="1:10" ht="15.6" thickBot="1">
      <c r="A1632" s="222" t="str">
        <f t="shared" si="75"/>
        <v>SNASFO</v>
      </c>
      <c r="B1632" s="199" t="s">
        <v>1272</v>
      </c>
      <c r="C1632" s="199" t="s">
        <v>773</v>
      </c>
      <c r="D1632" s="208">
        <v>599</v>
      </c>
      <c r="E1632" s="208" t="s">
        <v>1653</v>
      </c>
      <c r="F1632" s="208">
        <v>3138.4</v>
      </c>
      <c r="G1632" s="208">
        <v>89.9</v>
      </c>
      <c r="H1632" s="196">
        <f t="shared" si="76"/>
        <v>89.9</v>
      </c>
      <c r="I1632" s="197" t="b">
        <f t="shared" si="77"/>
        <v>1</v>
      </c>
      <c r="J1632" s="194" t="b">
        <v>1</v>
      </c>
    </row>
    <row r="1633" spans="1:10" ht="15.6" thickBot="1">
      <c r="A1633" s="222" t="str">
        <f t="shared" si="75"/>
        <v>GMPSHA</v>
      </c>
      <c r="B1633" s="199" t="s">
        <v>1647</v>
      </c>
      <c r="C1633" s="199" t="s">
        <v>771</v>
      </c>
      <c r="D1633" s="207">
        <v>866</v>
      </c>
      <c r="E1633" s="207" t="s">
        <v>1654</v>
      </c>
      <c r="F1633" s="207">
        <v>10356.1</v>
      </c>
      <c r="G1633" s="207">
        <v>82.5</v>
      </c>
      <c r="H1633" s="196">
        <f t="shared" si="76"/>
        <v>82.5</v>
      </c>
      <c r="I1633" s="197" t="b">
        <f t="shared" si="77"/>
        <v>1</v>
      </c>
      <c r="J1633" s="194" t="b">
        <v>1</v>
      </c>
    </row>
    <row r="1634" spans="1:10" ht="15.6" thickBot="1">
      <c r="A1634" s="222" t="str">
        <f t="shared" si="75"/>
        <v>SHATAO</v>
      </c>
      <c r="B1634" s="199" t="s">
        <v>771</v>
      </c>
      <c r="C1634" s="199" t="s">
        <v>757</v>
      </c>
      <c r="D1634" s="207">
        <v>570</v>
      </c>
      <c r="E1634" s="207" t="s">
        <v>1655</v>
      </c>
      <c r="F1634" s="207">
        <v>3718.2</v>
      </c>
      <c r="G1634" s="207">
        <v>66.5</v>
      </c>
      <c r="H1634" s="196">
        <f t="shared" si="76"/>
        <v>66.5</v>
      </c>
      <c r="I1634" s="197" t="b">
        <f t="shared" si="77"/>
        <v>1</v>
      </c>
      <c r="J1634" s="194" t="b">
        <v>1</v>
      </c>
    </row>
    <row r="1635" spans="1:10" ht="15.6" thickBot="1">
      <c r="A1635" s="222" t="str">
        <f t="shared" si="75"/>
        <v>TAONKG</v>
      </c>
      <c r="B1635" s="199" t="s">
        <v>757</v>
      </c>
      <c r="C1635" s="199" t="s">
        <v>767</v>
      </c>
      <c r="D1635" s="207">
        <v>520</v>
      </c>
      <c r="E1635" s="207" t="s">
        <v>979</v>
      </c>
      <c r="F1635" s="207">
        <v>3356.3</v>
      </c>
      <c r="G1635" s="207">
        <v>59.5</v>
      </c>
      <c r="H1635" s="196">
        <f t="shared" si="76"/>
        <v>59.5</v>
      </c>
      <c r="I1635" s="197" t="b">
        <f t="shared" si="77"/>
        <v>1</v>
      </c>
      <c r="J1635" s="194" t="b">
        <v>1</v>
      </c>
    </row>
    <row r="1636" spans="1:10" ht="15.6" thickBot="1">
      <c r="A1636" s="222" t="str">
        <f t="shared" si="75"/>
        <v>NKGTAO</v>
      </c>
      <c r="B1636" s="199" t="s">
        <v>767</v>
      </c>
      <c r="C1636" s="199" t="s">
        <v>757</v>
      </c>
      <c r="D1636" s="207">
        <v>520</v>
      </c>
      <c r="E1636" s="207" t="s">
        <v>979</v>
      </c>
      <c r="F1636" s="207">
        <v>3356.3</v>
      </c>
      <c r="G1636" s="207">
        <v>59.5</v>
      </c>
      <c r="H1636" s="196">
        <f t="shared" si="76"/>
        <v>59.5</v>
      </c>
      <c r="I1636" s="197" t="b">
        <f t="shared" si="77"/>
        <v>1</v>
      </c>
      <c r="J1636" s="194" t="b">
        <v>1</v>
      </c>
    </row>
    <row r="1637" spans="1:10" ht="15.6" thickBot="1">
      <c r="A1637" s="222" t="str">
        <f t="shared" si="75"/>
        <v>TAOSHA</v>
      </c>
      <c r="B1637" s="199" t="s">
        <v>757</v>
      </c>
      <c r="C1637" s="199" t="s">
        <v>771</v>
      </c>
      <c r="D1637" s="207">
        <v>570</v>
      </c>
      <c r="E1637" s="207" t="s">
        <v>1655</v>
      </c>
      <c r="F1637" s="207">
        <v>3717.8</v>
      </c>
      <c r="G1637" s="207">
        <v>66.599999999999994</v>
      </c>
      <c r="H1637" s="196">
        <f t="shared" si="76"/>
        <v>66.599999999999994</v>
      </c>
      <c r="I1637" s="197" t="b">
        <f t="shared" si="77"/>
        <v>1</v>
      </c>
      <c r="J1637" s="194" t="b">
        <v>1</v>
      </c>
    </row>
    <row r="1638" spans="1:10" ht="15.6" thickBot="1">
      <c r="A1638" s="222" t="str">
        <f t="shared" si="75"/>
        <v>SHAGMP</v>
      </c>
      <c r="B1638" s="199" t="s">
        <v>771</v>
      </c>
      <c r="C1638" s="199" t="s">
        <v>1647</v>
      </c>
      <c r="D1638" s="208">
        <v>866</v>
      </c>
      <c r="E1638" s="208" t="s">
        <v>1654</v>
      </c>
      <c r="F1638" s="208">
        <v>10356.1</v>
      </c>
      <c r="G1638" s="208">
        <v>82.5</v>
      </c>
      <c r="H1638" s="196">
        <f t="shared" si="76"/>
        <v>82.5</v>
      </c>
      <c r="I1638" s="197" t="b">
        <f t="shared" si="77"/>
        <v>1</v>
      </c>
      <c r="J1638" s="194" t="b">
        <v>1</v>
      </c>
    </row>
    <row r="1639" spans="1:10" ht="15.6" thickBot="1">
      <c r="A1639" s="222" t="str">
        <f t="shared" si="75"/>
        <v>HELMUC</v>
      </c>
      <c r="B1639" s="199" t="s">
        <v>1126</v>
      </c>
      <c r="C1639" s="199" t="s">
        <v>797</v>
      </c>
      <c r="D1639" s="207">
        <v>1572</v>
      </c>
      <c r="E1639" s="207" t="s">
        <v>1127</v>
      </c>
      <c r="F1639" s="207">
        <v>7734.9</v>
      </c>
      <c r="G1639" s="207">
        <v>148.19999999999999</v>
      </c>
      <c r="H1639" s="196">
        <f t="shared" si="76"/>
        <v>148.19999999999999</v>
      </c>
      <c r="I1639" s="197" t="b">
        <f t="shared" si="77"/>
        <v>1</v>
      </c>
      <c r="J1639" s="194" t="b">
        <v>1</v>
      </c>
    </row>
    <row r="1640" spans="1:10" ht="15.6" thickBot="1">
      <c r="A1640" s="222" t="str">
        <f t="shared" si="75"/>
        <v>MUCHEL</v>
      </c>
      <c r="B1640" s="199" t="s">
        <v>797</v>
      </c>
      <c r="C1640" s="199" t="s">
        <v>1126</v>
      </c>
      <c r="D1640" s="208">
        <v>1572</v>
      </c>
      <c r="E1640" s="208" t="s">
        <v>1127</v>
      </c>
      <c r="F1640" s="208">
        <v>7735.4</v>
      </c>
      <c r="G1640" s="208">
        <v>148.19999999999999</v>
      </c>
      <c r="H1640" s="196">
        <f t="shared" si="76"/>
        <v>148.19999999999999</v>
      </c>
      <c r="I1640" s="197" t="b">
        <f t="shared" si="77"/>
        <v>1</v>
      </c>
      <c r="J1640" s="194" t="b">
        <v>1</v>
      </c>
    </row>
    <row r="1641" spans="1:10" ht="15.6" thickBot="1">
      <c r="A1641" s="222" t="str">
        <f t="shared" si="75"/>
        <v>HETSJW</v>
      </c>
      <c r="B1641" s="199" t="s">
        <v>1553</v>
      </c>
      <c r="C1641" s="199" t="s">
        <v>1524</v>
      </c>
      <c r="D1641" s="207">
        <v>377</v>
      </c>
      <c r="E1641" s="207" t="s">
        <v>1094</v>
      </c>
      <c r="F1641" s="207">
        <v>2845.2</v>
      </c>
      <c r="G1641" s="207">
        <v>49.3</v>
      </c>
      <c r="H1641" s="196">
        <f t="shared" si="76"/>
        <v>49.3</v>
      </c>
      <c r="I1641" s="197" t="b">
        <f t="shared" si="77"/>
        <v>1</v>
      </c>
      <c r="J1641" s="194" t="b">
        <v>1</v>
      </c>
    </row>
    <row r="1642" spans="1:10" ht="15.6" thickBot="1">
      <c r="A1642" s="222" t="str">
        <f t="shared" si="75"/>
        <v>SJWHET</v>
      </c>
      <c r="B1642" s="199" t="s">
        <v>1524</v>
      </c>
      <c r="C1642" s="199" t="s">
        <v>1553</v>
      </c>
      <c r="D1642" s="208">
        <v>377</v>
      </c>
      <c r="E1642" s="208" t="s">
        <v>1094</v>
      </c>
      <c r="F1642" s="208">
        <v>2845.2</v>
      </c>
      <c r="G1642" s="208">
        <v>49.3</v>
      </c>
      <c r="H1642" s="196">
        <f t="shared" si="76"/>
        <v>49.3</v>
      </c>
      <c r="I1642" s="197" t="b">
        <f t="shared" si="77"/>
        <v>1</v>
      </c>
      <c r="J1642" s="194" t="b">
        <v>1</v>
      </c>
    </row>
    <row r="1643" spans="1:10" ht="15.6" thickBot="1">
      <c r="A1643" s="222" t="str">
        <f t="shared" si="75"/>
        <v>HIJHND</v>
      </c>
      <c r="B1643" s="199" t="s">
        <v>1656</v>
      </c>
      <c r="C1643" s="199" t="s">
        <v>753</v>
      </c>
      <c r="D1643" s="207">
        <v>636</v>
      </c>
      <c r="E1643" s="207" t="s">
        <v>1657</v>
      </c>
      <c r="F1643" s="207">
        <v>4789.3999999999996</v>
      </c>
      <c r="G1643" s="207">
        <v>64.099999999999994</v>
      </c>
      <c r="H1643" s="196">
        <f t="shared" si="76"/>
        <v>64.099999999999994</v>
      </c>
      <c r="I1643" s="197" t="b">
        <f t="shared" si="77"/>
        <v>1</v>
      </c>
      <c r="J1643" s="194" t="b">
        <v>1</v>
      </c>
    </row>
    <row r="1644" spans="1:10" ht="15.6" thickBot="1">
      <c r="A1644" s="222" t="str">
        <f t="shared" si="75"/>
        <v>HNDCTS</v>
      </c>
      <c r="B1644" s="199" t="s">
        <v>753</v>
      </c>
      <c r="C1644" s="199" t="s">
        <v>1226</v>
      </c>
      <c r="D1644" s="207">
        <v>818</v>
      </c>
      <c r="E1644" s="207" t="s">
        <v>1658</v>
      </c>
      <c r="F1644" s="207">
        <v>8429.6</v>
      </c>
      <c r="G1644" s="207">
        <v>74.8</v>
      </c>
      <c r="H1644" s="196">
        <f t="shared" si="76"/>
        <v>74.8</v>
      </c>
      <c r="I1644" s="197" t="b">
        <f t="shared" si="77"/>
        <v>1</v>
      </c>
      <c r="J1644" s="194" t="b">
        <v>1</v>
      </c>
    </row>
    <row r="1645" spans="1:10" ht="15.6" thickBot="1">
      <c r="A1645" s="222" t="str">
        <f t="shared" si="75"/>
        <v>CTSHND</v>
      </c>
      <c r="B1645" s="199" t="s">
        <v>1226</v>
      </c>
      <c r="C1645" s="199" t="s">
        <v>753</v>
      </c>
      <c r="D1645" s="207">
        <v>818</v>
      </c>
      <c r="E1645" s="207" t="s">
        <v>1659</v>
      </c>
      <c r="F1645" s="207">
        <v>8447.2999999999993</v>
      </c>
      <c r="G1645" s="207">
        <v>74.8</v>
      </c>
      <c r="H1645" s="196">
        <f t="shared" si="76"/>
        <v>74.8</v>
      </c>
      <c r="I1645" s="197" t="b">
        <f t="shared" si="77"/>
        <v>1</v>
      </c>
      <c r="J1645" s="194" t="b">
        <v>1</v>
      </c>
    </row>
    <row r="1646" spans="1:10" ht="15.6" thickBot="1">
      <c r="A1646" s="222" t="str">
        <f t="shared" si="75"/>
        <v>HNDHIJ</v>
      </c>
      <c r="B1646" s="199" t="s">
        <v>753</v>
      </c>
      <c r="C1646" s="199" t="s">
        <v>1656</v>
      </c>
      <c r="D1646" s="208">
        <v>636</v>
      </c>
      <c r="E1646" s="208" t="s">
        <v>1657</v>
      </c>
      <c r="F1646" s="208">
        <v>4789.5</v>
      </c>
      <c r="G1646" s="208">
        <v>64.099999999999994</v>
      </c>
      <c r="H1646" s="196">
        <f t="shared" si="76"/>
        <v>64.099999999999994</v>
      </c>
      <c r="I1646" s="197" t="b">
        <f t="shared" si="77"/>
        <v>1</v>
      </c>
      <c r="J1646" s="194" t="b">
        <v>1</v>
      </c>
    </row>
    <row r="1647" spans="1:10" ht="15.6" thickBot="1">
      <c r="A1647" s="222" t="str">
        <f t="shared" si="75"/>
        <v>HKTBKK</v>
      </c>
      <c r="B1647" s="199" t="s">
        <v>1660</v>
      </c>
      <c r="C1647" s="199" t="s">
        <v>768</v>
      </c>
      <c r="D1647" s="207">
        <v>674</v>
      </c>
      <c r="E1647" s="207" t="s">
        <v>1661</v>
      </c>
      <c r="F1647" s="207">
        <v>6252.7</v>
      </c>
      <c r="G1647" s="207">
        <v>70.7</v>
      </c>
      <c r="H1647" s="196">
        <f t="shared" si="76"/>
        <v>70.7</v>
      </c>
      <c r="I1647" s="197" t="b">
        <f t="shared" si="77"/>
        <v>1</v>
      </c>
      <c r="J1647" s="194" t="b">
        <v>1</v>
      </c>
    </row>
    <row r="1648" spans="1:10" ht="15.6" thickBot="1">
      <c r="A1648" s="222" t="str">
        <f t="shared" si="75"/>
        <v>BKKHKT</v>
      </c>
      <c r="B1648" s="199" t="s">
        <v>768</v>
      </c>
      <c r="C1648" s="199" t="s">
        <v>1660</v>
      </c>
      <c r="D1648" s="208">
        <v>674</v>
      </c>
      <c r="E1648" s="208" t="s">
        <v>1661</v>
      </c>
      <c r="F1648" s="208">
        <v>6219.5</v>
      </c>
      <c r="G1648" s="208">
        <v>70.7</v>
      </c>
      <c r="H1648" s="196">
        <f t="shared" si="76"/>
        <v>70.7</v>
      </c>
      <c r="I1648" s="197" t="b">
        <f t="shared" si="77"/>
        <v>1</v>
      </c>
      <c r="J1648" s="194" t="b">
        <v>1</v>
      </c>
    </row>
    <row r="1649" spans="1:10" ht="15.6" thickBot="1">
      <c r="A1649" s="222" t="str">
        <f t="shared" si="75"/>
        <v>IAHLAS</v>
      </c>
      <c r="B1649" s="199" t="s">
        <v>774</v>
      </c>
      <c r="C1649" s="199" t="s">
        <v>794</v>
      </c>
      <c r="D1649" s="207">
        <v>1962</v>
      </c>
      <c r="E1649" s="207" t="s">
        <v>1662</v>
      </c>
      <c r="F1649" s="207">
        <v>8810.1</v>
      </c>
      <c r="G1649" s="207">
        <v>168.2</v>
      </c>
      <c r="H1649" s="196">
        <f t="shared" si="76"/>
        <v>168.2</v>
      </c>
      <c r="I1649" s="197" t="b">
        <f t="shared" si="77"/>
        <v>1</v>
      </c>
      <c r="J1649" s="194" t="b">
        <v>1</v>
      </c>
    </row>
    <row r="1650" spans="1:10" ht="15.6" thickBot="1">
      <c r="A1650" s="222" t="str">
        <f t="shared" si="75"/>
        <v>LASIAH</v>
      </c>
      <c r="B1650" s="199" t="s">
        <v>794</v>
      </c>
      <c r="C1650" s="199" t="s">
        <v>774</v>
      </c>
      <c r="D1650" s="208">
        <v>1962</v>
      </c>
      <c r="E1650" s="208" t="s">
        <v>1662</v>
      </c>
      <c r="F1650" s="208">
        <v>8819.7999999999993</v>
      </c>
      <c r="G1650" s="208">
        <v>168</v>
      </c>
      <c r="H1650" s="196">
        <f t="shared" si="76"/>
        <v>168</v>
      </c>
      <c r="I1650" s="197" t="b">
        <f t="shared" si="77"/>
        <v>1</v>
      </c>
      <c r="J1650" s="194" t="b">
        <v>1</v>
      </c>
    </row>
    <row r="1651" spans="1:10" ht="15.6" thickBot="1">
      <c r="A1651" s="222" t="str">
        <f t="shared" si="75"/>
        <v>ICNTNA</v>
      </c>
      <c r="B1651" s="199" t="s">
        <v>780</v>
      </c>
      <c r="C1651" s="199" t="s">
        <v>1442</v>
      </c>
      <c r="D1651" s="207">
        <v>821</v>
      </c>
      <c r="E1651" s="207" t="s">
        <v>1663</v>
      </c>
      <c r="F1651" s="207">
        <v>4834.8</v>
      </c>
      <c r="G1651" s="207">
        <v>84</v>
      </c>
      <c r="H1651" s="196">
        <f t="shared" si="76"/>
        <v>84</v>
      </c>
      <c r="I1651" s="197" t="b">
        <f t="shared" si="77"/>
        <v>1</v>
      </c>
      <c r="J1651" s="194" t="b">
        <v>1</v>
      </c>
    </row>
    <row r="1652" spans="1:10" ht="15.6" thickBot="1">
      <c r="A1652" s="222" t="str">
        <f t="shared" si="75"/>
        <v>TNACKG</v>
      </c>
      <c r="B1652" s="199" t="s">
        <v>1442</v>
      </c>
      <c r="C1652" s="199" t="s">
        <v>934</v>
      </c>
      <c r="D1652" s="207">
        <v>1260</v>
      </c>
      <c r="E1652" s="207" t="s">
        <v>984</v>
      </c>
      <c r="F1652" s="207">
        <v>6235.8</v>
      </c>
      <c r="G1652" s="207">
        <v>110.6</v>
      </c>
      <c r="H1652" s="196">
        <f t="shared" si="76"/>
        <v>110.6</v>
      </c>
      <c r="I1652" s="197" t="b">
        <f t="shared" si="77"/>
        <v>1</v>
      </c>
      <c r="J1652" s="194" t="b">
        <v>1</v>
      </c>
    </row>
    <row r="1653" spans="1:10" ht="15.6" thickBot="1">
      <c r="A1653" s="222" t="str">
        <f t="shared" si="75"/>
        <v>CKGTNA</v>
      </c>
      <c r="B1653" s="199" t="s">
        <v>934</v>
      </c>
      <c r="C1653" s="199" t="s">
        <v>1442</v>
      </c>
      <c r="D1653" s="207">
        <v>1260</v>
      </c>
      <c r="E1653" s="207" t="s">
        <v>984</v>
      </c>
      <c r="F1653" s="207">
        <v>6235.7</v>
      </c>
      <c r="G1653" s="207">
        <v>110.6</v>
      </c>
      <c r="H1653" s="196">
        <f t="shared" si="76"/>
        <v>110.6</v>
      </c>
      <c r="I1653" s="197" t="b">
        <f t="shared" si="77"/>
        <v>1</v>
      </c>
      <c r="J1653" s="194" t="b">
        <v>1</v>
      </c>
    </row>
    <row r="1654" spans="1:10" ht="15.6" thickBot="1">
      <c r="A1654" s="222" t="str">
        <f t="shared" si="75"/>
        <v>TNAICN</v>
      </c>
      <c r="B1654" s="199" t="s">
        <v>1442</v>
      </c>
      <c r="C1654" s="199" t="s">
        <v>780</v>
      </c>
      <c r="D1654" s="208">
        <v>821</v>
      </c>
      <c r="E1654" s="208" t="s">
        <v>1663</v>
      </c>
      <c r="F1654" s="208">
        <v>4834.8</v>
      </c>
      <c r="G1654" s="208">
        <v>84</v>
      </c>
      <c r="H1654" s="196">
        <f t="shared" si="76"/>
        <v>84</v>
      </c>
      <c r="I1654" s="197" t="b">
        <f t="shared" si="77"/>
        <v>1</v>
      </c>
      <c r="J1654" s="194" t="b">
        <v>1</v>
      </c>
    </row>
    <row r="1655" spans="1:10" ht="15.6" thickBot="1">
      <c r="A1655" s="222" t="str">
        <f t="shared" si="75"/>
        <v>INDIAH</v>
      </c>
      <c r="B1655" s="199" t="s">
        <v>1536</v>
      </c>
      <c r="C1655" s="199" t="s">
        <v>774</v>
      </c>
      <c r="D1655" s="207">
        <v>1358</v>
      </c>
      <c r="E1655" s="207" t="s">
        <v>1664</v>
      </c>
      <c r="F1655" s="207">
        <v>3630.8</v>
      </c>
      <c r="G1655" s="207">
        <v>193.6</v>
      </c>
      <c r="H1655" s="196">
        <f t="shared" si="76"/>
        <v>193.6</v>
      </c>
      <c r="I1655" s="197" t="b">
        <f t="shared" si="77"/>
        <v>1</v>
      </c>
      <c r="J1655" s="194" t="b">
        <v>1</v>
      </c>
    </row>
    <row r="1656" spans="1:10" ht="15.6" thickBot="1">
      <c r="A1656" s="222" t="str">
        <f t="shared" si="75"/>
        <v>IAHIND</v>
      </c>
      <c r="B1656" s="199" t="s">
        <v>774</v>
      </c>
      <c r="C1656" s="199" t="s">
        <v>1536</v>
      </c>
      <c r="D1656" s="208">
        <v>1358</v>
      </c>
      <c r="E1656" s="208" t="s">
        <v>1665</v>
      </c>
      <c r="F1656" s="208">
        <v>3675.1</v>
      </c>
      <c r="G1656" s="208">
        <v>192.1</v>
      </c>
      <c r="H1656" s="196">
        <f t="shared" si="76"/>
        <v>192.1</v>
      </c>
      <c r="I1656" s="197" t="b">
        <f t="shared" si="77"/>
        <v>1</v>
      </c>
      <c r="J1656" s="194" t="b">
        <v>1</v>
      </c>
    </row>
    <row r="1657" spans="1:10" ht="15.6" thickBot="1">
      <c r="A1657" s="222" t="str">
        <f t="shared" si="75"/>
        <v>ISTSTR</v>
      </c>
      <c r="B1657" s="199" t="s">
        <v>812</v>
      </c>
      <c r="C1657" s="199" t="s">
        <v>851</v>
      </c>
      <c r="D1657" s="207">
        <v>1757</v>
      </c>
      <c r="E1657" s="207" t="s">
        <v>1666</v>
      </c>
      <c r="F1657" s="207">
        <v>9006.6</v>
      </c>
      <c r="G1657" s="207">
        <v>153.6</v>
      </c>
      <c r="H1657" s="196">
        <f t="shared" si="76"/>
        <v>153.6</v>
      </c>
      <c r="I1657" s="197" t="b">
        <f t="shared" si="77"/>
        <v>1</v>
      </c>
      <c r="J1657" s="194" t="b">
        <v>1</v>
      </c>
    </row>
    <row r="1658" spans="1:10" ht="15.6" thickBot="1">
      <c r="A1658" s="222" t="str">
        <f t="shared" si="75"/>
        <v>STRHAJ</v>
      </c>
      <c r="B1658" s="199" t="s">
        <v>851</v>
      </c>
      <c r="C1658" s="199" t="s">
        <v>804</v>
      </c>
      <c r="D1658" s="207">
        <v>418</v>
      </c>
      <c r="E1658" s="207" t="s">
        <v>1386</v>
      </c>
      <c r="F1658" s="207">
        <v>2788.3</v>
      </c>
      <c r="G1658" s="207">
        <v>66.2</v>
      </c>
      <c r="H1658" s="196">
        <f t="shared" si="76"/>
        <v>66.2</v>
      </c>
      <c r="I1658" s="197" t="b">
        <f t="shared" si="77"/>
        <v>1</v>
      </c>
      <c r="J1658" s="194" t="b">
        <v>1</v>
      </c>
    </row>
    <row r="1659" spans="1:10" ht="15.6" thickBot="1">
      <c r="A1659" s="222" t="str">
        <f t="shared" si="75"/>
        <v>HAJSTR</v>
      </c>
      <c r="B1659" s="199" t="s">
        <v>804</v>
      </c>
      <c r="C1659" s="199" t="s">
        <v>851</v>
      </c>
      <c r="D1659" s="207">
        <v>418</v>
      </c>
      <c r="E1659" s="207" t="s">
        <v>1386</v>
      </c>
      <c r="F1659" s="207">
        <v>2787.2</v>
      </c>
      <c r="G1659" s="207">
        <v>66.2</v>
      </c>
      <c r="H1659" s="196">
        <f t="shared" si="76"/>
        <v>66.2</v>
      </c>
      <c r="I1659" s="197" t="b">
        <f t="shared" si="77"/>
        <v>1</v>
      </c>
      <c r="J1659" s="194" t="b">
        <v>1</v>
      </c>
    </row>
    <row r="1660" spans="1:10" ht="15.6" thickBot="1">
      <c r="A1660" s="222" t="str">
        <f t="shared" si="75"/>
        <v>STRIST</v>
      </c>
      <c r="B1660" s="199" t="s">
        <v>851</v>
      </c>
      <c r="C1660" s="199" t="s">
        <v>812</v>
      </c>
      <c r="D1660" s="208">
        <v>1757</v>
      </c>
      <c r="E1660" s="208" t="s">
        <v>1666</v>
      </c>
      <c r="F1660" s="208">
        <v>9006.6</v>
      </c>
      <c r="G1660" s="208">
        <v>153.6</v>
      </c>
      <c r="H1660" s="196">
        <f t="shared" si="76"/>
        <v>153.6</v>
      </c>
      <c r="I1660" s="197" t="b">
        <f t="shared" si="77"/>
        <v>1</v>
      </c>
      <c r="J1660" s="194" t="b">
        <v>1</v>
      </c>
    </row>
    <row r="1661" spans="1:10" ht="19.8" thickBot="1">
      <c r="A1661" s="222" t="str">
        <f t="shared" si="75"/>
        <v>JAXATL</v>
      </c>
      <c r="B1661" s="199" t="s">
        <v>1039</v>
      </c>
      <c r="C1661" s="199" t="s">
        <v>808</v>
      </c>
      <c r="D1661" s="207">
        <v>435</v>
      </c>
      <c r="E1661" s="207" t="s">
        <v>1667</v>
      </c>
      <c r="F1661" s="207">
        <v>3358.9</v>
      </c>
      <c r="G1661" s="207">
        <v>56.5</v>
      </c>
      <c r="H1661" s="196">
        <f t="shared" si="76"/>
        <v>56.5</v>
      </c>
      <c r="I1661" s="197" t="b">
        <f t="shared" si="77"/>
        <v>1</v>
      </c>
      <c r="J1661" s="194" t="b">
        <v>1</v>
      </c>
    </row>
    <row r="1662" spans="1:10" ht="19.8" thickBot="1">
      <c r="A1662" s="222" t="str">
        <f t="shared" si="75"/>
        <v>ATLJAX</v>
      </c>
      <c r="B1662" s="199" t="s">
        <v>808</v>
      </c>
      <c r="C1662" s="199" t="s">
        <v>1039</v>
      </c>
      <c r="D1662" s="208">
        <v>435</v>
      </c>
      <c r="E1662" s="208" t="s">
        <v>1668</v>
      </c>
      <c r="F1662" s="208">
        <v>3375</v>
      </c>
      <c r="G1662" s="208">
        <v>56.4</v>
      </c>
      <c r="H1662" s="196">
        <f t="shared" si="76"/>
        <v>56.4</v>
      </c>
      <c r="I1662" s="197" t="b">
        <f t="shared" si="77"/>
        <v>1</v>
      </c>
      <c r="J1662" s="194" t="b">
        <v>1</v>
      </c>
    </row>
    <row r="1663" spans="1:10" ht="15.6" thickBot="1">
      <c r="A1663" s="222" t="str">
        <f t="shared" si="75"/>
        <v>JFKDFW</v>
      </c>
      <c r="B1663" s="199" t="s">
        <v>789</v>
      </c>
      <c r="C1663" s="199" t="s">
        <v>881</v>
      </c>
      <c r="D1663" s="207">
        <v>2234</v>
      </c>
      <c r="E1663" s="207" t="s">
        <v>1669</v>
      </c>
      <c r="F1663" s="207">
        <v>7838.3</v>
      </c>
      <c r="G1663" s="207">
        <v>204.1</v>
      </c>
      <c r="H1663" s="196">
        <f t="shared" si="76"/>
        <v>204.1</v>
      </c>
      <c r="I1663" s="197" t="b">
        <f t="shared" si="77"/>
        <v>1</v>
      </c>
      <c r="J1663" s="194" t="b">
        <v>1</v>
      </c>
    </row>
    <row r="1664" spans="1:10" ht="15.6" thickBot="1">
      <c r="A1664" s="222" t="str">
        <f t="shared" si="75"/>
        <v>DFWJFK</v>
      </c>
      <c r="B1664" s="199" t="s">
        <v>881</v>
      </c>
      <c r="C1664" s="199" t="s">
        <v>789</v>
      </c>
      <c r="D1664" s="208">
        <v>2234</v>
      </c>
      <c r="E1664" s="208" t="s">
        <v>1670</v>
      </c>
      <c r="F1664" s="208">
        <v>8112</v>
      </c>
      <c r="G1664" s="208">
        <v>202.5</v>
      </c>
      <c r="H1664" s="196">
        <f t="shared" si="76"/>
        <v>202.5</v>
      </c>
      <c r="I1664" s="197" t="b">
        <f t="shared" si="77"/>
        <v>1</v>
      </c>
      <c r="J1664" s="194" t="b">
        <v>1</v>
      </c>
    </row>
    <row r="1665" spans="1:10" ht="15.6" thickBot="1">
      <c r="A1665" s="222" t="str">
        <f t="shared" si="75"/>
        <v>JFKMCO</v>
      </c>
      <c r="B1665" s="199" t="s">
        <v>789</v>
      </c>
      <c r="C1665" s="199" t="s">
        <v>785</v>
      </c>
      <c r="D1665" s="207">
        <v>1521</v>
      </c>
      <c r="E1665" s="207" t="s">
        <v>1671</v>
      </c>
      <c r="F1665" s="207">
        <v>7600.8</v>
      </c>
      <c r="G1665" s="207">
        <v>135.19999999999999</v>
      </c>
      <c r="H1665" s="196">
        <f t="shared" si="76"/>
        <v>135.19999999999999</v>
      </c>
      <c r="I1665" s="197" t="b">
        <f t="shared" si="77"/>
        <v>1</v>
      </c>
      <c r="J1665" s="194" t="b">
        <v>1</v>
      </c>
    </row>
    <row r="1666" spans="1:10" ht="15.6" thickBot="1">
      <c r="A1666" s="222" t="str">
        <f t="shared" si="75"/>
        <v>MCOJFK</v>
      </c>
      <c r="B1666" s="199" t="s">
        <v>785</v>
      </c>
      <c r="C1666" s="199" t="s">
        <v>789</v>
      </c>
      <c r="D1666" s="208">
        <v>1521</v>
      </c>
      <c r="E1666" s="208" t="s">
        <v>1671</v>
      </c>
      <c r="F1666" s="208">
        <v>7601.7</v>
      </c>
      <c r="G1666" s="208">
        <v>135.19999999999999</v>
      </c>
      <c r="H1666" s="196">
        <f t="shared" si="76"/>
        <v>135.19999999999999</v>
      </c>
      <c r="I1666" s="197" t="b">
        <f t="shared" si="77"/>
        <v>1</v>
      </c>
      <c r="J1666" s="194" t="b">
        <v>1</v>
      </c>
    </row>
    <row r="1667" spans="1:10" ht="15.6" thickBot="1">
      <c r="A1667" s="222" t="str">
        <f t="shared" ref="A1667:A1730" si="78">B1667&amp;C1667</f>
        <v>KOWPVG</v>
      </c>
      <c r="B1667" s="199" t="s">
        <v>1672</v>
      </c>
      <c r="C1667" s="199" t="s">
        <v>758</v>
      </c>
      <c r="D1667" s="207">
        <v>903</v>
      </c>
      <c r="E1667" s="207">
        <v>320</v>
      </c>
      <c r="F1667" s="207">
        <v>4861.7</v>
      </c>
      <c r="G1667" s="207">
        <v>89.8</v>
      </c>
      <c r="H1667" s="196">
        <f t="shared" ref="H1667:H1730" si="79">SUMIFS(G:G,B:B,B1667,C:C,C1667)</f>
        <v>89.8</v>
      </c>
      <c r="I1667" s="197" t="b">
        <f t="shared" ref="I1667:I1730" si="80">H1667=G1667</f>
        <v>1</v>
      </c>
      <c r="J1667" s="194" t="b">
        <v>1</v>
      </c>
    </row>
    <row r="1668" spans="1:10" ht="15.6" thickBot="1">
      <c r="A1668" s="222" t="str">
        <f t="shared" si="78"/>
        <v>PVGNNY</v>
      </c>
      <c r="B1668" s="199" t="s">
        <v>758</v>
      </c>
      <c r="C1668" s="199" t="s">
        <v>1673</v>
      </c>
      <c r="D1668" s="207">
        <v>888</v>
      </c>
      <c r="E1668" s="207" t="s">
        <v>1674</v>
      </c>
      <c r="F1668" s="207">
        <v>3736</v>
      </c>
      <c r="G1668" s="207">
        <v>117</v>
      </c>
      <c r="H1668" s="196">
        <f t="shared" si="79"/>
        <v>117</v>
      </c>
      <c r="I1668" s="197" t="b">
        <f t="shared" si="80"/>
        <v>1</v>
      </c>
      <c r="J1668" s="194" t="b">
        <v>1</v>
      </c>
    </row>
    <row r="1669" spans="1:10" ht="15.6" thickBot="1">
      <c r="A1669" s="222" t="str">
        <f t="shared" si="78"/>
        <v>NNYPVG</v>
      </c>
      <c r="B1669" s="199" t="s">
        <v>1673</v>
      </c>
      <c r="C1669" s="199" t="s">
        <v>758</v>
      </c>
      <c r="D1669" s="207">
        <v>888</v>
      </c>
      <c r="E1669" s="207" t="s">
        <v>1674</v>
      </c>
      <c r="F1669" s="207">
        <v>3736</v>
      </c>
      <c r="G1669" s="207">
        <v>117</v>
      </c>
      <c r="H1669" s="196">
        <f t="shared" si="79"/>
        <v>117</v>
      </c>
      <c r="I1669" s="197" t="b">
        <f t="shared" si="80"/>
        <v>1</v>
      </c>
      <c r="J1669" s="194" t="b">
        <v>1</v>
      </c>
    </row>
    <row r="1670" spans="1:10" ht="15.6" thickBot="1">
      <c r="A1670" s="222" t="str">
        <f t="shared" si="78"/>
        <v>PVGKOW</v>
      </c>
      <c r="B1670" s="199" t="s">
        <v>758</v>
      </c>
      <c r="C1670" s="199" t="s">
        <v>1672</v>
      </c>
      <c r="D1670" s="208">
        <v>903</v>
      </c>
      <c r="E1670" s="208">
        <v>320</v>
      </c>
      <c r="F1670" s="208">
        <v>4861.7</v>
      </c>
      <c r="G1670" s="208">
        <v>89.8</v>
      </c>
      <c r="H1670" s="196">
        <f t="shared" si="79"/>
        <v>89.8</v>
      </c>
      <c r="I1670" s="197" t="b">
        <f t="shared" si="80"/>
        <v>1</v>
      </c>
      <c r="J1670" s="194" t="b">
        <v>1</v>
      </c>
    </row>
    <row r="1671" spans="1:10" ht="19.8" thickBot="1">
      <c r="A1671" s="222" t="str">
        <f t="shared" si="78"/>
        <v>KULSIN</v>
      </c>
      <c r="B1671" s="199" t="s">
        <v>922</v>
      </c>
      <c r="C1671" s="199" t="s">
        <v>803</v>
      </c>
      <c r="D1671" s="207">
        <v>296</v>
      </c>
      <c r="E1671" s="207" t="s">
        <v>1675</v>
      </c>
      <c r="F1671" s="207">
        <v>2643.4</v>
      </c>
      <c r="G1671" s="207">
        <v>43.4</v>
      </c>
      <c r="H1671" s="196">
        <f t="shared" si="79"/>
        <v>43.4</v>
      </c>
      <c r="I1671" s="197" t="b">
        <f t="shared" si="80"/>
        <v>1</v>
      </c>
      <c r="J1671" s="194" t="b">
        <v>1</v>
      </c>
    </row>
    <row r="1672" spans="1:10" ht="15.6" thickBot="1">
      <c r="A1672" s="222" t="str">
        <f t="shared" si="78"/>
        <v>SINDXB</v>
      </c>
      <c r="B1672" s="199" t="s">
        <v>803</v>
      </c>
      <c r="C1672" s="199" t="s">
        <v>778</v>
      </c>
      <c r="D1672" s="207">
        <v>5844</v>
      </c>
      <c r="E1672" s="207" t="s">
        <v>943</v>
      </c>
      <c r="F1672" s="207">
        <v>73995.399999999994</v>
      </c>
      <c r="G1672" s="207">
        <v>362.9</v>
      </c>
      <c r="H1672" s="196">
        <f t="shared" si="79"/>
        <v>362.9</v>
      </c>
      <c r="I1672" s="197" t="b">
        <f t="shared" si="80"/>
        <v>1</v>
      </c>
      <c r="J1672" s="194" t="b">
        <v>1</v>
      </c>
    </row>
    <row r="1673" spans="1:10" ht="15.6" thickBot="1">
      <c r="A1673" s="222" t="str">
        <f t="shared" si="78"/>
        <v>DXBSIN</v>
      </c>
      <c r="B1673" s="199" t="s">
        <v>778</v>
      </c>
      <c r="C1673" s="199" t="s">
        <v>803</v>
      </c>
      <c r="D1673" s="207">
        <v>5844</v>
      </c>
      <c r="E1673" s="207" t="s">
        <v>943</v>
      </c>
      <c r="F1673" s="207">
        <v>73995.399999999994</v>
      </c>
      <c r="G1673" s="207">
        <v>362.9</v>
      </c>
      <c r="H1673" s="196">
        <f t="shared" si="79"/>
        <v>362.9</v>
      </c>
      <c r="I1673" s="197" t="b">
        <f t="shared" si="80"/>
        <v>1</v>
      </c>
      <c r="J1673" s="194" t="b">
        <v>1</v>
      </c>
    </row>
    <row r="1674" spans="1:10" ht="19.8" thickBot="1">
      <c r="A1674" s="222" t="str">
        <f t="shared" si="78"/>
        <v>SINKUL</v>
      </c>
      <c r="B1674" s="199" t="s">
        <v>803</v>
      </c>
      <c r="C1674" s="199" t="s">
        <v>922</v>
      </c>
      <c r="D1674" s="208">
        <v>296</v>
      </c>
      <c r="E1674" s="208" t="s">
        <v>1675</v>
      </c>
      <c r="F1674" s="208">
        <v>2638.9</v>
      </c>
      <c r="G1674" s="208">
        <v>43.5</v>
      </c>
      <c r="H1674" s="196">
        <f t="shared" si="79"/>
        <v>43.5</v>
      </c>
      <c r="I1674" s="197" t="b">
        <f t="shared" si="80"/>
        <v>1</v>
      </c>
      <c r="J1674" s="194" t="b">
        <v>1</v>
      </c>
    </row>
    <row r="1675" spans="1:10" ht="15.6" thickBot="1">
      <c r="A1675" s="222" t="str">
        <f t="shared" si="78"/>
        <v>LAXRNO</v>
      </c>
      <c r="B1675" s="199" t="s">
        <v>783</v>
      </c>
      <c r="C1675" s="199" t="s">
        <v>1676</v>
      </c>
      <c r="D1675" s="207">
        <v>628</v>
      </c>
      <c r="E1675" s="207" t="s">
        <v>1677</v>
      </c>
      <c r="F1675" s="207">
        <v>2540</v>
      </c>
      <c r="G1675" s="207">
        <v>92.3</v>
      </c>
      <c r="H1675" s="196">
        <f t="shared" si="79"/>
        <v>92.3</v>
      </c>
      <c r="I1675" s="197" t="b">
        <f t="shared" si="80"/>
        <v>1</v>
      </c>
      <c r="J1675" s="194" t="b">
        <v>1</v>
      </c>
    </row>
    <row r="1676" spans="1:10" ht="15.6" thickBot="1">
      <c r="A1676" s="222" t="str">
        <f t="shared" si="78"/>
        <v>RNOSEA</v>
      </c>
      <c r="B1676" s="199" t="s">
        <v>1676</v>
      </c>
      <c r="C1676" s="199" t="s">
        <v>567</v>
      </c>
      <c r="D1676" s="207">
        <v>906</v>
      </c>
      <c r="E1676" s="207" t="s">
        <v>1678</v>
      </c>
      <c r="F1676" s="207">
        <v>2871.5</v>
      </c>
      <c r="G1676" s="207">
        <v>130.1</v>
      </c>
      <c r="H1676" s="196">
        <f t="shared" si="79"/>
        <v>130.1</v>
      </c>
      <c r="I1676" s="197" t="b">
        <f t="shared" si="80"/>
        <v>1</v>
      </c>
      <c r="J1676" s="194" t="b">
        <v>1</v>
      </c>
    </row>
    <row r="1677" spans="1:10" ht="19.8" thickBot="1">
      <c r="A1677" s="222" t="str">
        <f t="shared" si="78"/>
        <v>SEAPDX</v>
      </c>
      <c r="B1677" s="199" t="s">
        <v>567</v>
      </c>
      <c r="C1677" s="199" t="s">
        <v>1268</v>
      </c>
      <c r="D1677" s="207">
        <v>206</v>
      </c>
      <c r="E1677" s="207" t="s">
        <v>1679</v>
      </c>
      <c r="F1677" s="207">
        <v>1005.5</v>
      </c>
      <c r="G1677" s="207">
        <v>40.299999999999997</v>
      </c>
      <c r="H1677" s="196">
        <f t="shared" si="79"/>
        <v>40.299999999999997</v>
      </c>
      <c r="I1677" s="197" t="b">
        <f t="shared" si="80"/>
        <v>1</v>
      </c>
      <c r="J1677" s="194" t="b">
        <v>1</v>
      </c>
    </row>
    <row r="1678" spans="1:10" ht="19.8" thickBot="1">
      <c r="A1678" s="222" t="str">
        <f t="shared" si="78"/>
        <v>PDXSEA</v>
      </c>
      <c r="B1678" s="199" t="s">
        <v>1268</v>
      </c>
      <c r="C1678" s="199" t="s">
        <v>567</v>
      </c>
      <c r="D1678" s="207">
        <v>206</v>
      </c>
      <c r="E1678" s="207" t="s">
        <v>1679</v>
      </c>
      <c r="F1678" s="207">
        <v>1004.8</v>
      </c>
      <c r="G1678" s="207">
        <v>39.799999999999997</v>
      </c>
      <c r="H1678" s="196">
        <f t="shared" si="79"/>
        <v>39.799999999999997</v>
      </c>
      <c r="I1678" s="197" t="b">
        <f t="shared" si="80"/>
        <v>1</v>
      </c>
      <c r="J1678" s="194" t="b">
        <v>1</v>
      </c>
    </row>
    <row r="1679" spans="1:10" ht="15.6" thickBot="1">
      <c r="A1679" s="222" t="str">
        <f t="shared" si="78"/>
        <v>SEARNO</v>
      </c>
      <c r="B1679" s="199" t="s">
        <v>567</v>
      </c>
      <c r="C1679" s="199" t="s">
        <v>1676</v>
      </c>
      <c r="D1679" s="207">
        <v>906</v>
      </c>
      <c r="E1679" s="207" t="s">
        <v>1678</v>
      </c>
      <c r="F1679" s="207">
        <v>2856.4</v>
      </c>
      <c r="G1679" s="207">
        <v>129.19999999999999</v>
      </c>
      <c r="H1679" s="196">
        <f t="shared" si="79"/>
        <v>129.19999999999999</v>
      </c>
      <c r="I1679" s="197" t="b">
        <f t="shared" si="80"/>
        <v>1</v>
      </c>
      <c r="J1679" s="194" t="b">
        <v>1</v>
      </c>
    </row>
    <row r="1680" spans="1:10" ht="15.6" thickBot="1">
      <c r="A1680" s="222" t="str">
        <f t="shared" si="78"/>
        <v>RNOLAX</v>
      </c>
      <c r="B1680" s="199" t="s">
        <v>1676</v>
      </c>
      <c r="C1680" s="199" t="s">
        <v>783</v>
      </c>
      <c r="D1680" s="208">
        <v>628</v>
      </c>
      <c r="E1680" s="208" t="s">
        <v>1677</v>
      </c>
      <c r="F1680" s="208">
        <v>2531.8000000000002</v>
      </c>
      <c r="G1680" s="208">
        <v>92.6</v>
      </c>
      <c r="H1680" s="196">
        <f t="shared" si="79"/>
        <v>92.6</v>
      </c>
      <c r="I1680" s="197" t="b">
        <f t="shared" si="80"/>
        <v>1</v>
      </c>
      <c r="J1680" s="194" t="b">
        <v>1</v>
      </c>
    </row>
    <row r="1681" spans="1:10" ht="15.6" thickBot="1">
      <c r="A1681" s="222" t="str">
        <f t="shared" si="78"/>
        <v>LAXRDU</v>
      </c>
      <c r="B1681" s="199" t="s">
        <v>783</v>
      </c>
      <c r="C1681" s="199" t="s">
        <v>809</v>
      </c>
      <c r="D1681" s="207">
        <v>3592</v>
      </c>
      <c r="E1681" s="207" t="s">
        <v>1464</v>
      </c>
      <c r="F1681" s="207">
        <v>13104.6</v>
      </c>
      <c r="G1681" s="207">
        <v>279.7</v>
      </c>
      <c r="H1681" s="196">
        <f t="shared" si="79"/>
        <v>279.7</v>
      </c>
      <c r="I1681" s="197" t="b">
        <f t="shared" si="80"/>
        <v>1</v>
      </c>
      <c r="J1681" s="194" t="b">
        <v>1</v>
      </c>
    </row>
    <row r="1682" spans="1:10" ht="15.6" thickBot="1">
      <c r="A1682" s="222" t="str">
        <f t="shared" si="78"/>
        <v>RDUSFO</v>
      </c>
      <c r="B1682" s="199" t="s">
        <v>809</v>
      </c>
      <c r="C1682" s="199" t="s">
        <v>773</v>
      </c>
      <c r="D1682" s="207">
        <v>3853</v>
      </c>
      <c r="E1682" s="207" t="s">
        <v>1110</v>
      </c>
      <c r="F1682" s="207">
        <v>14212.9</v>
      </c>
      <c r="G1682" s="207">
        <v>288.60000000000002</v>
      </c>
      <c r="H1682" s="196">
        <f t="shared" si="79"/>
        <v>288.60000000000002</v>
      </c>
      <c r="I1682" s="197" t="b">
        <f t="shared" si="80"/>
        <v>1</v>
      </c>
      <c r="J1682" s="194" t="b">
        <v>1</v>
      </c>
    </row>
    <row r="1683" spans="1:10" ht="15.6" thickBot="1">
      <c r="A1683" s="222" t="str">
        <f t="shared" si="78"/>
        <v>SFOTPA</v>
      </c>
      <c r="B1683" s="199" t="s">
        <v>773</v>
      </c>
      <c r="C1683" s="199" t="s">
        <v>1005</v>
      </c>
      <c r="D1683" s="207">
        <v>3841</v>
      </c>
      <c r="E1683" s="207" t="s">
        <v>1680</v>
      </c>
      <c r="F1683" s="207">
        <v>14380.3</v>
      </c>
      <c r="G1683" s="207">
        <v>277.8</v>
      </c>
      <c r="H1683" s="196">
        <f t="shared" si="79"/>
        <v>277.8</v>
      </c>
      <c r="I1683" s="197" t="b">
        <f t="shared" si="80"/>
        <v>1</v>
      </c>
      <c r="J1683" s="194" t="b">
        <v>1</v>
      </c>
    </row>
    <row r="1684" spans="1:10" ht="15.6" thickBot="1">
      <c r="A1684" s="222" t="str">
        <f t="shared" si="78"/>
        <v>TPASFO</v>
      </c>
      <c r="B1684" s="199" t="s">
        <v>1005</v>
      </c>
      <c r="C1684" s="199" t="s">
        <v>773</v>
      </c>
      <c r="D1684" s="207">
        <v>3841</v>
      </c>
      <c r="E1684" s="207" t="s">
        <v>1680</v>
      </c>
      <c r="F1684" s="207">
        <v>14377.3</v>
      </c>
      <c r="G1684" s="207">
        <v>277.8</v>
      </c>
      <c r="H1684" s="196">
        <f t="shared" si="79"/>
        <v>277.8</v>
      </c>
      <c r="I1684" s="197" t="b">
        <f t="shared" si="80"/>
        <v>1</v>
      </c>
      <c r="J1684" s="194" t="b">
        <v>1</v>
      </c>
    </row>
    <row r="1685" spans="1:10" ht="15.6" thickBot="1">
      <c r="A1685" s="222" t="str">
        <f t="shared" si="78"/>
        <v>SFORDU</v>
      </c>
      <c r="B1685" s="199" t="s">
        <v>773</v>
      </c>
      <c r="C1685" s="199" t="s">
        <v>809</v>
      </c>
      <c r="D1685" s="207">
        <v>3853</v>
      </c>
      <c r="E1685" s="207" t="s">
        <v>1110</v>
      </c>
      <c r="F1685" s="207">
        <v>14214.7</v>
      </c>
      <c r="G1685" s="207">
        <v>288.60000000000002</v>
      </c>
      <c r="H1685" s="196">
        <f t="shared" si="79"/>
        <v>288.60000000000002</v>
      </c>
      <c r="I1685" s="197" t="b">
        <f t="shared" si="80"/>
        <v>1</v>
      </c>
      <c r="J1685" s="194" t="b">
        <v>1</v>
      </c>
    </row>
    <row r="1686" spans="1:10" ht="15.6" thickBot="1">
      <c r="A1686" s="222" t="str">
        <f t="shared" si="78"/>
        <v>RDULAX</v>
      </c>
      <c r="B1686" s="199" t="s">
        <v>809</v>
      </c>
      <c r="C1686" s="199" t="s">
        <v>783</v>
      </c>
      <c r="D1686" s="208">
        <v>3592</v>
      </c>
      <c r="E1686" s="208" t="s">
        <v>1464</v>
      </c>
      <c r="F1686" s="208">
        <v>13105</v>
      </c>
      <c r="G1686" s="208">
        <v>279.7</v>
      </c>
      <c r="H1686" s="196">
        <f t="shared" si="79"/>
        <v>279.7</v>
      </c>
      <c r="I1686" s="197" t="b">
        <f t="shared" si="80"/>
        <v>1</v>
      </c>
      <c r="J1686" s="194" t="b">
        <v>1</v>
      </c>
    </row>
    <row r="1687" spans="1:10" ht="15.6" thickBot="1">
      <c r="A1687" s="222" t="str">
        <f t="shared" si="78"/>
        <v>LAXIND</v>
      </c>
      <c r="B1687" s="199" t="s">
        <v>783</v>
      </c>
      <c r="C1687" s="199" t="s">
        <v>1536</v>
      </c>
      <c r="D1687" s="207">
        <v>2911</v>
      </c>
      <c r="E1687" s="207" t="s">
        <v>1681</v>
      </c>
      <c r="F1687" s="207">
        <v>10568.9</v>
      </c>
      <c r="G1687" s="207">
        <v>260.10000000000002</v>
      </c>
      <c r="H1687" s="196">
        <f t="shared" si="79"/>
        <v>260.10000000000002</v>
      </c>
      <c r="I1687" s="197" t="b">
        <f t="shared" si="80"/>
        <v>1</v>
      </c>
      <c r="J1687" s="194" t="b">
        <v>1</v>
      </c>
    </row>
    <row r="1688" spans="1:10" ht="15.6" thickBot="1">
      <c r="A1688" s="222" t="str">
        <f t="shared" si="78"/>
        <v>INDLAX</v>
      </c>
      <c r="B1688" s="199" t="s">
        <v>1536</v>
      </c>
      <c r="C1688" s="199" t="s">
        <v>783</v>
      </c>
      <c r="D1688" s="208">
        <v>2911</v>
      </c>
      <c r="E1688" s="208" t="s">
        <v>1681</v>
      </c>
      <c r="F1688" s="208">
        <v>10577.1</v>
      </c>
      <c r="G1688" s="208">
        <v>260</v>
      </c>
      <c r="H1688" s="196">
        <f t="shared" si="79"/>
        <v>260</v>
      </c>
      <c r="I1688" s="197" t="b">
        <f t="shared" si="80"/>
        <v>1</v>
      </c>
      <c r="J1688" s="194" t="b">
        <v>1</v>
      </c>
    </row>
    <row r="1689" spans="1:10" ht="15.6" thickBot="1">
      <c r="A1689" s="222" t="str">
        <f t="shared" si="78"/>
        <v>LAXMCO</v>
      </c>
      <c r="B1689" s="199" t="s">
        <v>783</v>
      </c>
      <c r="C1689" s="199" t="s">
        <v>785</v>
      </c>
      <c r="D1689" s="207">
        <v>3560</v>
      </c>
      <c r="E1689" s="207" t="s">
        <v>1682</v>
      </c>
      <c r="F1689" s="207">
        <v>15026.3</v>
      </c>
      <c r="G1689" s="207">
        <v>254.3</v>
      </c>
      <c r="H1689" s="196">
        <f t="shared" si="79"/>
        <v>254.3</v>
      </c>
      <c r="I1689" s="197" t="b">
        <f t="shared" si="80"/>
        <v>1</v>
      </c>
      <c r="J1689" s="194" t="b">
        <v>1</v>
      </c>
    </row>
    <row r="1690" spans="1:10" ht="15.6" thickBot="1">
      <c r="A1690" s="222" t="str">
        <f t="shared" si="78"/>
        <v>MCOLAX</v>
      </c>
      <c r="B1690" s="199" t="s">
        <v>785</v>
      </c>
      <c r="C1690" s="199" t="s">
        <v>783</v>
      </c>
      <c r="D1690" s="207">
        <v>3560</v>
      </c>
      <c r="E1690" s="207" t="s">
        <v>1682</v>
      </c>
      <c r="F1690" s="207">
        <v>15027.4</v>
      </c>
      <c r="G1690" s="207">
        <v>254.3</v>
      </c>
      <c r="H1690" s="196">
        <f t="shared" si="79"/>
        <v>254.3</v>
      </c>
      <c r="I1690" s="197" t="b">
        <f t="shared" si="80"/>
        <v>1</v>
      </c>
      <c r="J1690" s="194" t="b">
        <v>1</v>
      </c>
    </row>
    <row r="1691" spans="1:10" ht="15.6" thickBot="1">
      <c r="A1691" s="222" t="str">
        <f t="shared" si="78"/>
        <v>LAXSAT</v>
      </c>
      <c r="B1691" s="199" t="s">
        <v>783</v>
      </c>
      <c r="C1691" s="199" t="s">
        <v>1683</v>
      </c>
      <c r="D1691" s="207">
        <v>1942</v>
      </c>
      <c r="E1691" s="207" t="s">
        <v>1684</v>
      </c>
      <c r="F1691" s="207">
        <v>5509.7</v>
      </c>
      <c r="G1691" s="207">
        <v>214.3</v>
      </c>
      <c r="H1691" s="196">
        <f t="shared" si="79"/>
        <v>214.3</v>
      </c>
      <c r="I1691" s="197" t="b">
        <f t="shared" si="80"/>
        <v>1</v>
      </c>
      <c r="J1691" s="194" t="b">
        <v>1</v>
      </c>
    </row>
    <row r="1692" spans="1:10" ht="15.6" thickBot="1">
      <c r="A1692" s="222" t="str">
        <f t="shared" si="78"/>
        <v>SATDFW</v>
      </c>
      <c r="B1692" s="199" t="s">
        <v>1683</v>
      </c>
      <c r="C1692" s="199" t="s">
        <v>881</v>
      </c>
      <c r="D1692" s="207">
        <v>396</v>
      </c>
      <c r="E1692" s="207" t="s">
        <v>986</v>
      </c>
      <c r="F1692" s="207">
        <v>2921.8</v>
      </c>
      <c r="G1692" s="207">
        <v>55.7</v>
      </c>
      <c r="H1692" s="196">
        <f t="shared" si="79"/>
        <v>55.7</v>
      </c>
      <c r="I1692" s="197" t="b">
        <f t="shared" si="80"/>
        <v>1</v>
      </c>
      <c r="J1692" s="194" t="b">
        <v>1</v>
      </c>
    </row>
    <row r="1693" spans="1:10" ht="15.6" thickBot="1">
      <c r="A1693" s="222" t="str">
        <f t="shared" si="78"/>
        <v>DFWSAT</v>
      </c>
      <c r="B1693" s="199" t="s">
        <v>881</v>
      </c>
      <c r="C1693" s="199" t="s">
        <v>1683</v>
      </c>
      <c r="D1693" s="207">
        <v>396</v>
      </c>
      <c r="E1693" s="207" t="s">
        <v>986</v>
      </c>
      <c r="F1693" s="207">
        <v>2921.9</v>
      </c>
      <c r="G1693" s="207">
        <v>55.7</v>
      </c>
      <c r="H1693" s="196">
        <f t="shared" si="79"/>
        <v>55.7</v>
      </c>
      <c r="I1693" s="197" t="b">
        <f t="shared" si="80"/>
        <v>1</v>
      </c>
      <c r="J1693" s="194" t="b">
        <v>1</v>
      </c>
    </row>
    <row r="1694" spans="1:10" ht="15.6" thickBot="1">
      <c r="A1694" s="222" t="str">
        <f t="shared" si="78"/>
        <v>SATLAX</v>
      </c>
      <c r="B1694" s="199" t="s">
        <v>1683</v>
      </c>
      <c r="C1694" s="199" t="s">
        <v>783</v>
      </c>
      <c r="D1694" s="208">
        <v>1942</v>
      </c>
      <c r="E1694" s="208" t="s">
        <v>1684</v>
      </c>
      <c r="F1694" s="208">
        <v>5471.9</v>
      </c>
      <c r="G1694" s="208">
        <v>215.1</v>
      </c>
      <c r="H1694" s="196">
        <f t="shared" si="79"/>
        <v>215.1</v>
      </c>
      <c r="I1694" s="197" t="b">
        <f t="shared" si="80"/>
        <v>1</v>
      </c>
      <c r="J1694" s="194" t="b">
        <v>1</v>
      </c>
    </row>
    <row r="1695" spans="1:10" ht="15.6" thickBot="1">
      <c r="A1695" s="222" t="str">
        <f t="shared" si="78"/>
        <v>LAXYUL</v>
      </c>
      <c r="B1695" s="199" t="s">
        <v>783</v>
      </c>
      <c r="C1695" s="199" t="s">
        <v>1685</v>
      </c>
      <c r="D1695" s="207">
        <v>3970</v>
      </c>
      <c r="E1695" s="207" t="s">
        <v>1014</v>
      </c>
      <c r="F1695" s="207">
        <v>14762.7</v>
      </c>
      <c r="G1695" s="207">
        <v>294.3</v>
      </c>
      <c r="H1695" s="196">
        <f t="shared" si="79"/>
        <v>294.3</v>
      </c>
      <c r="I1695" s="197" t="b">
        <f t="shared" si="80"/>
        <v>1</v>
      </c>
      <c r="J1695" s="194" t="b">
        <v>1</v>
      </c>
    </row>
    <row r="1696" spans="1:10" ht="15.6" thickBot="1">
      <c r="A1696" s="222" t="str">
        <f t="shared" si="78"/>
        <v>YULSFO</v>
      </c>
      <c r="B1696" s="199" t="s">
        <v>1685</v>
      </c>
      <c r="C1696" s="199" t="s">
        <v>773</v>
      </c>
      <c r="D1696" s="207">
        <v>4075</v>
      </c>
      <c r="E1696" s="207">
        <v>320</v>
      </c>
      <c r="F1696" s="207">
        <v>15082.2</v>
      </c>
      <c r="G1696" s="207">
        <v>300.5</v>
      </c>
      <c r="H1696" s="196">
        <f t="shared" si="79"/>
        <v>300.5</v>
      </c>
      <c r="I1696" s="197" t="b">
        <f t="shared" si="80"/>
        <v>1</v>
      </c>
      <c r="J1696" s="194" t="b">
        <v>1</v>
      </c>
    </row>
    <row r="1697" spans="1:10" ht="15.6" thickBot="1">
      <c r="A1697" s="222" t="str">
        <f t="shared" si="78"/>
        <v>SFOIAD</v>
      </c>
      <c r="B1697" s="199" t="s">
        <v>773</v>
      </c>
      <c r="C1697" s="199" t="s">
        <v>793</v>
      </c>
      <c r="D1697" s="207">
        <v>3882</v>
      </c>
      <c r="E1697" s="207" t="s">
        <v>1686</v>
      </c>
      <c r="F1697" s="207">
        <v>15223.7</v>
      </c>
      <c r="G1697" s="207">
        <v>285.39999999999998</v>
      </c>
      <c r="H1697" s="196">
        <f t="shared" si="79"/>
        <v>285.39999999999998</v>
      </c>
      <c r="I1697" s="197" t="b">
        <f t="shared" si="80"/>
        <v>1</v>
      </c>
      <c r="J1697" s="194" t="b">
        <v>1</v>
      </c>
    </row>
    <row r="1698" spans="1:10" ht="15.6" thickBot="1">
      <c r="A1698" s="222" t="str">
        <f t="shared" si="78"/>
        <v>IADSFO</v>
      </c>
      <c r="B1698" s="199" t="s">
        <v>793</v>
      </c>
      <c r="C1698" s="199" t="s">
        <v>773</v>
      </c>
      <c r="D1698" s="207">
        <v>3882</v>
      </c>
      <c r="E1698" s="207" t="s">
        <v>1686</v>
      </c>
      <c r="F1698" s="207">
        <v>15062.5</v>
      </c>
      <c r="G1698" s="207">
        <v>286.7</v>
      </c>
      <c r="H1698" s="196">
        <f t="shared" si="79"/>
        <v>286.7</v>
      </c>
      <c r="I1698" s="197" t="b">
        <f t="shared" si="80"/>
        <v>1</v>
      </c>
      <c r="J1698" s="194" t="b">
        <v>1</v>
      </c>
    </row>
    <row r="1699" spans="1:10" ht="15.6" thickBot="1">
      <c r="A1699" s="222" t="str">
        <f t="shared" si="78"/>
        <v>SFOYUL</v>
      </c>
      <c r="B1699" s="199" t="s">
        <v>773</v>
      </c>
      <c r="C1699" s="199" t="s">
        <v>1685</v>
      </c>
      <c r="D1699" s="207">
        <v>4075</v>
      </c>
      <c r="E1699" s="207" t="s">
        <v>1014</v>
      </c>
      <c r="F1699" s="207">
        <v>15080.7</v>
      </c>
      <c r="G1699" s="207">
        <v>300.60000000000002</v>
      </c>
      <c r="H1699" s="196">
        <f t="shared" si="79"/>
        <v>300.60000000000002</v>
      </c>
      <c r="I1699" s="197" t="b">
        <f t="shared" si="80"/>
        <v>1</v>
      </c>
      <c r="J1699" s="194" t="b">
        <v>1</v>
      </c>
    </row>
    <row r="1700" spans="1:10" ht="15.6" thickBot="1">
      <c r="A1700" s="222" t="str">
        <f t="shared" si="78"/>
        <v>YULLAX</v>
      </c>
      <c r="B1700" s="199" t="s">
        <v>1685</v>
      </c>
      <c r="C1700" s="199" t="s">
        <v>783</v>
      </c>
      <c r="D1700" s="208">
        <v>3970</v>
      </c>
      <c r="E1700" s="208">
        <v>320</v>
      </c>
      <c r="F1700" s="208">
        <v>14763.9</v>
      </c>
      <c r="G1700" s="208">
        <v>294.2</v>
      </c>
      <c r="H1700" s="196">
        <f t="shared" si="79"/>
        <v>294.2</v>
      </c>
      <c r="I1700" s="197" t="b">
        <f t="shared" si="80"/>
        <v>1</v>
      </c>
      <c r="J1700" s="194" t="b">
        <v>1</v>
      </c>
    </row>
    <row r="1701" spans="1:10" ht="15.6" thickBot="1">
      <c r="A1701" s="222" t="str">
        <f t="shared" si="78"/>
        <v>LGAYYZ</v>
      </c>
      <c r="B1701" s="199" t="s">
        <v>1650</v>
      </c>
      <c r="C1701" s="199" t="s">
        <v>787</v>
      </c>
      <c r="D1701" s="207">
        <v>571</v>
      </c>
      <c r="E1701" s="207" t="s">
        <v>1687</v>
      </c>
      <c r="F1701" s="207">
        <v>3165.6</v>
      </c>
      <c r="G1701" s="207">
        <v>88.7</v>
      </c>
      <c r="H1701" s="196">
        <f t="shared" si="79"/>
        <v>88.7</v>
      </c>
      <c r="I1701" s="197" t="b">
        <f t="shared" si="80"/>
        <v>1</v>
      </c>
      <c r="J1701" s="194" t="b">
        <v>1</v>
      </c>
    </row>
    <row r="1702" spans="1:10" ht="19.8" thickBot="1">
      <c r="A1702" s="222" t="str">
        <f t="shared" si="78"/>
        <v>YYZYVR</v>
      </c>
      <c r="B1702" s="199" t="s">
        <v>787</v>
      </c>
      <c r="C1702" s="199" t="s">
        <v>788</v>
      </c>
      <c r="D1702" s="207">
        <v>3344</v>
      </c>
      <c r="E1702" s="207" t="s">
        <v>1688</v>
      </c>
      <c r="F1702" s="207">
        <v>16866</v>
      </c>
      <c r="G1702" s="207">
        <v>247.8</v>
      </c>
      <c r="H1702" s="196">
        <f t="shared" si="79"/>
        <v>247.8</v>
      </c>
      <c r="I1702" s="197" t="b">
        <f t="shared" si="80"/>
        <v>1</v>
      </c>
      <c r="J1702" s="194" t="b">
        <v>1</v>
      </c>
    </row>
    <row r="1703" spans="1:10" ht="19.8" thickBot="1">
      <c r="A1703" s="222" t="str">
        <f t="shared" si="78"/>
        <v>YVRYUL</v>
      </c>
      <c r="B1703" s="199" t="s">
        <v>788</v>
      </c>
      <c r="C1703" s="199" t="s">
        <v>1685</v>
      </c>
      <c r="D1703" s="207">
        <v>3681</v>
      </c>
      <c r="E1703" s="207" t="s">
        <v>1689</v>
      </c>
      <c r="F1703" s="207">
        <v>17978</v>
      </c>
      <c r="G1703" s="207">
        <v>264.7</v>
      </c>
      <c r="H1703" s="196">
        <f t="shared" si="79"/>
        <v>264.7</v>
      </c>
      <c r="I1703" s="197" t="b">
        <f t="shared" si="80"/>
        <v>1</v>
      </c>
      <c r="J1703" s="194" t="b">
        <v>1</v>
      </c>
    </row>
    <row r="1704" spans="1:10" ht="19.8" thickBot="1">
      <c r="A1704" s="222" t="str">
        <f t="shared" si="78"/>
        <v>YULYVR</v>
      </c>
      <c r="B1704" s="199" t="s">
        <v>1685</v>
      </c>
      <c r="C1704" s="199" t="s">
        <v>788</v>
      </c>
      <c r="D1704" s="207">
        <v>3681</v>
      </c>
      <c r="E1704" s="207" t="s">
        <v>1689</v>
      </c>
      <c r="F1704" s="207">
        <v>17869.7</v>
      </c>
      <c r="G1704" s="207">
        <v>267.10000000000002</v>
      </c>
      <c r="H1704" s="196">
        <f t="shared" si="79"/>
        <v>267.10000000000002</v>
      </c>
      <c r="I1704" s="197" t="b">
        <f t="shared" si="80"/>
        <v>1</v>
      </c>
      <c r="J1704" s="194" t="b">
        <v>1</v>
      </c>
    </row>
    <row r="1705" spans="1:10" ht="19.8" thickBot="1">
      <c r="A1705" s="222" t="str">
        <f t="shared" si="78"/>
        <v>YVRYYZ</v>
      </c>
      <c r="B1705" s="199" t="s">
        <v>788</v>
      </c>
      <c r="C1705" s="199" t="s">
        <v>787</v>
      </c>
      <c r="D1705" s="207">
        <v>3344</v>
      </c>
      <c r="E1705" s="207" t="s">
        <v>1688</v>
      </c>
      <c r="F1705" s="207">
        <v>16723.900000000001</v>
      </c>
      <c r="G1705" s="207">
        <v>247.8</v>
      </c>
      <c r="H1705" s="196">
        <f t="shared" si="79"/>
        <v>247.8</v>
      </c>
      <c r="I1705" s="197" t="b">
        <f t="shared" si="80"/>
        <v>1</v>
      </c>
      <c r="J1705" s="194" t="b">
        <v>1</v>
      </c>
    </row>
    <row r="1706" spans="1:10" ht="15.6" thickBot="1">
      <c r="A1706" s="222" t="str">
        <f t="shared" si="78"/>
        <v>YYZLGA</v>
      </c>
      <c r="B1706" s="199" t="s">
        <v>787</v>
      </c>
      <c r="C1706" s="199" t="s">
        <v>1650</v>
      </c>
      <c r="D1706" s="208">
        <v>571</v>
      </c>
      <c r="E1706" s="208" t="s">
        <v>1687</v>
      </c>
      <c r="F1706" s="208">
        <v>3166</v>
      </c>
      <c r="G1706" s="208">
        <v>88.6</v>
      </c>
      <c r="H1706" s="196">
        <f t="shared" si="79"/>
        <v>88.6</v>
      </c>
      <c r="I1706" s="197" t="b">
        <f t="shared" si="80"/>
        <v>1</v>
      </c>
      <c r="J1706" s="194" t="b">
        <v>1</v>
      </c>
    </row>
    <row r="1707" spans="1:10" ht="15.6" thickBot="1">
      <c r="A1707" s="222" t="str">
        <f t="shared" si="78"/>
        <v>LGWBIO</v>
      </c>
      <c r="B1707" s="199" t="s">
        <v>1690</v>
      </c>
      <c r="C1707" s="199" t="s">
        <v>869</v>
      </c>
      <c r="D1707" s="207">
        <v>893</v>
      </c>
      <c r="E1707" s="207">
        <v>320</v>
      </c>
      <c r="F1707" s="207">
        <v>4826</v>
      </c>
      <c r="G1707" s="207">
        <v>100.2</v>
      </c>
      <c r="H1707" s="196">
        <f t="shared" si="79"/>
        <v>100.2</v>
      </c>
      <c r="I1707" s="197" t="b">
        <f t="shared" si="80"/>
        <v>1</v>
      </c>
      <c r="J1707" s="194" t="b">
        <v>1</v>
      </c>
    </row>
    <row r="1708" spans="1:10" ht="15.6" thickBot="1">
      <c r="A1708" s="222" t="str">
        <f t="shared" si="78"/>
        <v>BIOLGW</v>
      </c>
      <c r="B1708" s="199" t="s">
        <v>869</v>
      </c>
      <c r="C1708" s="199" t="s">
        <v>1690</v>
      </c>
      <c r="D1708" s="208">
        <v>893</v>
      </c>
      <c r="E1708" s="208">
        <v>320</v>
      </c>
      <c r="F1708" s="208">
        <v>4826</v>
      </c>
      <c r="G1708" s="208">
        <v>100.2</v>
      </c>
      <c r="H1708" s="196">
        <f t="shared" si="79"/>
        <v>100.2</v>
      </c>
      <c r="I1708" s="197" t="b">
        <f t="shared" si="80"/>
        <v>1</v>
      </c>
      <c r="J1708" s="194" t="b">
        <v>1</v>
      </c>
    </row>
    <row r="1709" spans="1:10" ht="15.6" thickBot="1">
      <c r="A1709" s="222" t="str">
        <f t="shared" si="78"/>
        <v>LYASHA</v>
      </c>
      <c r="B1709" s="199" t="s">
        <v>1691</v>
      </c>
      <c r="C1709" s="199" t="s">
        <v>771</v>
      </c>
      <c r="D1709" s="207">
        <v>922</v>
      </c>
      <c r="E1709" s="207" t="s">
        <v>921</v>
      </c>
      <c r="F1709" s="207">
        <v>5657.4</v>
      </c>
      <c r="G1709" s="207">
        <v>86.2</v>
      </c>
      <c r="H1709" s="196">
        <f t="shared" si="79"/>
        <v>86.2</v>
      </c>
      <c r="I1709" s="197" t="b">
        <f t="shared" si="80"/>
        <v>1</v>
      </c>
      <c r="J1709" s="194" t="b">
        <v>1</v>
      </c>
    </row>
    <row r="1710" spans="1:10" ht="15.6" thickBot="1">
      <c r="A1710" s="222" t="str">
        <f t="shared" si="78"/>
        <v>SHAXNN</v>
      </c>
      <c r="B1710" s="199" t="s">
        <v>771</v>
      </c>
      <c r="C1710" s="199" t="s">
        <v>1692</v>
      </c>
      <c r="D1710" s="207">
        <v>1873</v>
      </c>
      <c r="E1710" s="207">
        <v>320</v>
      </c>
      <c r="F1710" s="207">
        <v>8172.1</v>
      </c>
      <c r="G1710" s="207">
        <v>151</v>
      </c>
      <c r="H1710" s="196">
        <f t="shared" si="79"/>
        <v>151</v>
      </c>
      <c r="I1710" s="197" t="b">
        <f t="shared" si="80"/>
        <v>1</v>
      </c>
      <c r="J1710" s="194" t="b">
        <v>1</v>
      </c>
    </row>
    <row r="1711" spans="1:10" ht="15.6" thickBot="1">
      <c r="A1711" s="222" t="str">
        <f t="shared" si="78"/>
        <v>XNNSHA</v>
      </c>
      <c r="B1711" s="199" t="s">
        <v>1692</v>
      </c>
      <c r="C1711" s="199" t="s">
        <v>771</v>
      </c>
      <c r="D1711" s="207">
        <v>1873</v>
      </c>
      <c r="E1711" s="207">
        <v>320</v>
      </c>
      <c r="F1711" s="207">
        <v>8172.1</v>
      </c>
      <c r="G1711" s="207">
        <v>151</v>
      </c>
      <c r="H1711" s="196">
        <f t="shared" si="79"/>
        <v>151</v>
      </c>
      <c r="I1711" s="197" t="b">
        <f t="shared" si="80"/>
        <v>1</v>
      </c>
      <c r="J1711" s="194" t="b">
        <v>1</v>
      </c>
    </row>
    <row r="1712" spans="1:10" ht="15.6" thickBot="1">
      <c r="A1712" s="222" t="str">
        <f t="shared" si="78"/>
        <v>SHALYA</v>
      </c>
      <c r="B1712" s="199" t="s">
        <v>771</v>
      </c>
      <c r="C1712" s="199" t="s">
        <v>1691</v>
      </c>
      <c r="D1712" s="208">
        <v>922</v>
      </c>
      <c r="E1712" s="208" t="s">
        <v>921</v>
      </c>
      <c r="F1712" s="208">
        <v>5657.4</v>
      </c>
      <c r="G1712" s="208">
        <v>86.2</v>
      </c>
      <c r="H1712" s="196">
        <f t="shared" si="79"/>
        <v>86.2</v>
      </c>
      <c r="I1712" s="197" t="b">
        <f t="shared" si="80"/>
        <v>1</v>
      </c>
      <c r="J1712" s="194" t="b">
        <v>1</v>
      </c>
    </row>
    <row r="1713" spans="1:10" ht="15.6" thickBot="1">
      <c r="A1713" s="222" t="str">
        <f t="shared" si="78"/>
        <v>LYAPEK</v>
      </c>
      <c r="B1713" s="199" t="s">
        <v>1691</v>
      </c>
      <c r="C1713" s="199" t="s">
        <v>769</v>
      </c>
      <c r="D1713" s="207">
        <v>698</v>
      </c>
      <c r="E1713" s="207" t="s">
        <v>921</v>
      </c>
      <c r="F1713" s="207">
        <v>4724.2</v>
      </c>
      <c r="G1713" s="207">
        <v>71.900000000000006</v>
      </c>
      <c r="H1713" s="196">
        <f t="shared" si="79"/>
        <v>71.900000000000006</v>
      </c>
      <c r="I1713" s="197" t="b">
        <f t="shared" si="80"/>
        <v>1</v>
      </c>
      <c r="J1713" s="194" t="b">
        <v>1</v>
      </c>
    </row>
    <row r="1714" spans="1:10" ht="15.6" thickBot="1">
      <c r="A1714" s="222" t="str">
        <f t="shared" si="78"/>
        <v>PEKYNT</v>
      </c>
      <c r="B1714" s="199" t="s">
        <v>769</v>
      </c>
      <c r="C1714" s="199" t="s">
        <v>1093</v>
      </c>
      <c r="D1714" s="207">
        <v>465</v>
      </c>
      <c r="E1714" s="207" t="s">
        <v>1693</v>
      </c>
      <c r="F1714" s="207">
        <v>3151.2</v>
      </c>
      <c r="G1714" s="207">
        <v>57</v>
      </c>
      <c r="H1714" s="196">
        <f t="shared" si="79"/>
        <v>57</v>
      </c>
      <c r="I1714" s="197" t="b">
        <f t="shared" si="80"/>
        <v>1</v>
      </c>
      <c r="J1714" s="194" t="b">
        <v>1</v>
      </c>
    </row>
    <row r="1715" spans="1:10" ht="15.6" thickBot="1">
      <c r="A1715" s="222" t="str">
        <f t="shared" si="78"/>
        <v>YNTPEK</v>
      </c>
      <c r="B1715" s="199" t="s">
        <v>1093</v>
      </c>
      <c r="C1715" s="199" t="s">
        <v>769</v>
      </c>
      <c r="D1715" s="207">
        <v>465</v>
      </c>
      <c r="E1715" s="207" t="s">
        <v>1693</v>
      </c>
      <c r="F1715" s="207">
        <v>3151.2</v>
      </c>
      <c r="G1715" s="207">
        <v>57</v>
      </c>
      <c r="H1715" s="196">
        <f t="shared" si="79"/>
        <v>57</v>
      </c>
      <c r="I1715" s="197" t="b">
        <f t="shared" si="80"/>
        <v>1</v>
      </c>
      <c r="J1715" s="194" t="b">
        <v>1</v>
      </c>
    </row>
    <row r="1716" spans="1:10" ht="15.6" thickBot="1">
      <c r="A1716" s="222" t="str">
        <f t="shared" si="78"/>
        <v>PEKLYA</v>
      </c>
      <c r="B1716" s="199" t="s">
        <v>769</v>
      </c>
      <c r="C1716" s="199" t="s">
        <v>1691</v>
      </c>
      <c r="D1716" s="208">
        <v>698</v>
      </c>
      <c r="E1716" s="208" t="s">
        <v>1094</v>
      </c>
      <c r="F1716" s="208">
        <v>4671.2</v>
      </c>
      <c r="G1716" s="208">
        <v>73.099999999999994</v>
      </c>
      <c r="H1716" s="196">
        <f t="shared" si="79"/>
        <v>73.099999999999994</v>
      </c>
      <c r="I1716" s="197" t="b">
        <f t="shared" si="80"/>
        <v>1</v>
      </c>
      <c r="J1716" s="194" t="b">
        <v>1</v>
      </c>
    </row>
    <row r="1717" spans="1:10" ht="15.6" thickBot="1">
      <c r="A1717" s="222" t="str">
        <f t="shared" si="78"/>
        <v>MADPMI</v>
      </c>
      <c r="B1717" s="199" t="s">
        <v>764</v>
      </c>
      <c r="C1717" s="199" t="s">
        <v>1694</v>
      </c>
      <c r="D1717" s="207">
        <v>546</v>
      </c>
      <c r="E1717" s="207" t="s">
        <v>1695</v>
      </c>
      <c r="F1717" s="207">
        <v>3316.3</v>
      </c>
      <c r="G1717" s="207">
        <v>70.400000000000006</v>
      </c>
      <c r="H1717" s="196">
        <f t="shared" si="79"/>
        <v>70.400000000000006</v>
      </c>
      <c r="I1717" s="197" t="b">
        <f t="shared" si="80"/>
        <v>1</v>
      </c>
      <c r="J1717" s="194" t="b">
        <v>1</v>
      </c>
    </row>
    <row r="1718" spans="1:10" ht="15.6" thickBot="1">
      <c r="A1718" s="222" t="str">
        <f t="shared" si="78"/>
        <v>PMIMAD</v>
      </c>
      <c r="B1718" s="199" t="s">
        <v>1694</v>
      </c>
      <c r="C1718" s="199" t="s">
        <v>764</v>
      </c>
      <c r="D1718" s="207">
        <v>546</v>
      </c>
      <c r="E1718" s="207" t="s">
        <v>1695</v>
      </c>
      <c r="F1718" s="207">
        <v>3316.1</v>
      </c>
      <c r="G1718" s="207">
        <v>70.400000000000006</v>
      </c>
      <c r="H1718" s="196">
        <f t="shared" si="79"/>
        <v>70.400000000000006</v>
      </c>
      <c r="I1718" s="197" t="b">
        <f t="shared" si="80"/>
        <v>1</v>
      </c>
      <c r="J1718" s="194" t="b">
        <v>1</v>
      </c>
    </row>
    <row r="1719" spans="1:10" ht="15.6" thickBot="1">
      <c r="A1719" s="222" t="str">
        <f t="shared" si="78"/>
        <v>MANLHR</v>
      </c>
      <c r="B1719" s="199" t="s">
        <v>1138</v>
      </c>
      <c r="C1719" s="199" t="s">
        <v>844</v>
      </c>
      <c r="D1719" s="207">
        <v>241</v>
      </c>
      <c r="E1719" s="207" t="s">
        <v>1094</v>
      </c>
      <c r="F1719" s="207">
        <v>2122.6</v>
      </c>
      <c r="G1719" s="207">
        <v>47.1</v>
      </c>
      <c r="H1719" s="196">
        <f t="shared" si="79"/>
        <v>47.1</v>
      </c>
      <c r="I1719" s="197" t="b">
        <f t="shared" si="80"/>
        <v>1</v>
      </c>
      <c r="J1719" s="194" t="b">
        <v>1</v>
      </c>
    </row>
    <row r="1720" spans="1:10" ht="15.6" thickBot="1">
      <c r="A1720" s="222" t="str">
        <f t="shared" si="78"/>
        <v>LHRMAN</v>
      </c>
      <c r="B1720" s="199" t="s">
        <v>844</v>
      </c>
      <c r="C1720" s="199" t="s">
        <v>1138</v>
      </c>
      <c r="D1720" s="208">
        <v>241</v>
      </c>
      <c r="E1720" s="208" t="s">
        <v>1094</v>
      </c>
      <c r="F1720" s="208">
        <v>2122.6999999999998</v>
      </c>
      <c r="G1720" s="208">
        <v>47.1</v>
      </c>
      <c r="H1720" s="196">
        <f t="shared" si="79"/>
        <v>47.1</v>
      </c>
      <c r="I1720" s="197" t="b">
        <f t="shared" si="80"/>
        <v>1</v>
      </c>
      <c r="J1720" s="194" t="b">
        <v>1</v>
      </c>
    </row>
    <row r="1721" spans="1:10" ht="15.6" thickBot="1">
      <c r="A1721" s="222" t="str">
        <f t="shared" si="78"/>
        <v>MANAMS</v>
      </c>
      <c r="B1721" s="199" t="s">
        <v>1138</v>
      </c>
      <c r="C1721" s="199" t="s">
        <v>790</v>
      </c>
      <c r="D1721" s="207">
        <v>484</v>
      </c>
      <c r="E1721" s="207" t="s">
        <v>1696</v>
      </c>
      <c r="F1721" s="207">
        <v>2659.3</v>
      </c>
      <c r="G1721" s="207">
        <v>72.8</v>
      </c>
      <c r="H1721" s="196">
        <f t="shared" si="79"/>
        <v>72.8</v>
      </c>
      <c r="I1721" s="197" t="b">
        <f t="shared" si="80"/>
        <v>1</v>
      </c>
      <c r="J1721" s="194" t="b">
        <v>1</v>
      </c>
    </row>
    <row r="1722" spans="1:10" ht="15.6" thickBot="1">
      <c r="A1722" s="222" t="str">
        <f t="shared" si="78"/>
        <v>AMSMAN</v>
      </c>
      <c r="B1722" s="199" t="s">
        <v>790</v>
      </c>
      <c r="C1722" s="199" t="s">
        <v>1138</v>
      </c>
      <c r="D1722" s="208">
        <v>484</v>
      </c>
      <c r="E1722" s="208" t="s">
        <v>1696</v>
      </c>
      <c r="F1722" s="208">
        <v>2659.3</v>
      </c>
      <c r="G1722" s="208">
        <v>72.8</v>
      </c>
      <c r="H1722" s="196">
        <f t="shared" si="79"/>
        <v>72.8</v>
      </c>
      <c r="I1722" s="197" t="b">
        <f t="shared" si="80"/>
        <v>1</v>
      </c>
      <c r="J1722" s="194" t="b">
        <v>1</v>
      </c>
    </row>
    <row r="1723" spans="1:10" ht="15.6" thickBot="1">
      <c r="A1723" s="222" t="str">
        <f t="shared" si="78"/>
        <v>MIAJAX</v>
      </c>
      <c r="B1723" s="199" t="s">
        <v>1017</v>
      </c>
      <c r="C1723" s="199" t="s">
        <v>1039</v>
      </c>
      <c r="D1723" s="207">
        <v>539</v>
      </c>
      <c r="E1723" s="207" t="s">
        <v>1697</v>
      </c>
      <c r="F1723" s="207">
        <v>1894.8</v>
      </c>
      <c r="G1723" s="207">
        <v>109.4</v>
      </c>
      <c r="H1723" s="196">
        <f t="shared" si="79"/>
        <v>109.4</v>
      </c>
      <c r="I1723" s="197" t="b">
        <f t="shared" si="80"/>
        <v>1</v>
      </c>
      <c r="J1723" s="194" t="b">
        <v>1</v>
      </c>
    </row>
    <row r="1724" spans="1:10" ht="15.6" thickBot="1">
      <c r="A1724" s="222" t="str">
        <f t="shared" si="78"/>
        <v>JAXMIA</v>
      </c>
      <c r="B1724" s="199" t="s">
        <v>1039</v>
      </c>
      <c r="C1724" s="199" t="s">
        <v>1017</v>
      </c>
      <c r="D1724" s="208">
        <v>539</v>
      </c>
      <c r="E1724" s="208" t="s">
        <v>1697</v>
      </c>
      <c r="F1724" s="208">
        <v>1894.8</v>
      </c>
      <c r="G1724" s="208">
        <v>109.4</v>
      </c>
      <c r="H1724" s="196">
        <f t="shared" si="79"/>
        <v>109.4</v>
      </c>
      <c r="I1724" s="197" t="b">
        <f t="shared" si="80"/>
        <v>1</v>
      </c>
      <c r="J1724" s="194" t="b">
        <v>1</v>
      </c>
    </row>
    <row r="1725" spans="1:10" ht="15.6" thickBot="1">
      <c r="A1725" s="222" t="str">
        <f t="shared" si="78"/>
        <v>MNLILO</v>
      </c>
      <c r="B1725" s="199" t="s">
        <v>1078</v>
      </c>
      <c r="C1725" s="199" t="s">
        <v>1698</v>
      </c>
      <c r="D1725" s="207">
        <v>452</v>
      </c>
      <c r="E1725" s="207" t="s">
        <v>921</v>
      </c>
      <c r="F1725" s="207">
        <v>3142.2</v>
      </c>
      <c r="G1725" s="207">
        <v>54.2</v>
      </c>
      <c r="H1725" s="196">
        <f t="shared" si="79"/>
        <v>54.2</v>
      </c>
      <c r="I1725" s="197" t="b">
        <f t="shared" si="80"/>
        <v>1</v>
      </c>
      <c r="J1725" s="194" t="b">
        <v>1</v>
      </c>
    </row>
    <row r="1726" spans="1:10" ht="15.6" thickBot="1">
      <c r="A1726" s="222" t="str">
        <f t="shared" si="78"/>
        <v>ILOMNL</v>
      </c>
      <c r="B1726" s="199" t="s">
        <v>1698</v>
      </c>
      <c r="C1726" s="199" t="s">
        <v>1078</v>
      </c>
      <c r="D1726" s="208">
        <v>452</v>
      </c>
      <c r="E1726" s="208" t="s">
        <v>921</v>
      </c>
      <c r="F1726" s="208">
        <v>3142.2</v>
      </c>
      <c r="G1726" s="208">
        <v>54.2</v>
      </c>
      <c r="H1726" s="196">
        <f t="shared" si="79"/>
        <v>54.2</v>
      </c>
      <c r="I1726" s="197" t="b">
        <f t="shared" si="80"/>
        <v>1</v>
      </c>
      <c r="J1726" s="194" t="b">
        <v>1</v>
      </c>
    </row>
    <row r="1727" spans="1:10" ht="15.6" thickBot="1">
      <c r="A1727" s="222" t="str">
        <f t="shared" si="78"/>
        <v>NGBPVG</v>
      </c>
      <c r="B1727" s="199" t="s">
        <v>1073</v>
      </c>
      <c r="C1727" s="199" t="s">
        <v>758</v>
      </c>
      <c r="D1727" s="207">
        <v>150</v>
      </c>
      <c r="E1727" s="207">
        <v>320</v>
      </c>
      <c r="F1727" s="207">
        <v>1444.3</v>
      </c>
      <c r="G1727" s="207">
        <v>26.7</v>
      </c>
      <c r="H1727" s="196">
        <f t="shared" si="79"/>
        <v>26.7</v>
      </c>
      <c r="I1727" s="197" t="b">
        <f t="shared" si="80"/>
        <v>1</v>
      </c>
      <c r="J1727" s="194" t="b">
        <v>1</v>
      </c>
    </row>
    <row r="1728" spans="1:10" ht="15.6" thickBot="1">
      <c r="A1728" s="222" t="str">
        <f t="shared" si="78"/>
        <v>PVGNGB</v>
      </c>
      <c r="B1728" s="199" t="s">
        <v>758</v>
      </c>
      <c r="C1728" s="199" t="s">
        <v>1073</v>
      </c>
      <c r="D1728" s="208">
        <v>150</v>
      </c>
      <c r="E1728" s="208">
        <v>320</v>
      </c>
      <c r="F1728" s="208">
        <v>1444.3</v>
      </c>
      <c r="G1728" s="208">
        <v>26.7</v>
      </c>
      <c r="H1728" s="196">
        <f t="shared" si="79"/>
        <v>26.7</v>
      </c>
      <c r="I1728" s="197" t="b">
        <f t="shared" si="80"/>
        <v>1</v>
      </c>
      <c r="J1728" s="194" t="b">
        <v>1</v>
      </c>
    </row>
    <row r="1729" spans="1:10" ht="15.6" thickBot="1">
      <c r="A1729" s="222" t="str">
        <f t="shared" si="78"/>
        <v>NGBSZX</v>
      </c>
      <c r="B1729" s="199" t="s">
        <v>1073</v>
      </c>
      <c r="C1729" s="199" t="s">
        <v>759</v>
      </c>
      <c r="D1729" s="207">
        <v>1102</v>
      </c>
      <c r="E1729" s="207" t="s">
        <v>979</v>
      </c>
      <c r="F1729" s="207">
        <v>5732.3</v>
      </c>
      <c r="G1729" s="207">
        <v>101.5</v>
      </c>
      <c r="H1729" s="196">
        <f t="shared" si="79"/>
        <v>101.5</v>
      </c>
      <c r="I1729" s="197" t="b">
        <f t="shared" si="80"/>
        <v>1</v>
      </c>
      <c r="J1729" s="194" t="b">
        <v>1</v>
      </c>
    </row>
    <row r="1730" spans="1:10" ht="15.6" thickBot="1">
      <c r="A1730" s="222" t="str">
        <f t="shared" si="78"/>
        <v>SZXRMQ</v>
      </c>
      <c r="B1730" s="199" t="s">
        <v>759</v>
      </c>
      <c r="C1730" s="199" t="s">
        <v>801</v>
      </c>
      <c r="D1730" s="207">
        <v>718</v>
      </c>
      <c r="E1730" s="207">
        <v>321</v>
      </c>
      <c r="F1730" s="207">
        <v>4815</v>
      </c>
      <c r="G1730" s="207">
        <v>73.2</v>
      </c>
      <c r="H1730" s="196">
        <f t="shared" si="79"/>
        <v>73.2</v>
      </c>
      <c r="I1730" s="197" t="b">
        <f t="shared" si="80"/>
        <v>1</v>
      </c>
      <c r="J1730" s="194" t="b">
        <v>1</v>
      </c>
    </row>
    <row r="1731" spans="1:10" ht="15.6" thickBot="1">
      <c r="A1731" s="222" t="str">
        <f t="shared" ref="A1731:A1794" si="81">B1731&amp;C1731</f>
        <v>RMQSZX</v>
      </c>
      <c r="B1731" s="199" t="s">
        <v>801</v>
      </c>
      <c r="C1731" s="199" t="s">
        <v>759</v>
      </c>
      <c r="D1731" s="207">
        <v>718</v>
      </c>
      <c r="E1731" s="207">
        <v>321</v>
      </c>
      <c r="F1731" s="207">
        <v>4815</v>
      </c>
      <c r="G1731" s="207">
        <v>73.2</v>
      </c>
      <c r="H1731" s="196">
        <f t="shared" ref="H1731:H1794" si="82">SUMIFS(G:G,B:B,B1731,C:C,C1731)</f>
        <v>73.2</v>
      </c>
      <c r="I1731" s="197" t="b">
        <f t="shared" ref="I1731:I1794" si="83">H1731=G1731</f>
        <v>1</v>
      </c>
      <c r="J1731" s="194" t="b">
        <v>1</v>
      </c>
    </row>
    <row r="1732" spans="1:10" ht="15.6" thickBot="1">
      <c r="A1732" s="222" t="str">
        <f t="shared" si="81"/>
        <v>SZXNGB</v>
      </c>
      <c r="B1732" s="199" t="s">
        <v>759</v>
      </c>
      <c r="C1732" s="199" t="s">
        <v>1073</v>
      </c>
      <c r="D1732" s="208">
        <v>1102</v>
      </c>
      <c r="E1732" s="208" t="s">
        <v>979</v>
      </c>
      <c r="F1732" s="208">
        <v>5786.7</v>
      </c>
      <c r="G1732" s="208">
        <v>101.1</v>
      </c>
      <c r="H1732" s="196">
        <f t="shared" si="82"/>
        <v>101.1</v>
      </c>
      <c r="I1732" s="197" t="b">
        <f t="shared" si="83"/>
        <v>1</v>
      </c>
      <c r="J1732" s="194" t="b">
        <v>1</v>
      </c>
    </row>
    <row r="1733" spans="1:10" ht="15.6" thickBot="1">
      <c r="A1733" s="222" t="str">
        <f t="shared" si="81"/>
        <v>NKGSHE</v>
      </c>
      <c r="B1733" s="199" t="s">
        <v>767</v>
      </c>
      <c r="C1733" s="199" t="s">
        <v>1244</v>
      </c>
      <c r="D1733" s="207">
        <v>1173</v>
      </c>
      <c r="E1733" s="207" t="s">
        <v>1699</v>
      </c>
      <c r="F1733" s="207">
        <v>5756.8</v>
      </c>
      <c r="G1733" s="207">
        <v>114.8</v>
      </c>
      <c r="H1733" s="196">
        <f t="shared" si="82"/>
        <v>114.8</v>
      </c>
      <c r="I1733" s="197" t="b">
        <f t="shared" si="83"/>
        <v>1</v>
      </c>
      <c r="J1733" s="194" t="b">
        <v>1</v>
      </c>
    </row>
    <row r="1734" spans="1:10" ht="15.6" thickBot="1">
      <c r="A1734" s="222" t="str">
        <f t="shared" si="81"/>
        <v>SHENKG</v>
      </c>
      <c r="B1734" s="199" t="s">
        <v>1244</v>
      </c>
      <c r="C1734" s="199" t="s">
        <v>767</v>
      </c>
      <c r="D1734" s="207">
        <v>1173</v>
      </c>
      <c r="E1734" s="207" t="s">
        <v>1699</v>
      </c>
      <c r="F1734" s="207">
        <v>5756.8</v>
      </c>
      <c r="G1734" s="207">
        <v>114.8</v>
      </c>
      <c r="H1734" s="196">
        <f t="shared" si="82"/>
        <v>114.8</v>
      </c>
      <c r="I1734" s="197" t="b">
        <f t="shared" si="83"/>
        <v>1</v>
      </c>
      <c r="J1734" s="194" t="b">
        <v>1</v>
      </c>
    </row>
    <row r="1735" spans="1:10" ht="15.6" thickBot="1">
      <c r="A1735" s="222" t="str">
        <f t="shared" si="81"/>
        <v>NKGKIX</v>
      </c>
      <c r="B1735" s="199" t="s">
        <v>767</v>
      </c>
      <c r="C1735" s="199" t="s">
        <v>772</v>
      </c>
      <c r="D1735" s="207">
        <v>1551</v>
      </c>
      <c r="E1735" s="207" t="s">
        <v>921</v>
      </c>
      <c r="F1735" s="207">
        <v>7657.9</v>
      </c>
      <c r="G1735" s="207">
        <v>131.4</v>
      </c>
      <c r="H1735" s="196">
        <f t="shared" si="82"/>
        <v>131.4</v>
      </c>
      <c r="I1735" s="197" t="b">
        <f t="shared" si="83"/>
        <v>1</v>
      </c>
      <c r="J1735" s="194" t="b">
        <v>1</v>
      </c>
    </row>
    <row r="1736" spans="1:10" ht="15.6" thickBot="1">
      <c r="A1736" s="222" t="str">
        <f t="shared" si="81"/>
        <v>KIXNKG</v>
      </c>
      <c r="B1736" s="199" t="s">
        <v>772</v>
      </c>
      <c r="C1736" s="199" t="s">
        <v>767</v>
      </c>
      <c r="D1736" s="208">
        <v>1551</v>
      </c>
      <c r="E1736" s="208" t="s">
        <v>921</v>
      </c>
      <c r="F1736" s="208">
        <v>7657.9</v>
      </c>
      <c r="G1736" s="208">
        <v>131.4</v>
      </c>
      <c r="H1736" s="196">
        <f t="shared" si="82"/>
        <v>131.4</v>
      </c>
      <c r="I1736" s="197" t="b">
        <f t="shared" si="83"/>
        <v>1</v>
      </c>
      <c r="J1736" s="194" t="b">
        <v>1</v>
      </c>
    </row>
    <row r="1737" spans="1:10" ht="15.6" thickBot="1">
      <c r="A1737" s="222" t="str">
        <f t="shared" si="81"/>
        <v>OPOZRH</v>
      </c>
      <c r="B1737" s="199" t="s">
        <v>876</v>
      </c>
      <c r="C1737" s="199" t="s">
        <v>854</v>
      </c>
      <c r="D1737" s="207">
        <v>1527</v>
      </c>
      <c r="E1737" s="207" t="s">
        <v>1700</v>
      </c>
      <c r="F1737" s="207">
        <v>5969.7</v>
      </c>
      <c r="G1737" s="207">
        <v>171.1</v>
      </c>
      <c r="H1737" s="196">
        <f t="shared" si="82"/>
        <v>171.1</v>
      </c>
      <c r="I1737" s="197" t="b">
        <f t="shared" si="83"/>
        <v>1</v>
      </c>
      <c r="J1737" s="194" t="b">
        <v>1</v>
      </c>
    </row>
    <row r="1738" spans="1:10" ht="15.6" thickBot="1">
      <c r="A1738" s="222" t="str">
        <f t="shared" si="81"/>
        <v>ZRHHEL</v>
      </c>
      <c r="B1738" s="199" t="s">
        <v>854</v>
      </c>
      <c r="C1738" s="199" t="s">
        <v>1126</v>
      </c>
      <c r="D1738" s="207">
        <v>1778</v>
      </c>
      <c r="E1738" s="207" t="s">
        <v>1127</v>
      </c>
      <c r="F1738" s="207">
        <v>8567.5</v>
      </c>
      <c r="G1738" s="207">
        <v>159.1</v>
      </c>
      <c r="H1738" s="196">
        <f t="shared" si="82"/>
        <v>159.1</v>
      </c>
      <c r="I1738" s="197" t="b">
        <f t="shared" si="83"/>
        <v>1</v>
      </c>
      <c r="J1738" s="194" t="b">
        <v>1</v>
      </c>
    </row>
    <row r="1739" spans="1:10" ht="15.6" thickBot="1">
      <c r="A1739" s="222" t="str">
        <f t="shared" si="81"/>
        <v>HELZRH</v>
      </c>
      <c r="B1739" s="199" t="s">
        <v>1126</v>
      </c>
      <c r="C1739" s="199" t="s">
        <v>854</v>
      </c>
      <c r="D1739" s="207">
        <v>1778</v>
      </c>
      <c r="E1739" s="207" t="s">
        <v>1127</v>
      </c>
      <c r="F1739" s="207">
        <v>8567.5</v>
      </c>
      <c r="G1739" s="207">
        <v>159.1</v>
      </c>
      <c r="H1739" s="196">
        <f t="shared" si="82"/>
        <v>159.1</v>
      </c>
      <c r="I1739" s="197" t="b">
        <f t="shared" si="83"/>
        <v>1</v>
      </c>
      <c r="J1739" s="194" t="b">
        <v>1</v>
      </c>
    </row>
    <row r="1740" spans="1:10" ht="15.6" thickBot="1">
      <c r="A1740" s="222" t="str">
        <f t="shared" si="81"/>
        <v>ZRHOPO</v>
      </c>
      <c r="B1740" s="199" t="s">
        <v>854</v>
      </c>
      <c r="C1740" s="199" t="s">
        <v>876</v>
      </c>
      <c r="D1740" s="208">
        <v>1527</v>
      </c>
      <c r="E1740" s="208" t="s">
        <v>1700</v>
      </c>
      <c r="F1740" s="208">
        <v>5969.7</v>
      </c>
      <c r="G1740" s="208">
        <v>171.1</v>
      </c>
      <c r="H1740" s="196">
        <f t="shared" si="82"/>
        <v>171.1</v>
      </c>
      <c r="I1740" s="197" t="b">
        <f t="shared" si="83"/>
        <v>1</v>
      </c>
      <c r="J1740" s="194" t="b">
        <v>1</v>
      </c>
    </row>
    <row r="1741" spans="1:10" ht="15.6" thickBot="1">
      <c r="A1741" s="222" t="str">
        <f t="shared" si="81"/>
        <v>ORDSJC</v>
      </c>
      <c r="B1741" s="199" t="s">
        <v>776</v>
      </c>
      <c r="C1741" s="199" t="s">
        <v>775</v>
      </c>
      <c r="D1741" s="207">
        <v>2935</v>
      </c>
      <c r="E1741" s="207" t="s">
        <v>1552</v>
      </c>
      <c r="F1741" s="207">
        <v>11404.6</v>
      </c>
      <c r="G1741" s="207">
        <v>223.6</v>
      </c>
      <c r="H1741" s="196">
        <f t="shared" si="82"/>
        <v>223.6</v>
      </c>
      <c r="I1741" s="197" t="b">
        <f t="shared" si="83"/>
        <v>1</v>
      </c>
      <c r="J1741" s="194" t="b">
        <v>1</v>
      </c>
    </row>
    <row r="1742" spans="1:10" ht="15.6" thickBot="1">
      <c r="A1742" s="222" t="str">
        <f t="shared" si="81"/>
        <v>SJCSLC</v>
      </c>
      <c r="B1742" s="199" t="s">
        <v>775</v>
      </c>
      <c r="C1742" s="199" t="s">
        <v>1701</v>
      </c>
      <c r="D1742" s="207">
        <v>938</v>
      </c>
      <c r="E1742" s="207" t="s">
        <v>1702</v>
      </c>
      <c r="F1742" s="207">
        <v>4651.8</v>
      </c>
      <c r="G1742" s="207">
        <v>123.8</v>
      </c>
      <c r="H1742" s="196">
        <f t="shared" si="82"/>
        <v>123.8</v>
      </c>
      <c r="I1742" s="197" t="b">
        <f t="shared" si="83"/>
        <v>1</v>
      </c>
      <c r="J1742" s="194" t="b">
        <v>1</v>
      </c>
    </row>
    <row r="1743" spans="1:10" ht="15.6" thickBot="1">
      <c r="A1743" s="222" t="str">
        <f t="shared" si="81"/>
        <v>SLCSJC</v>
      </c>
      <c r="B1743" s="199" t="s">
        <v>1701</v>
      </c>
      <c r="C1743" s="199" t="s">
        <v>775</v>
      </c>
      <c r="D1743" s="207">
        <v>938</v>
      </c>
      <c r="E1743" s="207" t="s">
        <v>1702</v>
      </c>
      <c r="F1743" s="207">
        <v>4670.3</v>
      </c>
      <c r="G1743" s="207">
        <v>123.6</v>
      </c>
      <c r="H1743" s="196">
        <f t="shared" si="82"/>
        <v>123.6</v>
      </c>
      <c r="I1743" s="197" t="b">
        <f t="shared" si="83"/>
        <v>1</v>
      </c>
      <c r="J1743" s="194" t="b">
        <v>1</v>
      </c>
    </row>
    <row r="1744" spans="1:10" ht="15.6" thickBot="1">
      <c r="A1744" s="222" t="str">
        <f t="shared" si="81"/>
        <v>SJCORD</v>
      </c>
      <c r="B1744" s="199" t="s">
        <v>775</v>
      </c>
      <c r="C1744" s="199" t="s">
        <v>776</v>
      </c>
      <c r="D1744" s="208">
        <v>2935</v>
      </c>
      <c r="E1744" s="208" t="s">
        <v>1552</v>
      </c>
      <c r="F1744" s="208">
        <v>11338.3</v>
      </c>
      <c r="G1744" s="208">
        <v>228.4</v>
      </c>
      <c r="H1744" s="196">
        <f t="shared" si="82"/>
        <v>228.4</v>
      </c>
      <c r="I1744" s="197" t="b">
        <f t="shared" si="83"/>
        <v>1</v>
      </c>
      <c r="J1744" s="194" t="b">
        <v>1</v>
      </c>
    </row>
    <row r="1745" spans="1:10" ht="15.6" thickBot="1">
      <c r="A1745" s="222" t="str">
        <f t="shared" si="81"/>
        <v>PDXYVR</v>
      </c>
      <c r="B1745" s="199" t="s">
        <v>1268</v>
      </c>
      <c r="C1745" s="199" t="s">
        <v>788</v>
      </c>
      <c r="D1745" s="207">
        <v>402</v>
      </c>
      <c r="E1745" s="207" t="s">
        <v>1384</v>
      </c>
      <c r="F1745" s="207">
        <v>1259.5999999999999</v>
      </c>
      <c r="G1745" s="207">
        <v>56.8</v>
      </c>
      <c r="H1745" s="196">
        <f t="shared" si="82"/>
        <v>56.8</v>
      </c>
      <c r="I1745" s="197" t="b">
        <f t="shared" si="83"/>
        <v>1</v>
      </c>
      <c r="J1745" s="194" t="b">
        <v>1</v>
      </c>
    </row>
    <row r="1746" spans="1:10" ht="15.6" thickBot="1">
      <c r="A1746" s="222" t="str">
        <f t="shared" si="81"/>
        <v>YVRPDX</v>
      </c>
      <c r="B1746" s="199" t="s">
        <v>788</v>
      </c>
      <c r="C1746" s="199" t="s">
        <v>1268</v>
      </c>
      <c r="D1746" s="208">
        <v>402</v>
      </c>
      <c r="E1746" s="208" t="s">
        <v>1384</v>
      </c>
      <c r="F1746" s="208">
        <v>1259.5999999999999</v>
      </c>
      <c r="G1746" s="208">
        <v>56.8</v>
      </c>
      <c r="H1746" s="196">
        <f t="shared" si="82"/>
        <v>56.8</v>
      </c>
      <c r="I1746" s="197" t="b">
        <f t="shared" si="83"/>
        <v>1</v>
      </c>
      <c r="J1746" s="194" t="b">
        <v>1</v>
      </c>
    </row>
    <row r="1747" spans="1:10" ht="15.6" thickBot="1">
      <c r="A1747" s="222" t="str">
        <f t="shared" si="81"/>
        <v>PEKKIX</v>
      </c>
      <c r="B1747" s="199" t="s">
        <v>769</v>
      </c>
      <c r="C1747" s="199" t="s">
        <v>772</v>
      </c>
      <c r="D1747" s="208">
        <v>1761</v>
      </c>
      <c r="E1747" s="208" t="s">
        <v>1703</v>
      </c>
      <c r="F1747" s="208">
        <v>10535.8</v>
      </c>
      <c r="G1747" s="208">
        <v>141.5</v>
      </c>
      <c r="H1747" s="196">
        <f t="shared" si="82"/>
        <v>141.5</v>
      </c>
      <c r="I1747" s="197" t="b">
        <f t="shared" si="83"/>
        <v>1</v>
      </c>
      <c r="J1747" s="194" t="b">
        <v>1</v>
      </c>
    </row>
    <row r="1748" spans="1:10" ht="15.6" thickBot="1">
      <c r="A1748" s="222" t="str">
        <f t="shared" si="81"/>
        <v>KIXPEK</v>
      </c>
      <c r="B1748" s="199" t="s">
        <v>772</v>
      </c>
      <c r="C1748" s="199" t="s">
        <v>769</v>
      </c>
      <c r="D1748" s="207">
        <v>1761</v>
      </c>
      <c r="E1748" s="207" t="s">
        <v>1703</v>
      </c>
      <c r="F1748" s="207">
        <v>10535.8</v>
      </c>
      <c r="G1748" s="207">
        <v>141.5</v>
      </c>
      <c r="H1748" s="196">
        <f t="shared" si="82"/>
        <v>141.5</v>
      </c>
      <c r="I1748" s="197" t="b">
        <f t="shared" si="83"/>
        <v>1</v>
      </c>
      <c r="J1748" s="194" t="b">
        <v>1</v>
      </c>
    </row>
    <row r="1749" spans="1:10" ht="15.6" thickBot="1">
      <c r="A1749" s="222" t="str">
        <f t="shared" si="81"/>
        <v>PEKXNN</v>
      </c>
      <c r="B1749" s="199" t="s">
        <v>769</v>
      </c>
      <c r="C1749" s="199" t="s">
        <v>1692</v>
      </c>
      <c r="D1749" s="207">
        <v>1326</v>
      </c>
      <c r="E1749" s="207" t="s">
        <v>1704</v>
      </c>
      <c r="F1749" s="207">
        <v>6301.2</v>
      </c>
      <c r="G1749" s="207">
        <v>117.4</v>
      </c>
      <c r="H1749" s="196">
        <f t="shared" si="82"/>
        <v>117.4</v>
      </c>
      <c r="I1749" s="197" t="b">
        <f t="shared" si="83"/>
        <v>1</v>
      </c>
      <c r="J1749" s="194" t="b">
        <v>1</v>
      </c>
    </row>
    <row r="1750" spans="1:10" ht="15.6" thickBot="1">
      <c r="A1750" s="222" t="str">
        <f t="shared" si="81"/>
        <v>XNNPEK</v>
      </c>
      <c r="B1750" s="199" t="s">
        <v>1692</v>
      </c>
      <c r="C1750" s="199" t="s">
        <v>769</v>
      </c>
      <c r="D1750" s="208">
        <v>1326</v>
      </c>
      <c r="E1750" s="208" t="s">
        <v>1704</v>
      </c>
      <c r="F1750" s="208">
        <v>6295.2</v>
      </c>
      <c r="G1750" s="208">
        <v>117.5</v>
      </c>
      <c r="H1750" s="196">
        <f t="shared" si="82"/>
        <v>117.5</v>
      </c>
      <c r="I1750" s="197" t="b">
        <f t="shared" si="83"/>
        <v>1</v>
      </c>
      <c r="J1750" s="194" t="b">
        <v>1</v>
      </c>
    </row>
    <row r="1751" spans="1:10" ht="15.6" thickBot="1">
      <c r="A1751" s="222" t="str">
        <f t="shared" si="81"/>
        <v>PEKTSE</v>
      </c>
      <c r="B1751" s="199" t="s">
        <v>769</v>
      </c>
      <c r="C1751" s="199" t="s">
        <v>1705</v>
      </c>
      <c r="D1751" s="207">
        <v>3650</v>
      </c>
      <c r="E1751" s="207" t="s">
        <v>921</v>
      </c>
      <c r="F1751" s="207">
        <v>13805.8</v>
      </c>
      <c r="G1751" s="207">
        <v>254.6</v>
      </c>
      <c r="H1751" s="196">
        <f t="shared" si="82"/>
        <v>254.6</v>
      </c>
      <c r="I1751" s="197" t="b">
        <f t="shared" si="83"/>
        <v>1</v>
      </c>
      <c r="J1751" s="194" t="b">
        <v>1</v>
      </c>
    </row>
    <row r="1752" spans="1:10" ht="15.6" thickBot="1">
      <c r="A1752" s="222" t="str">
        <f t="shared" si="81"/>
        <v>TSEPEK</v>
      </c>
      <c r="B1752" s="199" t="s">
        <v>1705</v>
      </c>
      <c r="C1752" s="199" t="s">
        <v>769</v>
      </c>
      <c r="D1752" s="208">
        <v>3650</v>
      </c>
      <c r="E1752" s="208" t="s">
        <v>921</v>
      </c>
      <c r="F1752" s="208">
        <v>13805.8</v>
      </c>
      <c r="G1752" s="208">
        <v>254.6</v>
      </c>
      <c r="H1752" s="196">
        <f t="shared" si="82"/>
        <v>254.6</v>
      </c>
      <c r="I1752" s="197" t="b">
        <f t="shared" si="83"/>
        <v>1</v>
      </c>
      <c r="J1752" s="194" t="b">
        <v>1</v>
      </c>
    </row>
    <row r="1753" spans="1:10" ht="15.6" thickBot="1">
      <c r="A1753" s="222" t="str">
        <f t="shared" si="81"/>
        <v>PEKNGB</v>
      </c>
      <c r="B1753" s="199" t="s">
        <v>769</v>
      </c>
      <c r="C1753" s="199" t="s">
        <v>1073</v>
      </c>
      <c r="D1753" s="207">
        <v>1221</v>
      </c>
      <c r="E1753" s="207" t="s">
        <v>979</v>
      </c>
      <c r="F1753" s="207">
        <v>6115.2</v>
      </c>
      <c r="G1753" s="207">
        <v>107.3</v>
      </c>
      <c r="H1753" s="196">
        <f t="shared" si="82"/>
        <v>107.3</v>
      </c>
      <c r="I1753" s="197" t="b">
        <f t="shared" si="83"/>
        <v>1</v>
      </c>
      <c r="J1753" s="194" t="b">
        <v>1</v>
      </c>
    </row>
    <row r="1754" spans="1:10" ht="15.6" thickBot="1">
      <c r="A1754" s="222" t="str">
        <f t="shared" si="81"/>
        <v>NGBPEK</v>
      </c>
      <c r="B1754" s="199" t="s">
        <v>1073</v>
      </c>
      <c r="C1754" s="199" t="s">
        <v>769</v>
      </c>
      <c r="D1754" s="208">
        <v>1221</v>
      </c>
      <c r="E1754" s="208" t="s">
        <v>979</v>
      </c>
      <c r="F1754" s="208">
        <v>6115.2</v>
      </c>
      <c r="G1754" s="208">
        <v>107.3</v>
      </c>
      <c r="H1754" s="196">
        <f t="shared" si="82"/>
        <v>107.3</v>
      </c>
      <c r="I1754" s="197" t="b">
        <f t="shared" si="83"/>
        <v>1</v>
      </c>
      <c r="J1754" s="194" t="b">
        <v>1</v>
      </c>
    </row>
    <row r="1755" spans="1:10" ht="15.6" thickBot="1">
      <c r="A1755" s="222" t="str">
        <f t="shared" si="81"/>
        <v>PEKWUX</v>
      </c>
      <c r="B1755" s="199" t="s">
        <v>769</v>
      </c>
      <c r="C1755" s="199" t="s">
        <v>1076</v>
      </c>
      <c r="D1755" s="208">
        <v>1014</v>
      </c>
      <c r="E1755" s="208" t="s">
        <v>1680</v>
      </c>
      <c r="F1755" s="208">
        <v>5293.4</v>
      </c>
      <c r="G1755" s="208">
        <v>97</v>
      </c>
      <c r="H1755" s="196">
        <f t="shared" si="82"/>
        <v>97</v>
      </c>
      <c r="I1755" s="197" t="b">
        <f t="shared" si="83"/>
        <v>1</v>
      </c>
      <c r="J1755" s="194" t="b">
        <v>1</v>
      </c>
    </row>
    <row r="1756" spans="1:10" ht="15.6" thickBot="1">
      <c r="A1756" s="222" t="str">
        <f t="shared" si="81"/>
        <v>WUXPEK</v>
      </c>
      <c r="B1756" s="199" t="s">
        <v>1076</v>
      </c>
      <c r="C1756" s="199" t="s">
        <v>769</v>
      </c>
      <c r="D1756" s="207">
        <v>1014</v>
      </c>
      <c r="E1756" s="207" t="s">
        <v>1680</v>
      </c>
      <c r="F1756" s="207">
        <v>5293.4</v>
      </c>
      <c r="G1756" s="207">
        <v>97</v>
      </c>
      <c r="H1756" s="196">
        <f t="shared" si="82"/>
        <v>97</v>
      </c>
      <c r="I1756" s="197" t="b">
        <f t="shared" si="83"/>
        <v>1</v>
      </c>
      <c r="J1756" s="194" t="b">
        <v>1</v>
      </c>
    </row>
    <row r="1757" spans="1:10" ht="15.6" thickBot="1">
      <c r="A1757" s="222" t="str">
        <f t="shared" si="81"/>
        <v>PHLDEN</v>
      </c>
      <c r="B1757" s="199" t="s">
        <v>822</v>
      </c>
      <c r="C1757" s="199" t="s">
        <v>878</v>
      </c>
      <c r="D1757" s="207">
        <v>2499</v>
      </c>
      <c r="E1757" s="207" t="s">
        <v>1706</v>
      </c>
      <c r="F1757" s="207">
        <v>10416.9</v>
      </c>
      <c r="G1757" s="207">
        <v>200.8</v>
      </c>
      <c r="H1757" s="196">
        <f t="shared" si="82"/>
        <v>200.8</v>
      </c>
      <c r="I1757" s="197" t="b">
        <f t="shared" si="83"/>
        <v>1</v>
      </c>
      <c r="J1757" s="194" t="b">
        <v>1</v>
      </c>
    </row>
    <row r="1758" spans="1:10" ht="15.6" thickBot="1">
      <c r="A1758" s="222" t="str">
        <f t="shared" si="81"/>
        <v>DENPHL</v>
      </c>
      <c r="B1758" s="199" t="s">
        <v>878</v>
      </c>
      <c r="C1758" s="199" t="s">
        <v>822</v>
      </c>
      <c r="D1758" s="208">
        <v>2499</v>
      </c>
      <c r="E1758" s="208" t="s">
        <v>1706</v>
      </c>
      <c r="F1758" s="208">
        <v>10524.6</v>
      </c>
      <c r="G1758" s="208">
        <v>200.8</v>
      </c>
      <c r="H1758" s="196">
        <f t="shared" si="82"/>
        <v>200.8</v>
      </c>
      <c r="I1758" s="197" t="b">
        <f t="shared" si="83"/>
        <v>1</v>
      </c>
      <c r="J1758" s="194" t="b">
        <v>1</v>
      </c>
    </row>
    <row r="1759" spans="1:10" ht="15.6" thickBot="1">
      <c r="A1759" s="222" t="str">
        <f t="shared" si="81"/>
        <v>RNOSFO</v>
      </c>
      <c r="B1759" s="199" t="s">
        <v>1676</v>
      </c>
      <c r="C1759" s="199" t="s">
        <v>773</v>
      </c>
      <c r="D1759" s="207">
        <v>307</v>
      </c>
      <c r="E1759" s="207" t="s">
        <v>1707</v>
      </c>
      <c r="F1759" s="207">
        <v>1567.9</v>
      </c>
      <c r="G1759" s="207">
        <v>48.6</v>
      </c>
      <c r="H1759" s="196">
        <f t="shared" si="82"/>
        <v>48.6</v>
      </c>
      <c r="I1759" s="197" t="b">
        <f t="shared" si="83"/>
        <v>1</v>
      </c>
      <c r="J1759" s="194" t="b">
        <v>1</v>
      </c>
    </row>
    <row r="1760" spans="1:10" ht="15.6" thickBot="1">
      <c r="A1760" s="222" t="str">
        <f t="shared" si="81"/>
        <v>SFORNO</v>
      </c>
      <c r="B1760" s="199" t="s">
        <v>773</v>
      </c>
      <c r="C1760" s="199" t="s">
        <v>1676</v>
      </c>
      <c r="D1760" s="207">
        <v>307</v>
      </c>
      <c r="E1760" s="207" t="s">
        <v>1707</v>
      </c>
      <c r="F1760" s="207">
        <v>1568.6</v>
      </c>
      <c r="G1760" s="207">
        <v>48.6</v>
      </c>
      <c r="H1760" s="196">
        <f t="shared" si="82"/>
        <v>48.6</v>
      </c>
      <c r="I1760" s="197" t="b">
        <f t="shared" si="83"/>
        <v>1</v>
      </c>
      <c r="J1760" s="194" t="b">
        <v>1</v>
      </c>
    </row>
    <row r="1761" spans="1:10" ht="15.6" thickBot="1">
      <c r="A1761" s="222" t="str">
        <f t="shared" si="81"/>
        <v>SFOMEX</v>
      </c>
      <c r="B1761" s="199" t="s">
        <v>773</v>
      </c>
      <c r="C1761" s="199" t="s">
        <v>1402</v>
      </c>
      <c r="D1761" s="207">
        <v>3027</v>
      </c>
      <c r="E1761" s="207" t="s">
        <v>1708</v>
      </c>
      <c r="F1761" s="207">
        <v>11284.6</v>
      </c>
      <c r="G1761" s="207">
        <v>250.1</v>
      </c>
      <c r="H1761" s="196">
        <f t="shared" si="82"/>
        <v>250.1</v>
      </c>
      <c r="I1761" s="197" t="b">
        <f t="shared" si="83"/>
        <v>1</v>
      </c>
      <c r="J1761" s="194" t="b">
        <v>1</v>
      </c>
    </row>
    <row r="1762" spans="1:10" ht="15.6" thickBot="1">
      <c r="A1762" s="222" t="str">
        <f t="shared" si="81"/>
        <v>MEXSFO</v>
      </c>
      <c r="B1762" s="199" t="s">
        <v>1402</v>
      </c>
      <c r="C1762" s="199" t="s">
        <v>773</v>
      </c>
      <c r="D1762" s="208">
        <v>3027</v>
      </c>
      <c r="E1762" s="208" t="s">
        <v>1708</v>
      </c>
      <c r="F1762" s="208">
        <v>11293.6</v>
      </c>
      <c r="G1762" s="208">
        <v>248.1</v>
      </c>
      <c r="H1762" s="196">
        <f t="shared" si="82"/>
        <v>248.1</v>
      </c>
      <c r="I1762" s="197" t="b">
        <f t="shared" si="83"/>
        <v>1</v>
      </c>
      <c r="J1762" s="194" t="b">
        <v>1</v>
      </c>
    </row>
    <row r="1763" spans="1:10" ht="15.6" thickBot="1">
      <c r="A1763" s="222" t="str">
        <f t="shared" si="81"/>
        <v>SFOMIA</v>
      </c>
      <c r="B1763" s="199" t="s">
        <v>773</v>
      </c>
      <c r="C1763" s="199" t="s">
        <v>1017</v>
      </c>
      <c r="D1763" s="207">
        <v>4152</v>
      </c>
      <c r="E1763" s="207" t="s">
        <v>1709</v>
      </c>
      <c r="F1763" s="207">
        <v>16398.8</v>
      </c>
      <c r="G1763" s="207">
        <v>288.8</v>
      </c>
      <c r="H1763" s="196">
        <f t="shared" si="82"/>
        <v>288.8</v>
      </c>
      <c r="I1763" s="197" t="b">
        <f t="shared" si="83"/>
        <v>1</v>
      </c>
      <c r="J1763" s="194" t="b">
        <v>1</v>
      </c>
    </row>
    <row r="1764" spans="1:10" ht="15.6" thickBot="1">
      <c r="A1764" s="222" t="str">
        <f t="shared" si="81"/>
        <v>MIASFO</v>
      </c>
      <c r="B1764" s="199" t="s">
        <v>1017</v>
      </c>
      <c r="C1764" s="199" t="s">
        <v>773</v>
      </c>
      <c r="D1764" s="208">
        <v>4152</v>
      </c>
      <c r="E1764" s="208" t="s">
        <v>1709</v>
      </c>
      <c r="F1764" s="208">
        <v>16309.8</v>
      </c>
      <c r="G1764" s="208">
        <v>288.7</v>
      </c>
      <c r="H1764" s="196">
        <f t="shared" si="82"/>
        <v>288.7</v>
      </c>
      <c r="I1764" s="197" t="b">
        <f t="shared" si="83"/>
        <v>1</v>
      </c>
      <c r="J1764" s="194" t="b">
        <v>1</v>
      </c>
    </row>
    <row r="1765" spans="1:10" ht="15.6" thickBot="1">
      <c r="A1765" s="222" t="str">
        <f t="shared" si="81"/>
        <v>SHEXMN</v>
      </c>
      <c r="B1765" s="199" t="s">
        <v>1244</v>
      </c>
      <c r="C1765" s="199" t="s">
        <v>798</v>
      </c>
      <c r="D1765" s="207">
        <v>1963</v>
      </c>
      <c r="E1765" s="207" t="s">
        <v>1576</v>
      </c>
      <c r="F1765" s="207">
        <v>8334.7999999999993</v>
      </c>
      <c r="G1765" s="207">
        <v>141.19999999999999</v>
      </c>
      <c r="H1765" s="196">
        <f t="shared" si="82"/>
        <v>141.19999999999999</v>
      </c>
      <c r="I1765" s="197" t="b">
        <f t="shared" si="83"/>
        <v>1</v>
      </c>
      <c r="J1765" s="194" t="b">
        <v>1</v>
      </c>
    </row>
    <row r="1766" spans="1:10" ht="15.6" thickBot="1">
      <c r="A1766" s="222" t="str">
        <f t="shared" si="81"/>
        <v>XMNSHE</v>
      </c>
      <c r="B1766" s="199" t="s">
        <v>798</v>
      </c>
      <c r="C1766" s="199" t="s">
        <v>1244</v>
      </c>
      <c r="D1766" s="208">
        <v>1963</v>
      </c>
      <c r="E1766" s="208" t="s">
        <v>1576</v>
      </c>
      <c r="F1766" s="208">
        <v>8334.7999999999993</v>
      </c>
      <c r="G1766" s="208">
        <v>141.19999999999999</v>
      </c>
      <c r="H1766" s="196">
        <f t="shared" si="82"/>
        <v>141.19999999999999</v>
      </c>
      <c r="I1766" s="197" t="b">
        <f t="shared" si="83"/>
        <v>1</v>
      </c>
      <c r="J1766" s="194" t="b">
        <v>1</v>
      </c>
    </row>
    <row r="1767" spans="1:10" ht="15.6" thickBot="1">
      <c r="A1767" s="222" t="str">
        <f t="shared" si="81"/>
        <v>SINPEN</v>
      </c>
      <c r="B1767" s="199" t="s">
        <v>803</v>
      </c>
      <c r="C1767" s="199" t="s">
        <v>1208</v>
      </c>
      <c r="D1767" s="207">
        <v>600</v>
      </c>
      <c r="E1767" s="207" t="s">
        <v>1110</v>
      </c>
      <c r="F1767" s="207">
        <v>3758.8</v>
      </c>
      <c r="G1767" s="207">
        <v>69.099999999999994</v>
      </c>
      <c r="H1767" s="196">
        <f t="shared" si="82"/>
        <v>69.099999999999994</v>
      </c>
      <c r="I1767" s="197" t="b">
        <f t="shared" si="83"/>
        <v>1</v>
      </c>
      <c r="J1767" s="194" t="b">
        <v>1</v>
      </c>
    </row>
    <row r="1768" spans="1:10" ht="15.6" thickBot="1">
      <c r="A1768" s="222" t="str">
        <f t="shared" si="81"/>
        <v>PENSIN</v>
      </c>
      <c r="B1768" s="199" t="s">
        <v>1208</v>
      </c>
      <c r="C1768" s="199" t="s">
        <v>803</v>
      </c>
      <c r="D1768" s="208">
        <v>600</v>
      </c>
      <c r="E1768" s="208" t="s">
        <v>1110</v>
      </c>
      <c r="F1768" s="208">
        <v>3758.8</v>
      </c>
      <c r="G1768" s="208">
        <v>69.099999999999994</v>
      </c>
      <c r="H1768" s="196">
        <f t="shared" si="82"/>
        <v>69.099999999999994</v>
      </c>
      <c r="I1768" s="197" t="b">
        <f t="shared" si="83"/>
        <v>1</v>
      </c>
      <c r="J1768" s="194" t="b">
        <v>1</v>
      </c>
    </row>
    <row r="1769" spans="1:10" ht="15.6" thickBot="1">
      <c r="A1769" s="222" t="str">
        <f t="shared" si="81"/>
        <v>SJWSZX</v>
      </c>
      <c r="B1769" s="199" t="s">
        <v>1524</v>
      </c>
      <c r="C1769" s="199" t="s">
        <v>759</v>
      </c>
      <c r="D1769" s="207">
        <v>1738</v>
      </c>
      <c r="E1769" s="207" t="s">
        <v>1710</v>
      </c>
      <c r="F1769" s="207">
        <v>7636.8</v>
      </c>
      <c r="G1769" s="207">
        <v>131.19999999999999</v>
      </c>
      <c r="H1769" s="196">
        <f t="shared" si="82"/>
        <v>131.19999999999999</v>
      </c>
      <c r="I1769" s="197" t="b">
        <f t="shared" si="83"/>
        <v>1</v>
      </c>
      <c r="J1769" s="194" t="b">
        <v>1</v>
      </c>
    </row>
    <row r="1770" spans="1:10" ht="15.6" thickBot="1">
      <c r="A1770" s="222" t="str">
        <f t="shared" si="81"/>
        <v>SZXWUH</v>
      </c>
      <c r="B1770" s="199" t="s">
        <v>759</v>
      </c>
      <c r="C1770" s="199" t="s">
        <v>1099</v>
      </c>
      <c r="D1770" s="207">
        <v>906</v>
      </c>
      <c r="E1770" s="207" t="s">
        <v>1711</v>
      </c>
      <c r="F1770" s="207">
        <v>5275</v>
      </c>
      <c r="G1770" s="207">
        <v>88.2</v>
      </c>
      <c r="H1770" s="196">
        <f t="shared" si="82"/>
        <v>88.2</v>
      </c>
      <c r="I1770" s="197" t="b">
        <f t="shared" si="83"/>
        <v>1</v>
      </c>
      <c r="J1770" s="194" t="b">
        <v>1</v>
      </c>
    </row>
    <row r="1771" spans="1:10" ht="15.6" thickBot="1">
      <c r="A1771" s="222" t="str">
        <f t="shared" si="81"/>
        <v>WUHSZX</v>
      </c>
      <c r="B1771" s="199" t="s">
        <v>1099</v>
      </c>
      <c r="C1771" s="199" t="s">
        <v>759</v>
      </c>
      <c r="D1771" s="207">
        <v>906</v>
      </c>
      <c r="E1771" s="207" t="s">
        <v>1711</v>
      </c>
      <c r="F1771" s="207">
        <v>5273</v>
      </c>
      <c r="G1771" s="207">
        <v>88.3</v>
      </c>
      <c r="H1771" s="196">
        <f t="shared" si="82"/>
        <v>88.3</v>
      </c>
      <c r="I1771" s="197" t="b">
        <f t="shared" si="83"/>
        <v>1</v>
      </c>
      <c r="J1771" s="194" t="b">
        <v>1</v>
      </c>
    </row>
    <row r="1772" spans="1:10" ht="15.6" thickBot="1">
      <c r="A1772" s="222" t="str">
        <f t="shared" si="81"/>
        <v>SZXSJW</v>
      </c>
      <c r="B1772" s="199" t="s">
        <v>759</v>
      </c>
      <c r="C1772" s="199" t="s">
        <v>1524</v>
      </c>
      <c r="D1772" s="208">
        <v>1738</v>
      </c>
      <c r="E1772" s="208" t="s">
        <v>1710</v>
      </c>
      <c r="F1772" s="208">
        <v>7636.8</v>
      </c>
      <c r="G1772" s="208">
        <v>131.19999999999999</v>
      </c>
      <c r="H1772" s="196">
        <f t="shared" si="82"/>
        <v>131.19999999999999</v>
      </c>
      <c r="I1772" s="197" t="b">
        <f t="shared" si="83"/>
        <v>1</v>
      </c>
      <c r="J1772" s="194" t="b">
        <v>1</v>
      </c>
    </row>
    <row r="1773" spans="1:10" ht="15.6" thickBot="1">
      <c r="A1773" s="222" t="str">
        <f t="shared" si="81"/>
        <v>SZXKOW</v>
      </c>
      <c r="B1773" s="199" t="s">
        <v>759</v>
      </c>
      <c r="C1773" s="199" t="s">
        <v>1672</v>
      </c>
      <c r="D1773" s="207">
        <v>370</v>
      </c>
      <c r="E1773" s="207" t="s">
        <v>921</v>
      </c>
      <c r="F1773" s="207">
        <v>2699.2</v>
      </c>
      <c r="G1773" s="207">
        <v>49.5</v>
      </c>
      <c r="H1773" s="196">
        <f t="shared" si="82"/>
        <v>49.5</v>
      </c>
      <c r="I1773" s="197" t="b">
        <f t="shared" si="83"/>
        <v>1</v>
      </c>
      <c r="J1773" s="194" t="b">
        <v>1</v>
      </c>
    </row>
    <row r="1774" spans="1:10" ht="15.6" thickBot="1">
      <c r="A1774" s="222" t="str">
        <f t="shared" si="81"/>
        <v>KOWSZX</v>
      </c>
      <c r="B1774" s="199" t="s">
        <v>1672</v>
      </c>
      <c r="C1774" s="199" t="s">
        <v>759</v>
      </c>
      <c r="D1774" s="208">
        <v>370</v>
      </c>
      <c r="E1774" s="208" t="s">
        <v>921</v>
      </c>
      <c r="F1774" s="208">
        <v>2699.3</v>
      </c>
      <c r="G1774" s="208">
        <v>49.5</v>
      </c>
      <c r="H1774" s="196">
        <f t="shared" si="82"/>
        <v>49.5</v>
      </c>
      <c r="I1774" s="197" t="b">
        <f t="shared" si="83"/>
        <v>1</v>
      </c>
      <c r="J1774" s="194" t="b">
        <v>1</v>
      </c>
    </row>
    <row r="1775" spans="1:10" ht="15.6" thickBot="1">
      <c r="A1775" s="222" t="str">
        <f t="shared" si="81"/>
        <v>SZXXMN</v>
      </c>
      <c r="B1775" s="199" t="s">
        <v>759</v>
      </c>
      <c r="C1775" s="199" t="s">
        <v>798</v>
      </c>
      <c r="D1775" s="207">
        <v>488</v>
      </c>
      <c r="E1775" s="207" t="s">
        <v>1712</v>
      </c>
      <c r="F1775" s="207">
        <v>3837.3</v>
      </c>
      <c r="G1775" s="207">
        <v>52.9</v>
      </c>
      <c r="H1775" s="196">
        <f t="shared" si="82"/>
        <v>52.9</v>
      </c>
      <c r="I1775" s="197" t="b">
        <f t="shared" si="83"/>
        <v>1</v>
      </c>
      <c r="J1775" s="194" t="b">
        <v>1</v>
      </c>
    </row>
    <row r="1776" spans="1:10" ht="15.6" thickBot="1">
      <c r="A1776" s="222" t="str">
        <f t="shared" si="81"/>
        <v>XMNDLC</v>
      </c>
      <c r="B1776" s="199" t="s">
        <v>798</v>
      </c>
      <c r="C1776" s="199" t="s">
        <v>1116</v>
      </c>
      <c r="D1776" s="207">
        <v>1633</v>
      </c>
      <c r="E1776" s="207" t="s">
        <v>907</v>
      </c>
      <c r="F1776" s="207">
        <v>7366</v>
      </c>
      <c r="G1776" s="207">
        <v>132.1</v>
      </c>
      <c r="H1776" s="196">
        <f t="shared" si="82"/>
        <v>132.1</v>
      </c>
      <c r="I1776" s="197" t="b">
        <f t="shared" si="83"/>
        <v>1</v>
      </c>
      <c r="J1776" s="194" t="b">
        <v>1</v>
      </c>
    </row>
    <row r="1777" spans="1:10" ht="15.6" thickBot="1">
      <c r="A1777" s="222" t="str">
        <f t="shared" si="81"/>
        <v>DLCXMN</v>
      </c>
      <c r="B1777" s="199" t="s">
        <v>1116</v>
      </c>
      <c r="C1777" s="199" t="s">
        <v>798</v>
      </c>
      <c r="D1777" s="207">
        <v>1633</v>
      </c>
      <c r="E1777" s="207" t="s">
        <v>907</v>
      </c>
      <c r="F1777" s="207">
        <v>7366</v>
      </c>
      <c r="G1777" s="207">
        <v>132.1</v>
      </c>
      <c r="H1777" s="196">
        <f t="shared" si="82"/>
        <v>132.1</v>
      </c>
      <c r="I1777" s="197" t="b">
        <f t="shared" si="83"/>
        <v>1</v>
      </c>
      <c r="J1777" s="194" t="b">
        <v>1</v>
      </c>
    </row>
    <row r="1778" spans="1:10" ht="15.6" thickBot="1">
      <c r="A1778" s="222" t="str">
        <f t="shared" si="81"/>
        <v>XMNSZX</v>
      </c>
      <c r="B1778" s="199" t="s">
        <v>798</v>
      </c>
      <c r="C1778" s="199" t="s">
        <v>759</v>
      </c>
      <c r="D1778" s="207">
        <v>488</v>
      </c>
      <c r="E1778" s="207" t="s">
        <v>1712</v>
      </c>
      <c r="F1778" s="207">
        <v>3834.4</v>
      </c>
      <c r="G1778" s="207">
        <v>52.9</v>
      </c>
      <c r="H1778" s="196">
        <f t="shared" si="82"/>
        <v>52.9</v>
      </c>
      <c r="I1778" s="197" t="b">
        <f t="shared" si="83"/>
        <v>1</v>
      </c>
      <c r="J1778" s="194" t="b">
        <v>1</v>
      </c>
    </row>
    <row r="1779" spans="1:10" ht="15.6" thickBot="1">
      <c r="A1779" s="222" t="str">
        <f t="shared" si="81"/>
        <v>SZXLYA</v>
      </c>
      <c r="B1779" s="199" t="s">
        <v>759</v>
      </c>
      <c r="C1779" s="199" t="s">
        <v>1691</v>
      </c>
      <c r="D1779" s="207">
        <v>1350</v>
      </c>
      <c r="E1779" s="207" t="s">
        <v>921</v>
      </c>
      <c r="F1779" s="207">
        <v>6432.7</v>
      </c>
      <c r="G1779" s="207">
        <v>118.5</v>
      </c>
      <c r="H1779" s="196">
        <f t="shared" si="82"/>
        <v>118.5</v>
      </c>
      <c r="I1779" s="197" t="b">
        <f t="shared" si="83"/>
        <v>1</v>
      </c>
      <c r="J1779" s="194" t="b">
        <v>1</v>
      </c>
    </row>
    <row r="1780" spans="1:10" ht="15.6" thickBot="1">
      <c r="A1780" s="222" t="str">
        <f t="shared" si="81"/>
        <v>LYASZX</v>
      </c>
      <c r="B1780" s="199" t="s">
        <v>1691</v>
      </c>
      <c r="C1780" s="199" t="s">
        <v>759</v>
      </c>
      <c r="D1780" s="208">
        <v>1350</v>
      </c>
      <c r="E1780" s="208" t="s">
        <v>921</v>
      </c>
      <c r="F1780" s="208">
        <v>6432.7</v>
      </c>
      <c r="G1780" s="208">
        <v>118.5</v>
      </c>
      <c r="H1780" s="196">
        <f t="shared" si="82"/>
        <v>118.5</v>
      </c>
      <c r="I1780" s="197" t="b">
        <f t="shared" si="83"/>
        <v>1</v>
      </c>
      <c r="J1780" s="194" t="b">
        <v>1</v>
      </c>
    </row>
    <row r="1781" spans="1:10" ht="15.6" thickBot="1">
      <c r="A1781" s="222" t="str">
        <f t="shared" si="81"/>
        <v>TNNHKG</v>
      </c>
      <c r="B1781" s="199" t="s">
        <v>1713</v>
      </c>
      <c r="C1781" s="199" t="s">
        <v>760</v>
      </c>
      <c r="D1781" s="207">
        <v>650</v>
      </c>
      <c r="E1781" s="207" t="s">
        <v>1161</v>
      </c>
      <c r="F1781" s="207">
        <v>3236.3</v>
      </c>
      <c r="G1781" s="207">
        <v>94.8</v>
      </c>
      <c r="H1781" s="196">
        <f t="shared" si="82"/>
        <v>94.8</v>
      </c>
      <c r="I1781" s="197" t="b">
        <f t="shared" si="83"/>
        <v>1</v>
      </c>
      <c r="J1781" s="194" t="b">
        <v>1</v>
      </c>
    </row>
    <row r="1782" spans="1:10" ht="15.6" thickBot="1">
      <c r="A1782" s="222" t="str">
        <f t="shared" si="81"/>
        <v>HKGTNN</v>
      </c>
      <c r="B1782" s="199" t="s">
        <v>760</v>
      </c>
      <c r="C1782" s="199" t="s">
        <v>1713</v>
      </c>
      <c r="D1782" s="208">
        <v>650</v>
      </c>
      <c r="E1782" s="208" t="s">
        <v>1161</v>
      </c>
      <c r="F1782" s="208">
        <v>3236.3</v>
      </c>
      <c r="G1782" s="208">
        <v>94.8</v>
      </c>
      <c r="H1782" s="196">
        <f t="shared" si="82"/>
        <v>94.8</v>
      </c>
      <c r="I1782" s="197" t="b">
        <f t="shared" si="83"/>
        <v>1</v>
      </c>
      <c r="J1782" s="194" t="b">
        <v>1</v>
      </c>
    </row>
    <row r="1783" spans="1:10" ht="19.8" thickBot="1">
      <c r="A1783" s="222" t="str">
        <f t="shared" si="81"/>
        <v>TPAMSP</v>
      </c>
      <c r="B1783" s="199" t="s">
        <v>1005</v>
      </c>
      <c r="C1783" s="199" t="s">
        <v>791</v>
      </c>
      <c r="D1783" s="207">
        <v>2102</v>
      </c>
      <c r="E1783" s="207" t="s">
        <v>1714</v>
      </c>
      <c r="F1783" s="207">
        <v>9343.2000000000007</v>
      </c>
      <c r="G1783" s="207">
        <v>172.8</v>
      </c>
      <c r="H1783" s="196">
        <f t="shared" si="82"/>
        <v>172.8</v>
      </c>
      <c r="I1783" s="197" t="b">
        <f t="shared" si="83"/>
        <v>1</v>
      </c>
      <c r="J1783" s="194" t="b">
        <v>1</v>
      </c>
    </row>
    <row r="1784" spans="1:10" ht="19.8" thickBot="1">
      <c r="A1784" s="222" t="str">
        <f t="shared" si="81"/>
        <v>MSPTPA</v>
      </c>
      <c r="B1784" s="199" t="s">
        <v>791</v>
      </c>
      <c r="C1784" s="199" t="s">
        <v>1005</v>
      </c>
      <c r="D1784" s="208">
        <v>2102</v>
      </c>
      <c r="E1784" s="208" t="s">
        <v>1715</v>
      </c>
      <c r="F1784" s="208">
        <v>9346.1</v>
      </c>
      <c r="G1784" s="208">
        <v>172.8</v>
      </c>
      <c r="H1784" s="196">
        <f t="shared" si="82"/>
        <v>172.8</v>
      </c>
      <c r="I1784" s="197" t="b">
        <f t="shared" si="83"/>
        <v>1</v>
      </c>
      <c r="J1784" s="194" t="b">
        <v>1</v>
      </c>
    </row>
    <row r="1785" spans="1:10" ht="19.8" thickBot="1">
      <c r="A1785" s="222" t="str">
        <f t="shared" si="81"/>
        <v>TPAATL</v>
      </c>
      <c r="B1785" s="199" t="s">
        <v>1005</v>
      </c>
      <c r="C1785" s="199" t="s">
        <v>808</v>
      </c>
      <c r="D1785" s="207">
        <v>653</v>
      </c>
      <c r="E1785" s="207" t="s">
        <v>1716</v>
      </c>
      <c r="F1785" s="207">
        <v>4379.2</v>
      </c>
      <c r="G1785" s="207">
        <v>76.099999999999994</v>
      </c>
      <c r="H1785" s="196">
        <f t="shared" si="82"/>
        <v>76.099999999999994</v>
      </c>
      <c r="I1785" s="197" t="b">
        <f t="shared" si="83"/>
        <v>1</v>
      </c>
      <c r="J1785" s="194" t="b">
        <v>1</v>
      </c>
    </row>
    <row r="1786" spans="1:10" ht="19.8" thickBot="1">
      <c r="A1786" s="222" t="str">
        <f t="shared" si="81"/>
        <v>ATLTPA</v>
      </c>
      <c r="B1786" s="199" t="s">
        <v>808</v>
      </c>
      <c r="C1786" s="199" t="s">
        <v>1005</v>
      </c>
      <c r="D1786" s="208">
        <v>653</v>
      </c>
      <c r="E1786" s="208" t="s">
        <v>1716</v>
      </c>
      <c r="F1786" s="208">
        <v>4382</v>
      </c>
      <c r="G1786" s="208">
        <v>76</v>
      </c>
      <c r="H1786" s="196">
        <f t="shared" si="82"/>
        <v>76</v>
      </c>
      <c r="I1786" s="197" t="b">
        <f t="shared" si="83"/>
        <v>1</v>
      </c>
      <c r="J1786" s="194" t="b">
        <v>1</v>
      </c>
    </row>
    <row r="1787" spans="1:10" ht="15.6" thickBot="1">
      <c r="A1787" s="222" t="str">
        <f t="shared" si="81"/>
        <v>TPEMEL</v>
      </c>
      <c r="B1787" s="199" t="s">
        <v>755</v>
      </c>
      <c r="C1787" s="199" t="s">
        <v>926</v>
      </c>
      <c r="D1787" s="207">
        <v>7395</v>
      </c>
      <c r="E1787" s="207" t="s">
        <v>1610</v>
      </c>
      <c r="F1787" s="207">
        <v>46981.9</v>
      </c>
      <c r="G1787" s="207">
        <v>354.8</v>
      </c>
      <c r="H1787" s="196">
        <f t="shared" si="82"/>
        <v>354.8</v>
      </c>
      <c r="I1787" s="197" t="b">
        <f t="shared" si="83"/>
        <v>1</v>
      </c>
      <c r="J1787" s="194" t="b">
        <v>1</v>
      </c>
    </row>
    <row r="1788" spans="1:10" ht="15.6" thickBot="1">
      <c r="A1788" s="222" t="str">
        <f t="shared" si="81"/>
        <v>MELTPE</v>
      </c>
      <c r="B1788" s="199" t="s">
        <v>926</v>
      </c>
      <c r="C1788" s="199" t="s">
        <v>755</v>
      </c>
      <c r="D1788" s="208">
        <v>7395</v>
      </c>
      <c r="E1788" s="208" t="s">
        <v>1610</v>
      </c>
      <c r="F1788" s="208">
        <v>46981.9</v>
      </c>
      <c r="G1788" s="208">
        <v>354.8</v>
      </c>
      <c r="H1788" s="196">
        <f t="shared" si="82"/>
        <v>354.8</v>
      </c>
      <c r="I1788" s="197" t="b">
        <f t="shared" si="83"/>
        <v>1</v>
      </c>
      <c r="J1788" s="194" t="b">
        <v>1</v>
      </c>
    </row>
    <row r="1789" spans="1:10" ht="15.6" thickBot="1">
      <c r="A1789" s="222" t="str">
        <f t="shared" si="81"/>
        <v>TPENTG</v>
      </c>
      <c r="B1789" s="199" t="s">
        <v>755</v>
      </c>
      <c r="C1789" s="199" t="s">
        <v>1434</v>
      </c>
      <c r="D1789" s="207">
        <v>777</v>
      </c>
      <c r="E1789" s="207" t="s">
        <v>907</v>
      </c>
      <c r="F1789" s="207">
        <v>4410.1000000000004</v>
      </c>
      <c r="G1789" s="207">
        <v>81.3</v>
      </c>
      <c r="H1789" s="196">
        <f t="shared" si="82"/>
        <v>81.3</v>
      </c>
      <c r="I1789" s="197" t="b">
        <f t="shared" si="83"/>
        <v>1</v>
      </c>
      <c r="J1789" s="194" t="b">
        <v>1</v>
      </c>
    </row>
    <row r="1790" spans="1:10" ht="15.6" thickBot="1">
      <c r="A1790" s="222" t="str">
        <f t="shared" si="81"/>
        <v>NTGTPE</v>
      </c>
      <c r="B1790" s="199" t="s">
        <v>1434</v>
      </c>
      <c r="C1790" s="199" t="s">
        <v>755</v>
      </c>
      <c r="D1790" s="207">
        <v>777</v>
      </c>
      <c r="E1790" s="207" t="s">
        <v>907</v>
      </c>
      <c r="F1790" s="207">
        <v>4410.1000000000004</v>
      </c>
      <c r="G1790" s="207">
        <v>81.3</v>
      </c>
      <c r="H1790" s="196">
        <f t="shared" si="82"/>
        <v>81.3</v>
      </c>
      <c r="I1790" s="197" t="b">
        <f t="shared" si="83"/>
        <v>1</v>
      </c>
      <c r="J1790" s="194" t="b">
        <v>1</v>
      </c>
    </row>
    <row r="1791" spans="1:10" ht="15.6" thickBot="1">
      <c r="A1791" s="222" t="str">
        <f t="shared" si="81"/>
        <v>TPEKWE</v>
      </c>
      <c r="B1791" s="199" t="s">
        <v>755</v>
      </c>
      <c r="C1791" s="199" t="s">
        <v>1717</v>
      </c>
      <c r="D1791" s="207">
        <v>1450</v>
      </c>
      <c r="E1791" s="207" t="s">
        <v>1718</v>
      </c>
      <c r="F1791" s="207">
        <v>6738.6</v>
      </c>
      <c r="G1791" s="207">
        <v>122.3</v>
      </c>
      <c r="H1791" s="196">
        <f t="shared" si="82"/>
        <v>122.3</v>
      </c>
      <c r="I1791" s="197" t="b">
        <f t="shared" si="83"/>
        <v>1</v>
      </c>
      <c r="J1791" s="194" t="b">
        <v>1</v>
      </c>
    </row>
    <row r="1792" spans="1:10" ht="15.6" thickBot="1">
      <c r="A1792" s="222" t="str">
        <f t="shared" si="81"/>
        <v>KWETPE</v>
      </c>
      <c r="B1792" s="199" t="s">
        <v>1717</v>
      </c>
      <c r="C1792" s="199" t="s">
        <v>755</v>
      </c>
      <c r="D1792" s="208">
        <v>1450</v>
      </c>
      <c r="E1792" s="208" t="s">
        <v>1718</v>
      </c>
      <c r="F1792" s="208">
        <v>6738.6</v>
      </c>
      <c r="G1792" s="208">
        <v>122.3</v>
      </c>
      <c r="H1792" s="196">
        <f t="shared" si="82"/>
        <v>122.3</v>
      </c>
      <c r="I1792" s="197" t="b">
        <f t="shared" si="83"/>
        <v>1</v>
      </c>
      <c r="J1792" s="194" t="b">
        <v>1</v>
      </c>
    </row>
    <row r="1793" spans="1:10" ht="15.6" thickBot="1">
      <c r="A1793" s="222" t="str">
        <f t="shared" si="81"/>
        <v>TPEHIJ</v>
      </c>
      <c r="B1793" s="199" t="s">
        <v>755</v>
      </c>
      <c r="C1793" s="199" t="s">
        <v>1656</v>
      </c>
      <c r="D1793" s="207">
        <v>1532</v>
      </c>
      <c r="E1793" s="207" t="s">
        <v>920</v>
      </c>
      <c r="F1793" s="207">
        <v>7115.2</v>
      </c>
      <c r="G1793" s="207">
        <v>127.8</v>
      </c>
      <c r="H1793" s="196">
        <f t="shared" si="82"/>
        <v>127.8</v>
      </c>
      <c r="I1793" s="197" t="b">
        <f t="shared" si="83"/>
        <v>1</v>
      </c>
      <c r="J1793" s="194" t="b">
        <v>1</v>
      </c>
    </row>
    <row r="1794" spans="1:10" ht="15.6" thickBot="1">
      <c r="A1794" s="222" t="str">
        <f t="shared" si="81"/>
        <v>HIJTPE</v>
      </c>
      <c r="B1794" s="199" t="s">
        <v>1656</v>
      </c>
      <c r="C1794" s="199" t="s">
        <v>755</v>
      </c>
      <c r="D1794" s="208">
        <v>1532</v>
      </c>
      <c r="E1794" s="208" t="s">
        <v>920</v>
      </c>
      <c r="F1794" s="208">
        <v>7115.2</v>
      </c>
      <c r="G1794" s="208">
        <v>127.8</v>
      </c>
      <c r="H1794" s="196">
        <f t="shared" si="82"/>
        <v>127.8</v>
      </c>
      <c r="I1794" s="197" t="b">
        <f t="shared" si="83"/>
        <v>1</v>
      </c>
      <c r="J1794" s="194" t="b">
        <v>1</v>
      </c>
    </row>
    <row r="1795" spans="1:10" ht="15.6" thickBot="1">
      <c r="A1795" s="222" t="str">
        <f t="shared" ref="A1795:A1858" si="84">B1795&amp;C1795</f>
        <v>TPENNG</v>
      </c>
      <c r="B1795" s="199" t="s">
        <v>755</v>
      </c>
      <c r="C1795" s="199" t="s">
        <v>1719</v>
      </c>
      <c r="D1795" s="207">
        <v>1353</v>
      </c>
      <c r="E1795" s="207" t="s">
        <v>1718</v>
      </c>
      <c r="F1795" s="207">
        <v>6373.2</v>
      </c>
      <c r="G1795" s="207">
        <v>121.6</v>
      </c>
      <c r="H1795" s="196">
        <f t="shared" ref="H1795:H1858" si="85">SUMIFS(G:G,B:B,B1795,C:C,C1795)</f>
        <v>121.6</v>
      </c>
      <c r="I1795" s="197" t="b">
        <f t="shared" ref="I1795:I1858" si="86">H1795=G1795</f>
        <v>1</v>
      </c>
      <c r="J1795" s="194" t="b">
        <v>1</v>
      </c>
    </row>
    <row r="1796" spans="1:10" ht="15.6" thickBot="1">
      <c r="A1796" s="222" t="str">
        <f t="shared" si="84"/>
        <v>NNGTPE</v>
      </c>
      <c r="B1796" s="199" t="s">
        <v>1719</v>
      </c>
      <c r="C1796" s="199" t="s">
        <v>755</v>
      </c>
      <c r="D1796" s="208">
        <v>1353</v>
      </c>
      <c r="E1796" s="208" t="s">
        <v>1718</v>
      </c>
      <c r="F1796" s="208">
        <v>6373.2</v>
      </c>
      <c r="G1796" s="208">
        <v>121.6</v>
      </c>
      <c r="H1796" s="196">
        <f t="shared" si="85"/>
        <v>121.6</v>
      </c>
      <c r="I1796" s="197" t="b">
        <f t="shared" si="86"/>
        <v>1</v>
      </c>
      <c r="J1796" s="194" t="b">
        <v>1</v>
      </c>
    </row>
    <row r="1797" spans="1:10" ht="15.6" thickBot="1">
      <c r="A1797" s="222" t="str">
        <f t="shared" si="84"/>
        <v>TPESYD</v>
      </c>
      <c r="B1797" s="199" t="s">
        <v>755</v>
      </c>
      <c r="C1797" s="199" t="s">
        <v>960</v>
      </c>
      <c r="D1797" s="207">
        <v>7279</v>
      </c>
      <c r="E1797" s="207">
        <v>359</v>
      </c>
      <c r="F1797" s="207">
        <v>45070.9</v>
      </c>
      <c r="G1797" s="207">
        <v>340.4</v>
      </c>
      <c r="H1797" s="196">
        <f t="shared" si="85"/>
        <v>340.4</v>
      </c>
      <c r="I1797" s="197" t="b">
        <f t="shared" si="86"/>
        <v>1</v>
      </c>
      <c r="J1797" s="194" t="b">
        <v>1</v>
      </c>
    </row>
    <row r="1798" spans="1:10" ht="15.6" thickBot="1">
      <c r="A1798" s="222" t="str">
        <f t="shared" si="84"/>
        <v>SYDTPE</v>
      </c>
      <c r="B1798" s="199" t="s">
        <v>960</v>
      </c>
      <c r="C1798" s="199" t="s">
        <v>755</v>
      </c>
      <c r="D1798" s="208">
        <v>7279</v>
      </c>
      <c r="E1798" s="208">
        <v>359</v>
      </c>
      <c r="F1798" s="208">
        <v>45070.9</v>
      </c>
      <c r="G1798" s="208">
        <v>340.4</v>
      </c>
      <c r="H1798" s="196">
        <f t="shared" si="85"/>
        <v>340.4</v>
      </c>
      <c r="I1798" s="197" t="b">
        <f t="shared" si="86"/>
        <v>1</v>
      </c>
      <c r="J1798" s="194" t="b">
        <v>1</v>
      </c>
    </row>
    <row r="1799" spans="1:10" ht="15.6" thickBot="1">
      <c r="A1799" s="222" t="str">
        <f t="shared" si="84"/>
        <v>VIISGN</v>
      </c>
      <c r="B1799" s="199" t="s">
        <v>1720</v>
      </c>
      <c r="C1799" s="199" t="s">
        <v>795</v>
      </c>
      <c r="D1799" s="207">
        <v>885</v>
      </c>
      <c r="E1799" s="207" t="s">
        <v>921</v>
      </c>
      <c r="F1799" s="207">
        <v>5303.3</v>
      </c>
      <c r="G1799" s="207">
        <v>84.7</v>
      </c>
      <c r="H1799" s="196">
        <f t="shared" si="85"/>
        <v>84.7</v>
      </c>
      <c r="I1799" s="197" t="b">
        <f t="shared" si="86"/>
        <v>1</v>
      </c>
      <c r="J1799" s="194" t="b">
        <v>1</v>
      </c>
    </row>
    <row r="1800" spans="1:10" ht="15.6" thickBot="1">
      <c r="A1800" s="222" t="str">
        <f t="shared" si="84"/>
        <v>SGNVII</v>
      </c>
      <c r="B1800" s="199" t="s">
        <v>795</v>
      </c>
      <c r="C1800" s="199" t="s">
        <v>1720</v>
      </c>
      <c r="D1800" s="208">
        <v>885</v>
      </c>
      <c r="E1800" s="208" t="s">
        <v>921</v>
      </c>
      <c r="F1800" s="208">
        <v>5301.5</v>
      </c>
      <c r="G1800" s="208">
        <v>84.8</v>
      </c>
      <c r="H1800" s="196">
        <f t="shared" si="85"/>
        <v>84.8</v>
      </c>
      <c r="I1800" s="197" t="b">
        <f t="shared" si="86"/>
        <v>1</v>
      </c>
      <c r="J1800" s="194" t="b">
        <v>1</v>
      </c>
    </row>
    <row r="1801" spans="1:10" ht="15.6" thickBot="1">
      <c r="A1801" s="222" t="str">
        <f t="shared" si="84"/>
        <v>WNZWUH</v>
      </c>
      <c r="B1801" s="199" t="s">
        <v>1097</v>
      </c>
      <c r="C1801" s="199" t="s">
        <v>1099</v>
      </c>
      <c r="D1801" s="207">
        <v>718</v>
      </c>
      <c r="E1801" s="207" t="s">
        <v>1721</v>
      </c>
      <c r="F1801" s="207">
        <v>4198.3999999999996</v>
      </c>
      <c r="G1801" s="207">
        <v>75.2</v>
      </c>
      <c r="H1801" s="196">
        <f t="shared" si="85"/>
        <v>75.2</v>
      </c>
      <c r="I1801" s="197" t="b">
        <f t="shared" si="86"/>
        <v>1</v>
      </c>
      <c r="J1801" s="194" t="b">
        <v>1</v>
      </c>
    </row>
    <row r="1802" spans="1:10" ht="15.6" thickBot="1">
      <c r="A1802" s="222" t="str">
        <f t="shared" si="84"/>
        <v>WUHWNZ</v>
      </c>
      <c r="B1802" s="199" t="s">
        <v>1099</v>
      </c>
      <c r="C1802" s="199" t="s">
        <v>1097</v>
      </c>
      <c r="D1802" s="207">
        <v>718</v>
      </c>
      <c r="E1802" s="207" t="s">
        <v>1721</v>
      </c>
      <c r="F1802" s="207">
        <v>4198.3999999999996</v>
      </c>
      <c r="G1802" s="207">
        <v>75.2</v>
      </c>
      <c r="H1802" s="196">
        <f t="shared" si="85"/>
        <v>75.2</v>
      </c>
      <c r="I1802" s="197" t="b">
        <f t="shared" si="86"/>
        <v>1</v>
      </c>
      <c r="J1802" s="194" t="b">
        <v>1</v>
      </c>
    </row>
    <row r="1803" spans="1:10" ht="15.6" thickBot="1">
      <c r="A1803" s="222" t="str">
        <f t="shared" si="84"/>
        <v>XMNTNA</v>
      </c>
      <c r="B1803" s="199" t="s">
        <v>798</v>
      </c>
      <c r="C1803" s="199" t="s">
        <v>1442</v>
      </c>
      <c r="D1803" s="207">
        <v>1371</v>
      </c>
      <c r="E1803" s="207" t="s">
        <v>1722</v>
      </c>
      <c r="F1803" s="207">
        <v>6465.7</v>
      </c>
      <c r="G1803" s="207">
        <v>113.1</v>
      </c>
      <c r="H1803" s="196">
        <f t="shared" si="85"/>
        <v>113.1</v>
      </c>
      <c r="I1803" s="197" t="b">
        <f t="shared" si="86"/>
        <v>1</v>
      </c>
      <c r="J1803" s="194" t="b">
        <v>1</v>
      </c>
    </row>
    <row r="1804" spans="1:10" ht="15.6" thickBot="1">
      <c r="A1804" s="222" t="str">
        <f t="shared" si="84"/>
        <v>TNAXMN</v>
      </c>
      <c r="B1804" s="199" t="s">
        <v>1442</v>
      </c>
      <c r="C1804" s="199" t="s">
        <v>798</v>
      </c>
      <c r="D1804" s="208">
        <v>1371</v>
      </c>
      <c r="E1804" s="208" t="s">
        <v>1722</v>
      </c>
      <c r="F1804" s="208">
        <v>6467.9</v>
      </c>
      <c r="G1804" s="208">
        <v>113.2</v>
      </c>
      <c r="H1804" s="196">
        <f t="shared" si="85"/>
        <v>113.2</v>
      </c>
      <c r="I1804" s="197" t="b">
        <f t="shared" si="86"/>
        <v>1</v>
      </c>
      <c r="J1804" s="194" t="b">
        <v>1</v>
      </c>
    </row>
    <row r="1805" spans="1:10" ht="15.6" thickBot="1">
      <c r="A1805" s="222" t="str">
        <f t="shared" si="84"/>
        <v>XUZDLC</v>
      </c>
      <c r="B1805" s="199" t="s">
        <v>1096</v>
      </c>
      <c r="C1805" s="199" t="s">
        <v>1116</v>
      </c>
      <c r="D1805" s="207">
        <v>650</v>
      </c>
      <c r="E1805" s="207" t="s">
        <v>1094</v>
      </c>
      <c r="F1805" s="207">
        <v>4096.8</v>
      </c>
      <c r="G1805" s="207">
        <v>72.7</v>
      </c>
      <c r="H1805" s="196">
        <f t="shared" si="85"/>
        <v>72.7</v>
      </c>
      <c r="I1805" s="197" t="b">
        <f t="shared" si="86"/>
        <v>1</v>
      </c>
      <c r="J1805" s="194" t="b">
        <v>1</v>
      </c>
    </row>
    <row r="1806" spans="1:10" ht="15.6" thickBot="1">
      <c r="A1806" s="222" t="str">
        <f t="shared" si="84"/>
        <v>DLCXUZ</v>
      </c>
      <c r="B1806" s="199" t="s">
        <v>1116</v>
      </c>
      <c r="C1806" s="199" t="s">
        <v>1096</v>
      </c>
      <c r="D1806" s="208">
        <v>650</v>
      </c>
      <c r="E1806" s="208" t="s">
        <v>1094</v>
      </c>
      <c r="F1806" s="208">
        <v>4096.8</v>
      </c>
      <c r="G1806" s="208">
        <v>72.7</v>
      </c>
      <c r="H1806" s="196">
        <f t="shared" si="85"/>
        <v>72.7</v>
      </c>
      <c r="I1806" s="197" t="b">
        <f t="shared" si="86"/>
        <v>1</v>
      </c>
      <c r="J1806" s="194" t="b">
        <v>1</v>
      </c>
    </row>
    <row r="1807" spans="1:10" ht="15.6" thickBot="1">
      <c r="A1807" s="222" t="str">
        <f t="shared" si="84"/>
        <v>YEGIAH</v>
      </c>
      <c r="B1807" s="199" t="s">
        <v>1579</v>
      </c>
      <c r="C1807" s="199" t="s">
        <v>774</v>
      </c>
      <c r="D1807" s="207">
        <v>2982</v>
      </c>
      <c r="E1807" s="207" t="s">
        <v>1723</v>
      </c>
      <c r="F1807" s="207">
        <v>10971.7</v>
      </c>
      <c r="G1807" s="207">
        <v>258.7</v>
      </c>
      <c r="H1807" s="196">
        <f t="shared" si="85"/>
        <v>258.7</v>
      </c>
      <c r="I1807" s="197" t="b">
        <f t="shared" si="86"/>
        <v>1</v>
      </c>
      <c r="J1807" s="194" t="b">
        <v>1</v>
      </c>
    </row>
    <row r="1808" spans="1:10" ht="15.6" thickBot="1">
      <c r="A1808" s="222" t="str">
        <f t="shared" si="84"/>
        <v>IAHYEG</v>
      </c>
      <c r="B1808" s="199" t="s">
        <v>774</v>
      </c>
      <c r="C1808" s="199" t="s">
        <v>1579</v>
      </c>
      <c r="D1808" s="208">
        <v>2982</v>
      </c>
      <c r="E1808" s="208" t="s">
        <v>1723</v>
      </c>
      <c r="F1808" s="208">
        <v>10975.2</v>
      </c>
      <c r="G1808" s="208">
        <v>258.60000000000002</v>
      </c>
      <c r="H1808" s="196">
        <f t="shared" si="85"/>
        <v>258.60000000000002</v>
      </c>
      <c r="I1808" s="197" t="b">
        <f t="shared" si="86"/>
        <v>1</v>
      </c>
      <c r="J1808" s="194" t="b">
        <v>1</v>
      </c>
    </row>
    <row r="1809" spans="1:10" ht="19.8" thickBot="1">
      <c r="A1809" s="222" t="str">
        <f t="shared" si="84"/>
        <v>YEGYYC</v>
      </c>
      <c r="B1809" s="199" t="s">
        <v>1579</v>
      </c>
      <c r="C1809" s="199" t="s">
        <v>1724</v>
      </c>
      <c r="D1809" s="207">
        <v>246</v>
      </c>
      <c r="E1809" s="207" t="s">
        <v>1725</v>
      </c>
      <c r="F1809" s="207">
        <v>986.6</v>
      </c>
      <c r="G1809" s="207">
        <v>42.2</v>
      </c>
      <c r="H1809" s="196">
        <f t="shared" si="85"/>
        <v>42.2</v>
      </c>
      <c r="I1809" s="197" t="b">
        <f t="shared" si="86"/>
        <v>1</v>
      </c>
      <c r="J1809" s="194" t="b">
        <v>1</v>
      </c>
    </row>
    <row r="1810" spans="1:10" ht="19.8" thickBot="1">
      <c r="A1810" s="222" t="str">
        <f t="shared" si="84"/>
        <v>YYCYEG</v>
      </c>
      <c r="B1810" s="199" t="s">
        <v>1724</v>
      </c>
      <c r="C1810" s="199" t="s">
        <v>1579</v>
      </c>
      <c r="D1810" s="208">
        <v>246</v>
      </c>
      <c r="E1810" s="208" t="s">
        <v>1726</v>
      </c>
      <c r="F1810" s="208">
        <v>1015.6</v>
      </c>
      <c r="G1810" s="208">
        <v>42.3</v>
      </c>
      <c r="H1810" s="196">
        <f t="shared" si="85"/>
        <v>42.3</v>
      </c>
      <c r="I1810" s="197" t="b">
        <f t="shared" si="86"/>
        <v>1</v>
      </c>
      <c r="J1810" s="194" t="b">
        <v>1</v>
      </c>
    </row>
    <row r="1811" spans="1:10" ht="15.6" thickBot="1">
      <c r="A1811" s="222" t="str">
        <f t="shared" si="84"/>
        <v>YTYSZX</v>
      </c>
      <c r="B1811" s="199" t="s">
        <v>1727</v>
      </c>
      <c r="C1811" s="199" t="s">
        <v>759</v>
      </c>
      <c r="D1811" s="207">
        <v>1246</v>
      </c>
      <c r="E1811" s="207" t="s">
        <v>1014</v>
      </c>
      <c r="F1811" s="207">
        <v>6063.7</v>
      </c>
      <c r="G1811" s="207">
        <v>112</v>
      </c>
      <c r="H1811" s="196">
        <f t="shared" si="85"/>
        <v>112</v>
      </c>
      <c r="I1811" s="197" t="b">
        <f t="shared" si="86"/>
        <v>1</v>
      </c>
      <c r="J1811" s="194" t="b">
        <v>1</v>
      </c>
    </row>
    <row r="1812" spans="1:10" ht="15.6" thickBot="1">
      <c r="A1812" s="222" t="str">
        <f t="shared" si="84"/>
        <v>SZXYTY</v>
      </c>
      <c r="B1812" s="199" t="s">
        <v>759</v>
      </c>
      <c r="C1812" s="199" t="s">
        <v>1727</v>
      </c>
      <c r="D1812" s="207">
        <v>1246</v>
      </c>
      <c r="E1812" s="207">
        <v>320</v>
      </c>
      <c r="F1812" s="207">
        <v>6064.1</v>
      </c>
      <c r="G1812" s="207">
        <v>112</v>
      </c>
      <c r="H1812" s="196">
        <f t="shared" si="85"/>
        <v>112</v>
      </c>
      <c r="I1812" s="197" t="b">
        <f t="shared" si="86"/>
        <v>1</v>
      </c>
      <c r="J1812" s="194" t="b">
        <v>1</v>
      </c>
    </row>
    <row r="1813" spans="1:10" ht="15.6" thickBot="1">
      <c r="A1813" s="222" t="str">
        <f t="shared" si="84"/>
        <v>MADIST</v>
      </c>
      <c r="B1813" s="199" t="s">
        <v>764</v>
      </c>
      <c r="C1813" s="199" t="s">
        <v>812</v>
      </c>
      <c r="D1813" s="207">
        <v>2710</v>
      </c>
      <c r="E1813" s="207" t="s">
        <v>1728</v>
      </c>
      <c r="F1813" s="207">
        <v>21095</v>
      </c>
      <c r="G1813" s="207">
        <v>208</v>
      </c>
      <c r="H1813" s="196">
        <f t="shared" si="85"/>
        <v>208</v>
      </c>
      <c r="I1813" s="197" t="b">
        <f t="shared" si="86"/>
        <v>1</v>
      </c>
      <c r="J1813" s="194" t="b">
        <v>1</v>
      </c>
    </row>
    <row r="1814" spans="1:10" ht="15.6" thickBot="1">
      <c r="A1814" s="222" t="str">
        <f t="shared" si="84"/>
        <v>ISTMAD</v>
      </c>
      <c r="B1814" s="199" t="s">
        <v>812</v>
      </c>
      <c r="C1814" s="199" t="s">
        <v>764</v>
      </c>
      <c r="D1814" s="207">
        <v>2710</v>
      </c>
      <c r="E1814" s="207" t="s">
        <v>1728</v>
      </c>
      <c r="F1814" s="207">
        <v>21095</v>
      </c>
      <c r="G1814" s="207">
        <v>208</v>
      </c>
      <c r="H1814" s="196">
        <f t="shared" si="85"/>
        <v>208</v>
      </c>
      <c r="I1814" s="197" t="b">
        <f t="shared" si="86"/>
        <v>1</v>
      </c>
      <c r="J1814" s="194" t="b">
        <v>1</v>
      </c>
    </row>
    <row r="1815" spans="1:10" ht="15.6" thickBot="1">
      <c r="A1815" s="222" t="str">
        <f t="shared" si="84"/>
        <v>GLALHR</v>
      </c>
      <c r="B1815" s="199" t="s">
        <v>858</v>
      </c>
      <c r="C1815" s="199" t="s">
        <v>844</v>
      </c>
      <c r="D1815" s="207">
        <v>554</v>
      </c>
      <c r="E1815" s="207" t="s">
        <v>1729</v>
      </c>
      <c r="F1815" s="207">
        <v>3777.1</v>
      </c>
      <c r="G1815" s="207">
        <v>75.400000000000006</v>
      </c>
      <c r="H1815" s="196">
        <f t="shared" si="85"/>
        <v>75.400000000000006</v>
      </c>
      <c r="I1815" s="197" t="b">
        <f t="shared" si="86"/>
        <v>1</v>
      </c>
      <c r="J1815" s="194" t="b">
        <v>1</v>
      </c>
    </row>
    <row r="1816" spans="1:10" ht="15.6" thickBot="1">
      <c r="A1816" s="222" t="str">
        <f t="shared" si="84"/>
        <v>LHRMXP</v>
      </c>
      <c r="B1816" s="199" t="s">
        <v>844</v>
      </c>
      <c r="C1816" s="199" t="s">
        <v>813</v>
      </c>
      <c r="D1816" s="207">
        <v>935</v>
      </c>
      <c r="E1816" s="207" t="s">
        <v>1094</v>
      </c>
      <c r="F1816" s="207">
        <v>4939.8</v>
      </c>
      <c r="G1816" s="207">
        <v>110.8</v>
      </c>
      <c r="H1816" s="196">
        <f t="shared" si="85"/>
        <v>110.8</v>
      </c>
      <c r="I1816" s="197" t="b">
        <f t="shared" si="86"/>
        <v>1</v>
      </c>
      <c r="J1816" s="194" t="b">
        <v>1</v>
      </c>
    </row>
    <row r="1817" spans="1:10" ht="15.6" thickBot="1">
      <c r="A1817" s="222" t="str">
        <f t="shared" si="84"/>
        <v>MXPLHR</v>
      </c>
      <c r="B1817" s="199" t="s">
        <v>813</v>
      </c>
      <c r="C1817" s="199" t="s">
        <v>844</v>
      </c>
      <c r="D1817" s="207">
        <v>935</v>
      </c>
      <c r="E1817" s="207" t="s">
        <v>1094</v>
      </c>
      <c r="F1817" s="207">
        <v>4939.8</v>
      </c>
      <c r="G1817" s="207">
        <v>110.8</v>
      </c>
      <c r="H1817" s="196">
        <f t="shared" si="85"/>
        <v>110.8</v>
      </c>
      <c r="I1817" s="197" t="b">
        <f t="shared" si="86"/>
        <v>1</v>
      </c>
      <c r="J1817" s="194" t="b">
        <v>1</v>
      </c>
    </row>
    <row r="1818" spans="1:10" ht="15.6" thickBot="1">
      <c r="A1818" s="222" t="str">
        <f t="shared" si="84"/>
        <v>LHRGLA</v>
      </c>
      <c r="B1818" s="199" t="s">
        <v>844</v>
      </c>
      <c r="C1818" s="199" t="s">
        <v>858</v>
      </c>
      <c r="D1818" s="208">
        <v>554</v>
      </c>
      <c r="E1818" s="208" t="s">
        <v>1729</v>
      </c>
      <c r="F1818" s="208">
        <v>3777</v>
      </c>
      <c r="G1818" s="208">
        <v>75.400000000000006</v>
      </c>
      <c r="H1818" s="196">
        <f t="shared" si="85"/>
        <v>75.400000000000006</v>
      </c>
      <c r="I1818" s="197" t="b">
        <f t="shared" si="86"/>
        <v>1</v>
      </c>
      <c r="J1818" s="194" t="b">
        <v>1</v>
      </c>
    </row>
    <row r="1819" spans="1:10" ht="15.6" thickBot="1">
      <c r="A1819" s="222" t="str">
        <f t="shared" si="84"/>
        <v>HANVII</v>
      </c>
      <c r="B1819" s="199" t="s">
        <v>1069</v>
      </c>
      <c r="C1819" s="199" t="s">
        <v>1720</v>
      </c>
      <c r="D1819" s="207">
        <v>275</v>
      </c>
      <c r="E1819" s="207" t="s">
        <v>1730</v>
      </c>
      <c r="F1819" s="207">
        <v>1297.9000000000001</v>
      </c>
      <c r="G1819" s="207">
        <v>31.8</v>
      </c>
      <c r="H1819" s="196">
        <f t="shared" si="85"/>
        <v>31.8</v>
      </c>
      <c r="I1819" s="197" t="b">
        <f t="shared" si="86"/>
        <v>1</v>
      </c>
      <c r="J1819" s="194" t="b">
        <v>1</v>
      </c>
    </row>
    <row r="1820" spans="1:10" ht="15.6" thickBot="1">
      <c r="A1820" s="222" t="str">
        <f t="shared" si="84"/>
        <v>VIIHAN</v>
      </c>
      <c r="B1820" s="199" t="s">
        <v>1720</v>
      </c>
      <c r="C1820" s="199" t="s">
        <v>1069</v>
      </c>
      <c r="D1820" s="208">
        <v>275</v>
      </c>
      <c r="E1820" s="208" t="s">
        <v>1730</v>
      </c>
      <c r="F1820" s="208">
        <v>1300.0999999999999</v>
      </c>
      <c r="G1820" s="208">
        <v>31.8</v>
      </c>
      <c r="H1820" s="196">
        <f t="shared" si="85"/>
        <v>31.8</v>
      </c>
      <c r="I1820" s="197" t="b">
        <f t="shared" si="86"/>
        <v>1</v>
      </c>
      <c r="J1820" s="194" t="b">
        <v>1</v>
      </c>
    </row>
    <row r="1821" spans="1:10" ht="15.6" thickBot="1">
      <c r="A1821" s="222" t="str">
        <f t="shared" si="84"/>
        <v>HFEHRB</v>
      </c>
      <c r="B1821" s="199" t="s">
        <v>1337</v>
      </c>
      <c r="C1821" s="199" t="s">
        <v>1007</v>
      </c>
      <c r="D1821" s="207">
        <v>1711</v>
      </c>
      <c r="E1821" s="207" t="s">
        <v>1731</v>
      </c>
      <c r="F1821" s="207">
        <v>7846.3</v>
      </c>
      <c r="G1821" s="207">
        <v>142.5</v>
      </c>
      <c r="H1821" s="196">
        <f t="shared" si="85"/>
        <v>142.5</v>
      </c>
      <c r="I1821" s="197" t="b">
        <f t="shared" si="86"/>
        <v>1</v>
      </c>
      <c r="J1821" s="194" t="b">
        <v>1</v>
      </c>
    </row>
    <row r="1822" spans="1:10" ht="15.6" thickBot="1">
      <c r="A1822" s="222" t="str">
        <f t="shared" si="84"/>
        <v>HRBKHN</v>
      </c>
      <c r="B1822" s="199" t="s">
        <v>1007</v>
      </c>
      <c r="C1822" s="199" t="s">
        <v>1085</v>
      </c>
      <c r="D1822" s="207">
        <v>2071</v>
      </c>
      <c r="E1822" s="207" t="s">
        <v>907</v>
      </c>
      <c r="F1822" s="207">
        <v>8789.2000000000007</v>
      </c>
      <c r="G1822" s="207">
        <v>158</v>
      </c>
      <c r="H1822" s="196">
        <f t="shared" si="85"/>
        <v>158</v>
      </c>
      <c r="I1822" s="197" t="b">
        <f t="shared" si="86"/>
        <v>1</v>
      </c>
      <c r="J1822" s="194" t="b">
        <v>1</v>
      </c>
    </row>
    <row r="1823" spans="1:10" ht="15.6" thickBot="1">
      <c r="A1823" s="222" t="str">
        <f t="shared" si="84"/>
        <v>KHNHRB</v>
      </c>
      <c r="B1823" s="199" t="s">
        <v>1085</v>
      </c>
      <c r="C1823" s="199" t="s">
        <v>1007</v>
      </c>
      <c r="D1823" s="207">
        <v>2071</v>
      </c>
      <c r="E1823" s="207" t="s">
        <v>907</v>
      </c>
      <c r="F1823" s="207">
        <v>8789.7000000000007</v>
      </c>
      <c r="G1823" s="207">
        <v>158.1</v>
      </c>
      <c r="H1823" s="196">
        <f t="shared" si="85"/>
        <v>158.1</v>
      </c>
      <c r="I1823" s="197" t="b">
        <f t="shared" si="86"/>
        <v>1</v>
      </c>
      <c r="J1823" s="194" t="b">
        <v>1</v>
      </c>
    </row>
    <row r="1824" spans="1:10" ht="15.6" thickBot="1">
      <c r="A1824" s="222" t="str">
        <f t="shared" si="84"/>
        <v>HRBHFE</v>
      </c>
      <c r="B1824" s="199" t="s">
        <v>1007</v>
      </c>
      <c r="C1824" s="199" t="s">
        <v>1337</v>
      </c>
      <c r="D1824" s="208">
        <v>1711</v>
      </c>
      <c r="E1824" s="208" t="s">
        <v>1731</v>
      </c>
      <c r="F1824" s="208">
        <v>7846.3</v>
      </c>
      <c r="G1824" s="208">
        <v>142.5</v>
      </c>
      <c r="H1824" s="196">
        <f t="shared" si="85"/>
        <v>142.5</v>
      </c>
      <c r="I1824" s="197" t="b">
        <f t="shared" si="86"/>
        <v>1</v>
      </c>
      <c r="J1824" s="194" t="b">
        <v>1</v>
      </c>
    </row>
    <row r="1825" spans="1:10" ht="15.6" thickBot="1">
      <c r="A1825" s="222" t="str">
        <f t="shared" si="84"/>
        <v>LAXTPA</v>
      </c>
      <c r="B1825" s="199" t="s">
        <v>783</v>
      </c>
      <c r="C1825" s="199" t="s">
        <v>1005</v>
      </c>
      <c r="D1825" s="207">
        <v>3463</v>
      </c>
      <c r="E1825" s="207" t="s">
        <v>1732</v>
      </c>
      <c r="F1825" s="207">
        <v>12880.6</v>
      </c>
      <c r="G1825" s="207">
        <v>261</v>
      </c>
      <c r="H1825" s="196">
        <f t="shared" si="85"/>
        <v>261</v>
      </c>
      <c r="I1825" s="197" t="b">
        <f t="shared" si="86"/>
        <v>1</v>
      </c>
      <c r="J1825" s="194" t="b">
        <v>1</v>
      </c>
    </row>
    <row r="1826" spans="1:10" ht="15.6" thickBot="1">
      <c r="A1826" s="222" t="str">
        <f t="shared" si="84"/>
        <v>TPAEWR</v>
      </c>
      <c r="B1826" s="199" t="s">
        <v>1005</v>
      </c>
      <c r="C1826" s="199" t="s">
        <v>837</v>
      </c>
      <c r="D1826" s="207">
        <v>1606</v>
      </c>
      <c r="E1826" s="207" t="s">
        <v>1733</v>
      </c>
      <c r="F1826" s="207">
        <v>7321.3</v>
      </c>
      <c r="G1826" s="207">
        <v>141.30000000000001</v>
      </c>
      <c r="H1826" s="196">
        <f t="shared" si="85"/>
        <v>141.30000000000001</v>
      </c>
      <c r="I1826" s="197" t="b">
        <f t="shared" si="86"/>
        <v>1</v>
      </c>
      <c r="J1826" s="194" t="b">
        <v>1</v>
      </c>
    </row>
    <row r="1827" spans="1:10" ht="15.6" thickBot="1">
      <c r="A1827" s="222" t="str">
        <f t="shared" si="84"/>
        <v>EWRTPA</v>
      </c>
      <c r="B1827" s="199" t="s">
        <v>837</v>
      </c>
      <c r="C1827" s="199" t="s">
        <v>1005</v>
      </c>
      <c r="D1827" s="207">
        <v>1606</v>
      </c>
      <c r="E1827" s="207" t="s">
        <v>1733</v>
      </c>
      <c r="F1827" s="207">
        <v>7326.2</v>
      </c>
      <c r="G1827" s="207">
        <v>141.30000000000001</v>
      </c>
      <c r="H1827" s="196">
        <f t="shared" si="85"/>
        <v>141.30000000000001</v>
      </c>
      <c r="I1827" s="197" t="b">
        <f t="shared" si="86"/>
        <v>1</v>
      </c>
      <c r="J1827" s="194" t="b">
        <v>1</v>
      </c>
    </row>
    <row r="1828" spans="1:10" ht="15.6" thickBot="1">
      <c r="A1828" s="222" t="str">
        <f t="shared" si="84"/>
        <v>TPALAX</v>
      </c>
      <c r="B1828" s="199" t="s">
        <v>1005</v>
      </c>
      <c r="C1828" s="199" t="s">
        <v>783</v>
      </c>
      <c r="D1828" s="208">
        <v>3463</v>
      </c>
      <c r="E1828" s="208" t="s">
        <v>1732</v>
      </c>
      <c r="F1828" s="208">
        <v>12880.2</v>
      </c>
      <c r="G1828" s="208">
        <v>261</v>
      </c>
      <c r="H1828" s="196">
        <f t="shared" si="85"/>
        <v>261</v>
      </c>
      <c r="I1828" s="197" t="b">
        <f t="shared" si="86"/>
        <v>1</v>
      </c>
      <c r="J1828" s="194" t="b">
        <v>1</v>
      </c>
    </row>
    <row r="1829" spans="1:10" ht="15.6" thickBot="1">
      <c r="A1829" s="222" t="str">
        <f t="shared" si="84"/>
        <v>LZHSHA</v>
      </c>
      <c r="B1829" s="199" t="s">
        <v>1247</v>
      </c>
      <c r="C1829" s="199" t="s">
        <v>771</v>
      </c>
      <c r="D1829" s="207">
        <v>1407</v>
      </c>
      <c r="E1829" s="207" t="s">
        <v>921</v>
      </c>
      <c r="F1829" s="207">
        <v>7622.4</v>
      </c>
      <c r="G1829" s="207">
        <v>115.9</v>
      </c>
      <c r="H1829" s="196">
        <f t="shared" si="85"/>
        <v>115.9</v>
      </c>
      <c r="I1829" s="197" t="b">
        <f t="shared" si="86"/>
        <v>1</v>
      </c>
      <c r="J1829" s="194" t="b">
        <v>1</v>
      </c>
    </row>
    <row r="1830" spans="1:10" ht="15.6" thickBot="1">
      <c r="A1830" s="222" t="str">
        <f t="shared" si="84"/>
        <v>SHALZH</v>
      </c>
      <c r="B1830" s="199" t="s">
        <v>771</v>
      </c>
      <c r="C1830" s="199" t="s">
        <v>1247</v>
      </c>
      <c r="D1830" s="208">
        <v>1407</v>
      </c>
      <c r="E1830" s="208" t="s">
        <v>921</v>
      </c>
      <c r="F1830" s="208">
        <v>7622.4</v>
      </c>
      <c r="G1830" s="208">
        <v>115.9</v>
      </c>
      <c r="H1830" s="196">
        <f t="shared" si="85"/>
        <v>115.9</v>
      </c>
      <c r="I1830" s="197" t="b">
        <f t="shared" si="86"/>
        <v>1</v>
      </c>
      <c r="J1830" s="194" t="b">
        <v>1</v>
      </c>
    </row>
    <row r="1831" spans="1:10" ht="15.6" thickBot="1">
      <c r="A1831" s="222" t="str">
        <f t="shared" si="84"/>
        <v>MRSLHR</v>
      </c>
      <c r="B1831" s="199" t="s">
        <v>1734</v>
      </c>
      <c r="C1831" s="199" t="s">
        <v>844</v>
      </c>
      <c r="D1831" s="207">
        <v>987</v>
      </c>
      <c r="E1831" s="207">
        <v>320</v>
      </c>
      <c r="F1831" s="207">
        <v>5160.3</v>
      </c>
      <c r="G1831" s="207">
        <v>107.2</v>
      </c>
      <c r="H1831" s="196">
        <f t="shared" si="85"/>
        <v>107.2</v>
      </c>
      <c r="I1831" s="197" t="b">
        <f t="shared" si="86"/>
        <v>1</v>
      </c>
      <c r="J1831" s="194" t="b">
        <v>1</v>
      </c>
    </row>
    <row r="1832" spans="1:10" ht="15.6" thickBot="1">
      <c r="A1832" s="222" t="str">
        <f t="shared" si="84"/>
        <v>LHRMRS</v>
      </c>
      <c r="B1832" s="199" t="s">
        <v>844</v>
      </c>
      <c r="C1832" s="199" t="s">
        <v>1734</v>
      </c>
      <c r="D1832" s="208">
        <v>987</v>
      </c>
      <c r="E1832" s="208">
        <v>320</v>
      </c>
      <c r="F1832" s="208">
        <v>5160.3</v>
      </c>
      <c r="G1832" s="208">
        <v>107.2</v>
      </c>
      <c r="H1832" s="196">
        <f t="shared" si="85"/>
        <v>107.2</v>
      </c>
      <c r="I1832" s="197" t="b">
        <f t="shared" si="86"/>
        <v>1</v>
      </c>
      <c r="J1832" s="194" t="b">
        <v>1</v>
      </c>
    </row>
    <row r="1833" spans="1:10" ht="15.6" thickBot="1">
      <c r="A1833" s="222" t="str">
        <f t="shared" si="84"/>
        <v>NGBXMN</v>
      </c>
      <c r="B1833" s="199" t="s">
        <v>1073</v>
      </c>
      <c r="C1833" s="199" t="s">
        <v>798</v>
      </c>
      <c r="D1833" s="207">
        <v>673</v>
      </c>
      <c r="E1833" s="207" t="s">
        <v>1576</v>
      </c>
      <c r="F1833" s="207">
        <v>4058.9</v>
      </c>
      <c r="G1833" s="207">
        <v>70.7</v>
      </c>
      <c r="H1833" s="196">
        <f t="shared" si="85"/>
        <v>70.7</v>
      </c>
      <c r="I1833" s="197" t="b">
        <f t="shared" si="86"/>
        <v>1</v>
      </c>
      <c r="J1833" s="194" t="b">
        <v>1</v>
      </c>
    </row>
    <row r="1834" spans="1:10" ht="15.6" thickBot="1">
      <c r="A1834" s="222" t="str">
        <f t="shared" si="84"/>
        <v>XMNNGB</v>
      </c>
      <c r="B1834" s="199" t="s">
        <v>798</v>
      </c>
      <c r="C1834" s="199" t="s">
        <v>1073</v>
      </c>
      <c r="D1834" s="207">
        <v>673</v>
      </c>
      <c r="E1834" s="207" t="s">
        <v>1576</v>
      </c>
      <c r="F1834" s="207">
        <v>4058.6</v>
      </c>
      <c r="G1834" s="207">
        <v>70.7</v>
      </c>
      <c r="H1834" s="196">
        <f t="shared" si="85"/>
        <v>70.7</v>
      </c>
      <c r="I1834" s="197" t="b">
        <f t="shared" si="86"/>
        <v>1</v>
      </c>
      <c r="J1834" s="194" t="b">
        <v>1</v>
      </c>
    </row>
    <row r="1835" spans="1:10" ht="15.6" thickBot="1">
      <c r="A1835" s="222" t="str">
        <f t="shared" si="84"/>
        <v>NRTNKG</v>
      </c>
      <c r="B1835" s="199" t="s">
        <v>754</v>
      </c>
      <c r="C1835" s="199" t="s">
        <v>767</v>
      </c>
      <c r="D1835" s="207">
        <v>2034</v>
      </c>
      <c r="E1835" s="207" t="s">
        <v>921</v>
      </c>
      <c r="F1835" s="207">
        <v>8723.4</v>
      </c>
      <c r="G1835" s="207">
        <v>165.1</v>
      </c>
      <c r="H1835" s="196">
        <f t="shared" si="85"/>
        <v>165.1</v>
      </c>
      <c r="I1835" s="197" t="b">
        <f t="shared" si="86"/>
        <v>1</v>
      </c>
      <c r="J1835" s="194" t="b">
        <v>1</v>
      </c>
    </row>
    <row r="1836" spans="1:10" ht="15.6" thickBot="1">
      <c r="A1836" s="222" t="str">
        <f t="shared" si="84"/>
        <v>NKGNRT</v>
      </c>
      <c r="B1836" s="199" t="s">
        <v>767</v>
      </c>
      <c r="C1836" s="199" t="s">
        <v>754</v>
      </c>
      <c r="D1836" s="208">
        <v>2034</v>
      </c>
      <c r="E1836" s="208" t="s">
        <v>921</v>
      </c>
      <c r="F1836" s="208">
        <v>8723.4</v>
      </c>
      <c r="G1836" s="208">
        <v>165.1</v>
      </c>
      <c r="H1836" s="196">
        <f t="shared" si="85"/>
        <v>165.1</v>
      </c>
      <c r="I1836" s="197" t="b">
        <f t="shared" si="86"/>
        <v>1</v>
      </c>
      <c r="J1836" s="194" t="b">
        <v>1</v>
      </c>
    </row>
    <row r="1837" spans="1:10" ht="15.6" thickBot="1">
      <c r="A1837" s="222" t="str">
        <f t="shared" si="84"/>
        <v>PNQDEL</v>
      </c>
      <c r="B1837" s="199" t="s">
        <v>914</v>
      </c>
      <c r="C1837" s="199" t="s">
        <v>762</v>
      </c>
      <c r="D1837" s="207">
        <v>1156</v>
      </c>
      <c r="E1837" s="207" t="s">
        <v>1735</v>
      </c>
      <c r="F1837" s="207">
        <v>5779.4</v>
      </c>
      <c r="G1837" s="207">
        <v>103.5</v>
      </c>
      <c r="H1837" s="196">
        <f t="shared" si="85"/>
        <v>103.5</v>
      </c>
      <c r="I1837" s="197" t="b">
        <f t="shared" si="86"/>
        <v>1</v>
      </c>
      <c r="J1837" s="194" t="b">
        <v>1</v>
      </c>
    </row>
    <row r="1838" spans="1:10" ht="15.6" thickBot="1">
      <c r="A1838" s="222" t="str">
        <f t="shared" si="84"/>
        <v>DELPNQ</v>
      </c>
      <c r="B1838" s="199" t="s">
        <v>762</v>
      </c>
      <c r="C1838" s="199" t="s">
        <v>914</v>
      </c>
      <c r="D1838" s="208">
        <v>1156</v>
      </c>
      <c r="E1838" s="208" t="s">
        <v>1735</v>
      </c>
      <c r="F1838" s="208">
        <v>5775.1</v>
      </c>
      <c r="G1838" s="208">
        <v>103.5</v>
      </c>
      <c r="H1838" s="196">
        <f t="shared" si="85"/>
        <v>103.5</v>
      </c>
      <c r="I1838" s="197" t="b">
        <f t="shared" si="86"/>
        <v>1</v>
      </c>
      <c r="J1838" s="194" t="b">
        <v>1</v>
      </c>
    </row>
    <row r="1839" spans="1:10" ht="15.6" thickBot="1">
      <c r="A1839" s="222" t="str">
        <f t="shared" si="84"/>
        <v>SJCYVR</v>
      </c>
      <c r="B1839" s="199" t="s">
        <v>775</v>
      </c>
      <c r="C1839" s="199" t="s">
        <v>788</v>
      </c>
      <c r="D1839" s="207">
        <v>1318</v>
      </c>
      <c r="E1839" s="207" t="s">
        <v>1327</v>
      </c>
      <c r="F1839" s="207">
        <v>4008</v>
      </c>
      <c r="G1839" s="207">
        <v>160.6</v>
      </c>
      <c r="H1839" s="196">
        <f t="shared" si="85"/>
        <v>160.6</v>
      </c>
      <c r="I1839" s="197" t="b">
        <f t="shared" si="86"/>
        <v>1</v>
      </c>
      <c r="J1839" s="194" t="b">
        <v>1</v>
      </c>
    </row>
    <row r="1840" spans="1:10" ht="15.6" thickBot="1">
      <c r="A1840" s="222" t="str">
        <f t="shared" si="84"/>
        <v>YVRSJC</v>
      </c>
      <c r="B1840" s="199" t="s">
        <v>788</v>
      </c>
      <c r="C1840" s="199" t="s">
        <v>775</v>
      </c>
      <c r="D1840" s="208">
        <v>1318</v>
      </c>
      <c r="E1840" s="208" t="s">
        <v>1327</v>
      </c>
      <c r="F1840" s="208">
        <v>4008</v>
      </c>
      <c r="G1840" s="208">
        <v>160.6</v>
      </c>
      <c r="H1840" s="196">
        <f t="shared" si="85"/>
        <v>160.6</v>
      </c>
      <c r="I1840" s="197" t="b">
        <f t="shared" si="86"/>
        <v>1</v>
      </c>
      <c r="J1840" s="194" t="b">
        <v>1</v>
      </c>
    </row>
    <row r="1841" spans="1:10" ht="15.6" thickBot="1">
      <c r="A1841" s="222" t="str">
        <f t="shared" si="84"/>
        <v>TPEYTY</v>
      </c>
      <c r="B1841" s="199" t="s">
        <v>755</v>
      </c>
      <c r="C1841" s="199" t="s">
        <v>1727</v>
      </c>
      <c r="D1841" s="207">
        <v>843</v>
      </c>
      <c r="E1841" s="207">
        <v>738</v>
      </c>
      <c r="F1841" s="207">
        <v>4681</v>
      </c>
      <c r="G1841" s="207">
        <v>82.8</v>
      </c>
      <c r="H1841" s="196">
        <f t="shared" si="85"/>
        <v>82.8</v>
      </c>
      <c r="I1841" s="197" t="b">
        <f t="shared" si="86"/>
        <v>1</v>
      </c>
      <c r="J1841" s="194" t="b">
        <v>1</v>
      </c>
    </row>
    <row r="1842" spans="1:10" ht="15.6" thickBot="1">
      <c r="A1842" s="222" t="str">
        <f t="shared" si="84"/>
        <v>YTYTPE</v>
      </c>
      <c r="B1842" s="199" t="s">
        <v>1727</v>
      </c>
      <c r="C1842" s="199" t="s">
        <v>755</v>
      </c>
      <c r="D1842" s="208">
        <v>843</v>
      </c>
      <c r="E1842" s="208">
        <v>738</v>
      </c>
      <c r="F1842" s="208">
        <v>4681</v>
      </c>
      <c r="G1842" s="208">
        <v>82.8</v>
      </c>
      <c r="H1842" s="196">
        <f t="shared" si="85"/>
        <v>82.8</v>
      </c>
      <c r="I1842" s="197" t="b">
        <f t="shared" si="86"/>
        <v>1</v>
      </c>
      <c r="J1842" s="194" t="b">
        <v>1</v>
      </c>
    </row>
    <row r="1843" spans="1:10" ht="15.6" thickBot="1">
      <c r="A1843" s="222" t="str">
        <f t="shared" si="84"/>
        <v>TPEPNH</v>
      </c>
      <c r="B1843" s="199" t="s">
        <v>755</v>
      </c>
      <c r="C1843" s="199" t="s">
        <v>1736</v>
      </c>
      <c r="D1843" s="207">
        <v>2287</v>
      </c>
      <c r="E1843" s="207" t="s">
        <v>979</v>
      </c>
      <c r="F1843" s="207">
        <v>10093.5</v>
      </c>
      <c r="G1843" s="207">
        <v>168.7</v>
      </c>
      <c r="H1843" s="196">
        <f t="shared" si="85"/>
        <v>168.7</v>
      </c>
      <c r="I1843" s="197" t="b">
        <f t="shared" si="86"/>
        <v>1</v>
      </c>
      <c r="J1843" s="194" t="b">
        <v>1</v>
      </c>
    </row>
    <row r="1844" spans="1:10" ht="15.6" thickBot="1">
      <c r="A1844" s="222" t="str">
        <f t="shared" si="84"/>
        <v>PNHTPE</v>
      </c>
      <c r="B1844" s="199" t="s">
        <v>1736</v>
      </c>
      <c r="C1844" s="199" t="s">
        <v>755</v>
      </c>
      <c r="D1844" s="208">
        <v>2287</v>
      </c>
      <c r="E1844" s="208" t="s">
        <v>979</v>
      </c>
      <c r="F1844" s="208">
        <v>10090.299999999999</v>
      </c>
      <c r="G1844" s="208">
        <v>168.7</v>
      </c>
      <c r="H1844" s="196">
        <f t="shared" si="85"/>
        <v>168.7</v>
      </c>
      <c r="I1844" s="197" t="b">
        <f t="shared" si="86"/>
        <v>1</v>
      </c>
      <c r="J1844" s="194" t="b">
        <v>1</v>
      </c>
    </row>
    <row r="1845" spans="1:10" ht="15.6" thickBot="1">
      <c r="A1845" s="222" t="str">
        <f t="shared" si="84"/>
        <v>TYNHGH</v>
      </c>
      <c r="B1845" s="199" t="s">
        <v>1591</v>
      </c>
      <c r="C1845" s="199" t="s">
        <v>756</v>
      </c>
      <c r="D1845" s="207">
        <v>1101</v>
      </c>
      <c r="E1845" s="207" t="s">
        <v>1164</v>
      </c>
      <c r="F1845" s="207">
        <v>5464.6</v>
      </c>
      <c r="G1845" s="207">
        <v>101.5</v>
      </c>
      <c r="H1845" s="196">
        <f t="shared" si="85"/>
        <v>101.5</v>
      </c>
      <c r="I1845" s="197" t="b">
        <f t="shared" si="86"/>
        <v>1</v>
      </c>
      <c r="J1845" s="194" t="b">
        <v>1</v>
      </c>
    </row>
    <row r="1846" spans="1:10" ht="15.6" thickBot="1">
      <c r="A1846" s="222" t="str">
        <f t="shared" si="84"/>
        <v>HGHXIY</v>
      </c>
      <c r="B1846" s="199" t="s">
        <v>756</v>
      </c>
      <c r="C1846" s="199" t="s">
        <v>1251</v>
      </c>
      <c r="D1846" s="207">
        <v>1191</v>
      </c>
      <c r="E1846" s="207" t="s">
        <v>1737</v>
      </c>
      <c r="F1846" s="207">
        <v>6145.2</v>
      </c>
      <c r="G1846" s="207">
        <v>107.6</v>
      </c>
      <c r="H1846" s="196">
        <f t="shared" si="85"/>
        <v>107.6</v>
      </c>
      <c r="I1846" s="197" t="b">
        <f t="shared" si="86"/>
        <v>1</v>
      </c>
      <c r="J1846" s="194" t="b">
        <v>1</v>
      </c>
    </row>
    <row r="1847" spans="1:10" ht="15.6" thickBot="1">
      <c r="A1847" s="222" t="str">
        <f t="shared" si="84"/>
        <v>XIYHGH</v>
      </c>
      <c r="B1847" s="199" t="s">
        <v>1251</v>
      </c>
      <c r="C1847" s="199" t="s">
        <v>756</v>
      </c>
      <c r="D1847" s="207">
        <v>1191</v>
      </c>
      <c r="E1847" s="207" t="s">
        <v>1737</v>
      </c>
      <c r="F1847" s="207">
        <v>6169.4</v>
      </c>
      <c r="G1847" s="207">
        <v>107.4</v>
      </c>
      <c r="H1847" s="196">
        <f t="shared" si="85"/>
        <v>107.4</v>
      </c>
      <c r="I1847" s="197" t="b">
        <f t="shared" si="86"/>
        <v>1</v>
      </c>
      <c r="J1847" s="194" t="b">
        <v>1</v>
      </c>
    </row>
    <row r="1848" spans="1:10" ht="15.6" thickBot="1">
      <c r="A1848" s="222" t="str">
        <f t="shared" si="84"/>
        <v>HGHTYN</v>
      </c>
      <c r="B1848" s="199" t="s">
        <v>756</v>
      </c>
      <c r="C1848" s="199" t="s">
        <v>1591</v>
      </c>
      <c r="D1848" s="208">
        <v>1101</v>
      </c>
      <c r="E1848" s="208" t="s">
        <v>1164</v>
      </c>
      <c r="F1848" s="208">
        <v>5464.6</v>
      </c>
      <c r="G1848" s="208">
        <v>101.5</v>
      </c>
      <c r="H1848" s="196">
        <f t="shared" si="85"/>
        <v>101.5</v>
      </c>
      <c r="I1848" s="197" t="b">
        <f t="shared" si="86"/>
        <v>1</v>
      </c>
      <c r="J1848" s="194" t="b">
        <v>1</v>
      </c>
    </row>
    <row r="1849" spans="1:10" ht="15.6" thickBot="1">
      <c r="A1849" s="222" t="str">
        <f t="shared" si="84"/>
        <v>VIEOSL</v>
      </c>
      <c r="B1849" s="199" t="s">
        <v>763</v>
      </c>
      <c r="C1849" s="199" t="s">
        <v>846</v>
      </c>
      <c r="D1849" s="207">
        <v>1387</v>
      </c>
      <c r="E1849" s="207" t="s">
        <v>1738</v>
      </c>
      <c r="F1849" s="207">
        <v>5447.7</v>
      </c>
      <c r="G1849" s="207">
        <v>150.1</v>
      </c>
      <c r="H1849" s="196">
        <f t="shared" si="85"/>
        <v>150.1</v>
      </c>
      <c r="I1849" s="197" t="b">
        <f t="shared" si="86"/>
        <v>1</v>
      </c>
      <c r="J1849" s="194" t="b">
        <v>1</v>
      </c>
    </row>
    <row r="1850" spans="1:10" ht="15.6" thickBot="1">
      <c r="A1850" s="222" t="str">
        <f t="shared" si="84"/>
        <v>OSLVIE</v>
      </c>
      <c r="B1850" s="199" t="s">
        <v>846</v>
      </c>
      <c r="C1850" s="199" t="s">
        <v>763</v>
      </c>
      <c r="D1850" s="207">
        <v>1387</v>
      </c>
      <c r="E1850" s="207" t="s">
        <v>1738</v>
      </c>
      <c r="F1850" s="207">
        <v>5448.1</v>
      </c>
      <c r="G1850" s="207">
        <v>150.1</v>
      </c>
      <c r="H1850" s="196">
        <f t="shared" si="85"/>
        <v>150.1</v>
      </c>
      <c r="I1850" s="197" t="b">
        <f t="shared" si="86"/>
        <v>1</v>
      </c>
      <c r="J1850" s="194" t="b">
        <v>1</v>
      </c>
    </row>
    <row r="1851" spans="1:10" ht="15.6" thickBot="1">
      <c r="A1851" s="222" t="str">
        <f t="shared" si="84"/>
        <v>WNZSHE</v>
      </c>
      <c r="B1851" s="199" t="s">
        <v>1097</v>
      </c>
      <c r="C1851" s="199" t="s">
        <v>1244</v>
      </c>
      <c r="D1851" s="207">
        <v>1543</v>
      </c>
      <c r="E1851" s="207" t="s">
        <v>1576</v>
      </c>
      <c r="F1851" s="207">
        <v>7044.4</v>
      </c>
      <c r="G1851" s="207">
        <v>123</v>
      </c>
      <c r="H1851" s="196">
        <f t="shared" si="85"/>
        <v>123</v>
      </c>
      <c r="I1851" s="197" t="b">
        <f t="shared" si="86"/>
        <v>1</v>
      </c>
      <c r="J1851" s="194" t="b">
        <v>1</v>
      </c>
    </row>
    <row r="1852" spans="1:10" ht="15.6" thickBot="1">
      <c r="A1852" s="222" t="str">
        <f t="shared" si="84"/>
        <v>SHEWNZ</v>
      </c>
      <c r="B1852" s="199" t="s">
        <v>1244</v>
      </c>
      <c r="C1852" s="199" t="s">
        <v>1097</v>
      </c>
      <c r="D1852" s="208">
        <v>1543</v>
      </c>
      <c r="E1852" s="208" t="s">
        <v>1576</v>
      </c>
      <c r="F1852" s="208">
        <v>7044.4</v>
      </c>
      <c r="G1852" s="208">
        <v>123</v>
      </c>
      <c r="H1852" s="196">
        <f t="shared" si="85"/>
        <v>123</v>
      </c>
      <c r="I1852" s="197" t="b">
        <f t="shared" si="86"/>
        <v>1</v>
      </c>
      <c r="J1852" s="194" t="b">
        <v>1</v>
      </c>
    </row>
    <row r="1853" spans="1:10" ht="15.6" thickBot="1">
      <c r="A1853" s="222" t="str">
        <f t="shared" si="84"/>
        <v>NRTLAX</v>
      </c>
      <c r="B1853" s="199" t="s">
        <v>754</v>
      </c>
      <c r="C1853" s="199" t="s">
        <v>783</v>
      </c>
      <c r="D1853" s="207">
        <v>8752</v>
      </c>
      <c r="E1853" s="207" t="s">
        <v>1739</v>
      </c>
      <c r="F1853" s="207">
        <v>74227.899999999994</v>
      </c>
      <c r="G1853" s="207">
        <v>377.7</v>
      </c>
      <c r="H1853" s="196">
        <f t="shared" si="85"/>
        <v>377.7</v>
      </c>
      <c r="I1853" s="197" t="b">
        <f t="shared" si="86"/>
        <v>1</v>
      </c>
      <c r="J1853" s="194" t="b">
        <v>1</v>
      </c>
    </row>
    <row r="1854" spans="1:10" ht="15.6" thickBot="1">
      <c r="A1854" s="222" t="str">
        <f t="shared" si="84"/>
        <v>LAXNRT</v>
      </c>
      <c r="B1854" s="199" t="s">
        <v>783</v>
      </c>
      <c r="C1854" s="199" t="s">
        <v>754</v>
      </c>
      <c r="D1854" s="207">
        <v>8752</v>
      </c>
      <c r="E1854" s="207" t="s">
        <v>1739</v>
      </c>
      <c r="F1854" s="207">
        <v>74219</v>
      </c>
      <c r="G1854" s="207">
        <v>377.7</v>
      </c>
      <c r="H1854" s="196">
        <f t="shared" si="85"/>
        <v>377.7</v>
      </c>
      <c r="I1854" s="197" t="b">
        <f t="shared" si="86"/>
        <v>1</v>
      </c>
      <c r="J1854" s="194" t="b">
        <v>1</v>
      </c>
    </row>
    <row r="1855" spans="1:10" ht="15.6" thickBot="1">
      <c r="A1855" s="222" t="str">
        <f t="shared" si="84"/>
        <v>NRTORD</v>
      </c>
      <c r="B1855" s="199" t="s">
        <v>754</v>
      </c>
      <c r="C1855" s="199" t="s">
        <v>776</v>
      </c>
      <c r="D1855" s="207">
        <v>10071</v>
      </c>
      <c r="E1855" s="207" t="s">
        <v>1740</v>
      </c>
      <c r="F1855" s="207">
        <v>84298.5</v>
      </c>
      <c r="G1855" s="207">
        <v>455.7</v>
      </c>
      <c r="H1855" s="196">
        <f t="shared" si="85"/>
        <v>455.7</v>
      </c>
      <c r="I1855" s="197" t="b">
        <f t="shared" si="86"/>
        <v>1</v>
      </c>
      <c r="J1855" s="194" t="b">
        <v>1</v>
      </c>
    </row>
    <row r="1856" spans="1:10" ht="15.6" thickBot="1">
      <c r="A1856" s="222" t="str">
        <f t="shared" si="84"/>
        <v>ORDNRT</v>
      </c>
      <c r="B1856" s="199" t="s">
        <v>776</v>
      </c>
      <c r="C1856" s="199" t="s">
        <v>754</v>
      </c>
      <c r="D1856" s="208">
        <v>10071</v>
      </c>
      <c r="E1856" s="208" t="s">
        <v>1740</v>
      </c>
      <c r="F1856" s="208">
        <v>84298.5</v>
      </c>
      <c r="G1856" s="208">
        <v>455.7</v>
      </c>
      <c r="H1856" s="196">
        <f t="shared" si="85"/>
        <v>455.7</v>
      </c>
      <c r="I1856" s="197" t="b">
        <f t="shared" si="86"/>
        <v>1</v>
      </c>
      <c r="J1856" s="194" t="b">
        <v>1</v>
      </c>
    </row>
    <row r="1857" spans="1:10" ht="15.6" thickBot="1">
      <c r="A1857" s="222" t="str">
        <f t="shared" si="84"/>
        <v>HELMXP</v>
      </c>
      <c r="B1857" s="199" t="s">
        <v>1126</v>
      </c>
      <c r="C1857" s="199" t="s">
        <v>813</v>
      </c>
      <c r="D1857" s="207">
        <v>1949</v>
      </c>
      <c r="E1857" s="207" t="s">
        <v>1127</v>
      </c>
      <c r="F1857" s="207">
        <v>8803.1</v>
      </c>
      <c r="G1857" s="207">
        <v>173.3</v>
      </c>
      <c r="H1857" s="196">
        <f t="shared" si="85"/>
        <v>173.3</v>
      </c>
      <c r="I1857" s="197" t="b">
        <f t="shared" si="86"/>
        <v>1</v>
      </c>
      <c r="J1857" s="194" t="b">
        <v>1</v>
      </c>
    </row>
    <row r="1858" spans="1:10" ht="15.6" thickBot="1">
      <c r="A1858" s="222" t="str">
        <f t="shared" si="84"/>
        <v>MXPIST</v>
      </c>
      <c r="B1858" s="199" t="s">
        <v>813</v>
      </c>
      <c r="C1858" s="199" t="s">
        <v>812</v>
      </c>
      <c r="D1858" s="207">
        <v>1699</v>
      </c>
      <c r="E1858" s="207" t="s">
        <v>1741</v>
      </c>
      <c r="F1858" s="207">
        <v>10265.6</v>
      </c>
      <c r="G1858" s="207">
        <v>148.19999999999999</v>
      </c>
      <c r="H1858" s="196">
        <f t="shared" si="85"/>
        <v>148.19999999999999</v>
      </c>
      <c r="I1858" s="197" t="b">
        <f t="shared" si="86"/>
        <v>1</v>
      </c>
      <c r="J1858" s="194" t="b">
        <v>1</v>
      </c>
    </row>
    <row r="1859" spans="1:10" ht="15.6" thickBot="1">
      <c r="A1859" s="222" t="str">
        <f t="shared" ref="A1859:A1922" si="87">B1859&amp;C1859</f>
        <v>ISTVKO</v>
      </c>
      <c r="B1859" s="199" t="s">
        <v>812</v>
      </c>
      <c r="C1859" s="199" t="s">
        <v>1742</v>
      </c>
      <c r="D1859" s="207">
        <v>1736</v>
      </c>
      <c r="E1859" s="207" t="s">
        <v>1743</v>
      </c>
      <c r="F1859" s="207">
        <v>10994.1</v>
      </c>
      <c r="G1859" s="207">
        <v>150.80000000000001</v>
      </c>
      <c r="H1859" s="196">
        <f t="shared" ref="H1859:H1922" si="88">SUMIFS(G:G,B:B,B1859,C:C,C1859)</f>
        <v>150.80000000000001</v>
      </c>
      <c r="I1859" s="197" t="b">
        <f t="shared" ref="I1859:I1922" si="89">H1859=G1859</f>
        <v>1</v>
      </c>
      <c r="J1859" s="194" t="b">
        <v>1</v>
      </c>
    </row>
    <row r="1860" spans="1:10" ht="15.6" thickBot="1">
      <c r="A1860" s="222" t="str">
        <f t="shared" si="87"/>
        <v>VKOIST</v>
      </c>
      <c r="B1860" s="199" t="s">
        <v>1742</v>
      </c>
      <c r="C1860" s="199" t="s">
        <v>812</v>
      </c>
      <c r="D1860" s="207">
        <v>1736</v>
      </c>
      <c r="E1860" s="207" t="s">
        <v>1743</v>
      </c>
      <c r="F1860" s="207">
        <v>10994.1</v>
      </c>
      <c r="G1860" s="207">
        <v>150.80000000000001</v>
      </c>
      <c r="H1860" s="196">
        <f t="shared" si="88"/>
        <v>150.80000000000001</v>
      </c>
      <c r="I1860" s="197" t="b">
        <f t="shared" si="89"/>
        <v>1</v>
      </c>
      <c r="J1860" s="194" t="b">
        <v>1</v>
      </c>
    </row>
    <row r="1861" spans="1:10" ht="15.6" thickBot="1">
      <c r="A1861" s="222" t="str">
        <f t="shared" si="87"/>
        <v>ISTMXP</v>
      </c>
      <c r="B1861" s="199" t="s">
        <v>812</v>
      </c>
      <c r="C1861" s="199" t="s">
        <v>813</v>
      </c>
      <c r="D1861" s="207">
        <v>1699</v>
      </c>
      <c r="E1861" s="207" t="s">
        <v>1741</v>
      </c>
      <c r="F1861" s="207">
        <v>10265.6</v>
      </c>
      <c r="G1861" s="207">
        <v>148.19999999999999</v>
      </c>
      <c r="H1861" s="196">
        <f t="shared" si="88"/>
        <v>148.19999999999999</v>
      </c>
      <c r="I1861" s="197" t="b">
        <f t="shared" si="89"/>
        <v>1</v>
      </c>
      <c r="J1861" s="194" t="b">
        <v>1</v>
      </c>
    </row>
    <row r="1862" spans="1:10" ht="15.6" thickBot="1">
      <c r="A1862" s="222" t="str">
        <f t="shared" si="87"/>
        <v>MXPHEL</v>
      </c>
      <c r="B1862" s="199" t="s">
        <v>813</v>
      </c>
      <c r="C1862" s="199" t="s">
        <v>1126</v>
      </c>
      <c r="D1862" s="208">
        <v>1949</v>
      </c>
      <c r="E1862" s="208" t="s">
        <v>1127</v>
      </c>
      <c r="F1862" s="208">
        <v>8803.1</v>
      </c>
      <c r="G1862" s="208">
        <v>173.3</v>
      </c>
      <c r="H1862" s="196">
        <f t="shared" si="88"/>
        <v>173.3</v>
      </c>
      <c r="I1862" s="197" t="b">
        <f t="shared" si="89"/>
        <v>1</v>
      </c>
      <c r="J1862" s="194" t="b">
        <v>1</v>
      </c>
    </row>
    <row r="1863" spans="1:10" ht="19.8" thickBot="1">
      <c r="A1863" s="222" t="str">
        <f t="shared" si="87"/>
        <v>HKGNRT</v>
      </c>
      <c r="B1863" s="199" t="s">
        <v>760</v>
      </c>
      <c r="C1863" s="199" t="s">
        <v>754</v>
      </c>
      <c r="D1863" s="207">
        <v>2961</v>
      </c>
      <c r="E1863" s="207" t="s">
        <v>1744</v>
      </c>
      <c r="F1863" s="207">
        <v>20840.7</v>
      </c>
      <c r="G1863" s="207">
        <v>207.4</v>
      </c>
      <c r="H1863" s="196">
        <f t="shared" si="88"/>
        <v>207.4</v>
      </c>
      <c r="I1863" s="197" t="b">
        <f t="shared" si="89"/>
        <v>1</v>
      </c>
      <c r="J1863" s="194" t="b">
        <v>1</v>
      </c>
    </row>
    <row r="1864" spans="1:10" ht="19.8" thickBot="1">
      <c r="A1864" s="222" t="str">
        <f t="shared" si="87"/>
        <v>NRTHKG</v>
      </c>
      <c r="B1864" s="199" t="s">
        <v>754</v>
      </c>
      <c r="C1864" s="199" t="s">
        <v>760</v>
      </c>
      <c r="D1864" s="208">
        <v>2961</v>
      </c>
      <c r="E1864" s="208" t="s">
        <v>1744</v>
      </c>
      <c r="F1864" s="208">
        <v>20837.5</v>
      </c>
      <c r="G1864" s="208">
        <v>207.4</v>
      </c>
      <c r="H1864" s="196">
        <f t="shared" si="88"/>
        <v>207.4</v>
      </c>
      <c r="I1864" s="197" t="b">
        <f t="shared" si="89"/>
        <v>1</v>
      </c>
      <c r="J1864" s="194" t="b">
        <v>1</v>
      </c>
    </row>
    <row r="1865" spans="1:10" ht="15.6" thickBot="1">
      <c r="A1865" s="222" t="str">
        <f t="shared" si="87"/>
        <v>HKGMAD</v>
      </c>
      <c r="B1865" s="199" t="s">
        <v>760</v>
      </c>
      <c r="C1865" s="199" t="s">
        <v>764</v>
      </c>
      <c r="D1865" s="207">
        <v>10501</v>
      </c>
      <c r="E1865" s="207" t="s">
        <v>963</v>
      </c>
      <c r="F1865" s="207">
        <v>99311.9</v>
      </c>
      <c r="G1865" s="207">
        <v>441.3</v>
      </c>
      <c r="H1865" s="196">
        <f t="shared" si="88"/>
        <v>441.3</v>
      </c>
      <c r="I1865" s="197" t="b">
        <f t="shared" si="89"/>
        <v>1</v>
      </c>
      <c r="J1865" s="194" t="b">
        <v>1</v>
      </c>
    </row>
    <row r="1866" spans="1:10" ht="15.6" thickBot="1">
      <c r="A1866" s="222" t="str">
        <f t="shared" si="87"/>
        <v>MADHKG</v>
      </c>
      <c r="B1866" s="199" t="s">
        <v>764</v>
      </c>
      <c r="C1866" s="199" t="s">
        <v>760</v>
      </c>
      <c r="D1866" s="208">
        <v>10501</v>
      </c>
      <c r="E1866" s="208" t="s">
        <v>963</v>
      </c>
      <c r="F1866" s="208">
        <v>99311.9</v>
      </c>
      <c r="G1866" s="208">
        <v>441.3</v>
      </c>
      <c r="H1866" s="196">
        <f t="shared" si="88"/>
        <v>441.3</v>
      </c>
      <c r="I1866" s="197" t="b">
        <f t="shared" si="89"/>
        <v>1</v>
      </c>
      <c r="J1866" s="194" t="b">
        <v>1</v>
      </c>
    </row>
    <row r="1867" spans="1:10" ht="15.6" thickBot="1">
      <c r="A1867" s="222" t="str">
        <f t="shared" si="87"/>
        <v>HKGSFO</v>
      </c>
      <c r="B1867" s="199" t="s">
        <v>760</v>
      </c>
      <c r="C1867" s="199" t="s">
        <v>773</v>
      </c>
      <c r="D1867" s="207">
        <v>11124</v>
      </c>
      <c r="E1867" s="207" t="s">
        <v>1216</v>
      </c>
      <c r="F1867" s="207">
        <v>94363.4</v>
      </c>
      <c r="G1867" s="207">
        <v>425.5</v>
      </c>
      <c r="H1867" s="196">
        <f t="shared" si="88"/>
        <v>425.5</v>
      </c>
      <c r="I1867" s="197" t="b">
        <f t="shared" si="89"/>
        <v>1</v>
      </c>
      <c r="J1867" s="194" t="b">
        <v>1</v>
      </c>
    </row>
    <row r="1868" spans="1:10" ht="15.6" thickBot="1">
      <c r="A1868" s="222" t="str">
        <f t="shared" si="87"/>
        <v>SFOHKG</v>
      </c>
      <c r="B1868" s="199" t="s">
        <v>773</v>
      </c>
      <c r="C1868" s="199" t="s">
        <v>760</v>
      </c>
      <c r="D1868" s="208">
        <v>11124</v>
      </c>
      <c r="E1868" s="208" t="s">
        <v>1216</v>
      </c>
      <c r="F1868" s="208">
        <v>94376.9</v>
      </c>
      <c r="G1868" s="208">
        <v>425.5</v>
      </c>
      <c r="H1868" s="196">
        <f t="shared" si="88"/>
        <v>425.5</v>
      </c>
      <c r="I1868" s="197" t="b">
        <f t="shared" si="89"/>
        <v>1</v>
      </c>
      <c r="J1868" s="194" t="b">
        <v>1</v>
      </c>
    </row>
    <row r="1869" spans="1:10" ht="15.6" thickBot="1">
      <c r="A1869" s="222" t="str">
        <f t="shared" si="87"/>
        <v>HKGTSN</v>
      </c>
      <c r="B1869" s="199" t="s">
        <v>760</v>
      </c>
      <c r="C1869" s="199" t="s">
        <v>1066</v>
      </c>
      <c r="D1869" s="207">
        <v>1896</v>
      </c>
      <c r="E1869" s="207" t="s">
        <v>1745</v>
      </c>
      <c r="F1869" s="207">
        <v>11618.1</v>
      </c>
      <c r="G1869" s="207">
        <v>145.30000000000001</v>
      </c>
      <c r="H1869" s="196">
        <f t="shared" si="88"/>
        <v>145.30000000000001</v>
      </c>
      <c r="I1869" s="197" t="b">
        <f t="shared" si="89"/>
        <v>1</v>
      </c>
      <c r="J1869" s="194" t="b">
        <v>1</v>
      </c>
    </row>
    <row r="1870" spans="1:10" ht="15.6" thickBot="1">
      <c r="A1870" s="222" t="str">
        <f t="shared" si="87"/>
        <v>TSNHKG</v>
      </c>
      <c r="B1870" s="199" t="s">
        <v>1066</v>
      </c>
      <c r="C1870" s="199" t="s">
        <v>760</v>
      </c>
      <c r="D1870" s="208">
        <v>1896</v>
      </c>
      <c r="E1870" s="208" t="s">
        <v>1745</v>
      </c>
      <c r="F1870" s="208">
        <v>11803.2</v>
      </c>
      <c r="G1870" s="208">
        <v>145.69999999999999</v>
      </c>
      <c r="H1870" s="196">
        <f t="shared" si="88"/>
        <v>145.69999999999999</v>
      </c>
      <c r="I1870" s="197" t="b">
        <f t="shared" si="89"/>
        <v>1</v>
      </c>
      <c r="J1870" s="194" t="b">
        <v>1</v>
      </c>
    </row>
    <row r="1871" spans="1:10" ht="15.6" thickBot="1">
      <c r="A1871" s="222" t="str">
        <f t="shared" si="87"/>
        <v>HKGRGN</v>
      </c>
      <c r="B1871" s="199" t="s">
        <v>760</v>
      </c>
      <c r="C1871" s="199" t="s">
        <v>1644</v>
      </c>
      <c r="D1871" s="207">
        <v>1952</v>
      </c>
      <c r="E1871" s="207" t="s">
        <v>979</v>
      </c>
      <c r="F1871" s="207">
        <v>9463.7000000000007</v>
      </c>
      <c r="G1871" s="207">
        <v>148.1</v>
      </c>
      <c r="H1871" s="196">
        <f t="shared" si="88"/>
        <v>148.1</v>
      </c>
      <c r="I1871" s="197" t="b">
        <f t="shared" si="89"/>
        <v>1</v>
      </c>
      <c r="J1871" s="194" t="b">
        <v>1</v>
      </c>
    </row>
    <row r="1872" spans="1:10" ht="15.6" thickBot="1">
      <c r="A1872" s="222" t="str">
        <f t="shared" si="87"/>
        <v>RGNHKG</v>
      </c>
      <c r="B1872" s="199" t="s">
        <v>1644</v>
      </c>
      <c r="C1872" s="199" t="s">
        <v>760</v>
      </c>
      <c r="D1872" s="208">
        <v>1952</v>
      </c>
      <c r="E1872" s="208" t="s">
        <v>979</v>
      </c>
      <c r="F1872" s="208">
        <v>9463.7000000000007</v>
      </c>
      <c r="G1872" s="208">
        <v>148.1</v>
      </c>
      <c r="H1872" s="196">
        <f t="shared" si="88"/>
        <v>148.1</v>
      </c>
      <c r="I1872" s="197" t="b">
        <f t="shared" si="89"/>
        <v>1</v>
      </c>
      <c r="J1872" s="194" t="b">
        <v>1</v>
      </c>
    </row>
    <row r="1873" spans="1:10" ht="15.6" thickBot="1">
      <c r="A1873" s="222" t="str">
        <f t="shared" si="87"/>
        <v>HKGTLV</v>
      </c>
      <c r="B1873" s="199" t="s">
        <v>760</v>
      </c>
      <c r="C1873" s="199" t="s">
        <v>1122</v>
      </c>
      <c r="D1873" s="207">
        <v>7723</v>
      </c>
      <c r="E1873" s="207" t="s">
        <v>1746</v>
      </c>
      <c r="F1873" s="207">
        <v>48163.4</v>
      </c>
      <c r="G1873" s="207">
        <v>376.1</v>
      </c>
      <c r="H1873" s="196">
        <f t="shared" si="88"/>
        <v>376.1</v>
      </c>
      <c r="I1873" s="197" t="b">
        <f t="shared" si="89"/>
        <v>1</v>
      </c>
      <c r="J1873" s="194" t="b">
        <v>1</v>
      </c>
    </row>
    <row r="1874" spans="1:10" ht="15.6" thickBot="1">
      <c r="A1874" s="222" t="str">
        <f t="shared" si="87"/>
        <v>TLVHKG</v>
      </c>
      <c r="B1874" s="199" t="s">
        <v>1122</v>
      </c>
      <c r="C1874" s="199" t="s">
        <v>760</v>
      </c>
      <c r="D1874" s="208">
        <v>7723</v>
      </c>
      <c r="E1874" s="208" t="s">
        <v>1746</v>
      </c>
      <c r="F1874" s="208">
        <v>48132.5</v>
      </c>
      <c r="G1874" s="208">
        <v>375.9</v>
      </c>
      <c r="H1874" s="196">
        <f t="shared" si="88"/>
        <v>375.9</v>
      </c>
      <c r="I1874" s="197" t="b">
        <f t="shared" si="89"/>
        <v>1</v>
      </c>
      <c r="J1874" s="194" t="b">
        <v>1</v>
      </c>
    </row>
    <row r="1875" spans="1:10" ht="15.6" thickBot="1">
      <c r="A1875" s="222" t="str">
        <f t="shared" si="87"/>
        <v>HNDMYJ</v>
      </c>
      <c r="B1875" s="199" t="s">
        <v>753</v>
      </c>
      <c r="C1875" s="199" t="s">
        <v>1747</v>
      </c>
      <c r="D1875" s="207">
        <v>674</v>
      </c>
      <c r="E1875" s="207" t="s">
        <v>900</v>
      </c>
      <c r="F1875" s="207">
        <v>5669.9</v>
      </c>
      <c r="G1875" s="207">
        <v>63.6</v>
      </c>
      <c r="H1875" s="196">
        <f t="shared" si="88"/>
        <v>63.6</v>
      </c>
      <c r="I1875" s="197" t="b">
        <f t="shared" si="89"/>
        <v>1</v>
      </c>
      <c r="J1875" s="194" t="b">
        <v>1</v>
      </c>
    </row>
    <row r="1876" spans="1:10" ht="15.6" thickBot="1">
      <c r="A1876" s="222" t="str">
        <f t="shared" si="87"/>
        <v>MYJHND</v>
      </c>
      <c r="B1876" s="199" t="s">
        <v>1747</v>
      </c>
      <c r="C1876" s="199" t="s">
        <v>753</v>
      </c>
      <c r="D1876" s="207">
        <v>674</v>
      </c>
      <c r="E1876" s="207" t="s">
        <v>900</v>
      </c>
      <c r="F1876" s="207">
        <v>5669.9</v>
      </c>
      <c r="G1876" s="207">
        <v>63.6</v>
      </c>
      <c r="H1876" s="196">
        <f t="shared" si="88"/>
        <v>63.6</v>
      </c>
      <c r="I1876" s="197" t="b">
        <f t="shared" si="89"/>
        <v>1</v>
      </c>
      <c r="J1876" s="194" t="b">
        <v>1</v>
      </c>
    </row>
    <row r="1877" spans="1:10" ht="15.6" thickBot="1">
      <c r="A1877" s="222" t="str">
        <f t="shared" si="87"/>
        <v>HNDGMP</v>
      </c>
      <c r="B1877" s="199" t="s">
        <v>753</v>
      </c>
      <c r="C1877" s="199" t="s">
        <v>1647</v>
      </c>
      <c r="D1877" s="207">
        <v>1178</v>
      </c>
      <c r="E1877" s="207" t="s">
        <v>1748</v>
      </c>
      <c r="F1877" s="207">
        <v>11734.1</v>
      </c>
      <c r="G1877" s="207">
        <v>91.9</v>
      </c>
      <c r="H1877" s="196">
        <f t="shared" si="88"/>
        <v>91.9</v>
      </c>
      <c r="I1877" s="197" t="b">
        <f t="shared" si="89"/>
        <v>1</v>
      </c>
      <c r="J1877" s="194" t="b">
        <v>1</v>
      </c>
    </row>
    <row r="1878" spans="1:10" ht="15.6" thickBot="1">
      <c r="A1878" s="222" t="str">
        <f t="shared" si="87"/>
        <v>GMPHND</v>
      </c>
      <c r="B1878" s="199" t="s">
        <v>1647</v>
      </c>
      <c r="C1878" s="199" t="s">
        <v>753</v>
      </c>
      <c r="D1878" s="208">
        <v>1178</v>
      </c>
      <c r="E1878" s="208" t="s">
        <v>1748</v>
      </c>
      <c r="F1878" s="208">
        <v>11734.1</v>
      </c>
      <c r="G1878" s="208">
        <v>91.9</v>
      </c>
      <c r="H1878" s="196">
        <f t="shared" si="88"/>
        <v>91.9</v>
      </c>
      <c r="I1878" s="197" t="b">
        <f t="shared" si="89"/>
        <v>1</v>
      </c>
      <c r="J1878" s="194" t="b">
        <v>1</v>
      </c>
    </row>
    <row r="1879" spans="1:10" ht="15.6" thickBot="1">
      <c r="A1879" s="222" t="str">
        <f t="shared" si="87"/>
        <v>HNDJFK</v>
      </c>
      <c r="B1879" s="199" t="s">
        <v>753</v>
      </c>
      <c r="C1879" s="199" t="s">
        <v>789</v>
      </c>
      <c r="D1879" s="207">
        <v>10871</v>
      </c>
      <c r="E1879" s="207" t="s">
        <v>963</v>
      </c>
      <c r="F1879" s="207">
        <v>101999.9</v>
      </c>
      <c r="G1879" s="207">
        <v>483.3</v>
      </c>
      <c r="H1879" s="196">
        <f t="shared" si="88"/>
        <v>483.3</v>
      </c>
      <c r="I1879" s="197" t="b">
        <f t="shared" si="89"/>
        <v>1</v>
      </c>
      <c r="J1879" s="194" t="b">
        <v>1</v>
      </c>
    </row>
    <row r="1880" spans="1:10" ht="15.6" thickBot="1">
      <c r="A1880" s="222" t="str">
        <f t="shared" si="87"/>
        <v>JFKHND</v>
      </c>
      <c r="B1880" s="199" t="s">
        <v>789</v>
      </c>
      <c r="C1880" s="199" t="s">
        <v>753</v>
      </c>
      <c r="D1880" s="208">
        <v>10871</v>
      </c>
      <c r="E1880" s="208" t="s">
        <v>963</v>
      </c>
      <c r="F1880" s="208">
        <v>101999.9</v>
      </c>
      <c r="G1880" s="208">
        <v>483.3</v>
      </c>
      <c r="H1880" s="196">
        <f t="shared" si="88"/>
        <v>483.3</v>
      </c>
      <c r="I1880" s="197" t="b">
        <f t="shared" si="89"/>
        <v>1</v>
      </c>
      <c r="J1880" s="194" t="b">
        <v>1</v>
      </c>
    </row>
    <row r="1881" spans="1:10" ht="15.6" thickBot="1">
      <c r="A1881" s="222" t="str">
        <f t="shared" si="87"/>
        <v>IADSYR</v>
      </c>
      <c r="B1881" s="199" t="s">
        <v>793</v>
      </c>
      <c r="C1881" s="199" t="s">
        <v>1749</v>
      </c>
      <c r="D1881" s="207">
        <v>476</v>
      </c>
      <c r="E1881" s="207" t="s">
        <v>1203</v>
      </c>
      <c r="F1881" s="207">
        <v>1615.9</v>
      </c>
      <c r="G1881" s="207">
        <v>101.8</v>
      </c>
      <c r="H1881" s="196">
        <f t="shared" si="88"/>
        <v>101.8</v>
      </c>
      <c r="I1881" s="197" t="b">
        <f t="shared" si="89"/>
        <v>1</v>
      </c>
      <c r="J1881" s="194" t="b">
        <v>1</v>
      </c>
    </row>
    <row r="1882" spans="1:10" ht="15.6" thickBot="1">
      <c r="A1882" s="222" t="str">
        <f t="shared" si="87"/>
        <v>SYRIAD</v>
      </c>
      <c r="B1882" s="199" t="s">
        <v>1749</v>
      </c>
      <c r="C1882" s="199" t="s">
        <v>793</v>
      </c>
      <c r="D1882" s="207">
        <v>476</v>
      </c>
      <c r="E1882" s="207" t="s">
        <v>1203</v>
      </c>
      <c r="F1882" s="207">
        <v>1615.6</v>
      </c>
      <c r="G1882" s="207">
        <v>101.8</v>
      </c>
      <c r="H1882" s="196">
        <f t="shared" si="88"/>
        <v>101.8</v>
      </c>
      <c r="I1882" s="197" t="b">
        <f t="shared" si="89"/>
        <v>1</v>
      </c>
      <c r="J1882" s="194" t="b">
        <v>1</v>
      </c>
    </row>
    <row r="1883" spans="1:10" ht="15.6" thickBot="1">
      <c r="A1883" s="222" t="str">
        <f t="shared" si="87"/>
        <v>IAHMTY</v>
      </c>
      <c r="B1883" s="199" t="s">
        <v>774</v>
      </c>
      <c r="C1883" s="199" t="s">
        <v>1750</v>
      </c>
      <c r="D1883" s="207">
        <v>661</v>
      </c>
      <c r="E1883" s="207" t="s">
        <v>1751</v>
      </c>
      <c r="F1883" s="207">
        <v>2793.6</v>
      </c>
      <c r="G1883" s="207">
        <v>112.1</v>
      </c>
      <c r="H1883" s="196">
        <f t="shared" si="88"/>
        <v>112.1</v>
      </c>
      <c r="I1883" s="197" t="b">
        <f t="shared" si="89"/>
        <v>1</v>
      </c>
      <c r="J1883" s="194" t="b">
        <v>1</v>
      </c>
    </row>
    <row r="1884" spans="1:10" ht="15.6" thickBot="1">
      <c r="A1884" s="222" t="str">
        <f t="shared" si="87"/>
        <v>MTYIAH</v>
      </c>
      <c r="B1884" s="199" t="s">
        <v>1750</v>
      </c>
      <c r="C1884" s="199" t="s">
        <v>774</v>
      </c>
      <c r="D1884" s="208">
        <v>661</v>
      </c>
      <c r="E1884" s="208" t="s">
        <v>1751</v>
      </c>
      <c r="F1884" s="208">
        <v>2793.6</v>
      </c>
      <c r="G1884" s="208">
        <v>112.1</v>
      </c>
      <c r="H1884" s="196">
        <f t="shared" si="88"/>
        <v>112.1</v>
      </c>
      <c r="I1884" s="197" t="b">
        <f t="shared" si="89"/>
        <v>1</v>
      </c>
      <c r="J1884" s="194" t="b">
        <v>1</v>
      </c>
    </row>
    <row r="1885" spans="1:10" ht="15.6" thickBot="1">
      <c r="A1885" s="222" t="str">
        <f t="shared" si="87"/>
        <v>IAHSAT</v>
      </c>
      <c r="B1885" s="199" t="s">
        <v>774</v>
      </c>
      <c r="C1885" s="199" t="s">
        <v>1683</v>
      </c>
      <c r="D1885" s="207">
        <v>306</v>
      </c>
      <c r="E1885" s="207" t="s">
        <v>1752</v>
      </c>
      <c r="F1885" s="207">
        <v>2446.6</v>
      </c>
      <c r="G1885" s="207">
        <v>49.7</v>
      </c>
      <c r="H1885" s="196">
        <f t="shared" si="88"/>
        <v>49.7</v>
      </c>
      <c r="I1885" s="197" t="b">
        <f t="shared" si="89"/>
        <v>1</v>
      </c>
      <c r="J1885" s="194" t="b">
        <v>1</v>
      </c>
    </row>
    <row r="1886" spans="1:10" ht="15.6" thickBot="1">
      <c r="A1886" s="222" t="str">
        <f t="shared" si="87"/>
        <v>SATIAH</v>
      </c>
      <c r="B1886" s="199" t="s">
        <v>1683</v>
      </c>
      <c r="C1886" s="199" t="s">
        <v>774</v>
      </c>
      <c r="D1886" s="208">
        <v>306</v>
      </c>
      <c r="E1886" s="208" t="s">
        <v>1753</v>
      </c>
      <c r="F1886" s="208">
        <v>2443.8000000000002</v>
      </c>
      <c r="G1886" s="208">
        <v>49.9</v>
      </c>
      <c r="H1886" s="196">
        <f t="shared" si="88"/>
        <v>49.9</v>
      </c>
      <c r="I1886" s="197" t="b">
        <f t="shared" si="89"/>
        <v>1</v>
      </c>
      <c r="J1886" s="194" t="b">
        <v>1</v>
      </c>
    </row>
    <row r="1887" spans="1:10" ht="15.6" thickBot="1">
      <c r="A1887" s="222" t="str">
        <f t="shared" si="87"/>
        <v>ICNTAS</v>
      </c>
      <c r="B1887" s="199" t="s">
        <v>780</v>
      </c>
      <c r="C1887" s="199" t="s">
        <v>1754</v>
      </c>
      <c r="D1887" s="207">
        <v>4843</v>
      </c>
      <c r="E1887" s="207" t="s">
        <v>1755</v>
      </c>
      <c r="F1887" s="207">
        <v>36826.400000000001</v>
      </c>
      <c r="G1887" s="207">
        <v>299.60000000000002</v>
      </c>
      <c r="H1887" s="196">
        <f t="shared" si="88"/>
        <v>299.60000000000002</v>
      </c>
      <c r="I1887" s="197" t="b">
        <f t="shared" si="89"/>
        <v>1</v>
      </c>
      <c r="J1887" s="194" t="b">
        <v>1</v>
      </c>
    </row>
    <row r="1888" spans="1:10" ht="15.6" thickBot="1">
      <c r="A1888" s="222" t="str">
        <f t="shared" si="87"/>
        <v>TASICN</v>
      </c>
      <c r="B1888" s="199" t="s">
        <v>1754</v>
      </c>
      <c r="C1888" s="199" t="s">
        <v>780</v>
      </c>
      <c r="D1888" s="207">
        <v>4843</v>
      </c>
      <c r="E1888" s="207" t="s">
        <v>1755</v>
      </c>
      <c r="F1888" s="207">
        <v>36826.400000000001</v>
      </c>
      <c r="G1888" s="207">
        <v>299.60000000000002</v>
      </c>
      <c r="H1888" s="196">
        <f t="shared" si="88"/>
        <v>299.60000000000002</v>
      </c>
      <c r="I1888" s="197" t="b">
        <f t="shared" si="89"/>
        <v>1</v>
      </c>
      <c r="J1888" s="194" t="b">
        <v>1</v>
      </c>
    </row>
    <row r="1889" spans="1:10" ht="15.6" thickBot="1">
      <c r="A1889" s="222" t="str">
        <f t="shared" si="87"/>
        <v>ISTVCE</v>
      </c>
      <c r="B1889" s="199" t="s">
        <v>812</v>
      </c>
      <c r="C1889" s="199" t="s">
        <v>765</v>
      </c>
      <c r="D1889" s="207">
        <v>1419</v>
      </c>
      <c r="E1889" s="207" t="s">
        <v>1756</v>
      </c>
      <c r="F1889" s="207">
        <v>7652.5</v>
      </c>
      <c r="G1889" s="207">
        <v>131.19999999999999</v>
      </c>
      <c r="H1889" s="196">
        <f t="shared" si="88"/>
        <v>131.19999999999999</v>
      </c>
      <c r="I1889" s="197" t="b">
        <f t="shared" si="89"/>
        <v>1</v>
      </c>
      <c r="J1889" s="194" t="b">
        <v>1</v>
      </c>
    </row>
    <row r="1890" spans="1:10" ht="15.6" thickBot="1">
      <c r="A1890" s="222" t="str">
        <f t="shared" si="87"/>
        <v>VCEIST</v>
      </c>
      <c r="B1890" s="199" t="s">
        <v>765</v>
      </c>
      <c r="C1890" s="199" t="s">
        <v>812</v>
      </c>
      <c r="D1890" s="208">
        <v>1419</v>
      </c>
      <c r="E1890" s="208" t="s">
        <v>1756</v>
      </c>
      <c r="F1890" s="208">
        <v>7652.5</v>
      </c>
      <c r="G1890" s="208">
        <v>131.19999999999999</v>
      </c>
      <c r="H1890" s="196">
        <f t="shared" si="88"/>
        <v>131.19999999999999</v>
      </c>
      <c r="I1890" s="197" t="b">
        <f t="shared" si="89"/>
        <v>1</v>
      </c>
      <c r="J1890" s="194" t="b">
        <v>1</v>
      </c>
    </row>
    <row r="1891" spans="1:10" ht="15.6" thickBot="1">
      <c r="A1891" s="222" t="str">
        <f t="shared" si="87"/>
        <v>ISTOSL</v>
      </c>
      <c r="B1891" s="199" t="s">
        <v>812</v>
      </c>
      <c r="C1891" s="199" t="s">
        <v>846</v>
      </c>
      <c r="D1891" s="207">
        <v>2456</v>
      </c>
      <c r="E1891" s="207" t="s">
        <v>1757</v>
      </c>
      <c r="F1891" s="207">
        <v>14352</v>
      </c>
      <c r="G1891" s="207">
        <v>198.1</v>
      </c>
      <c r="H1891" s="196">
        <f t="shared" si="88"/>
        <v>198.1</v>
      </c>
      <c r="I1891" s="197" t="b">
        <f t="shared" si="89"/>
        <v>1</v>
      </c>
      <c r="J1891" s="194" t="b">
        <v>1</v>
      </c>
    </row>
    <row r="1892" spans="1:10" ht="15.6" thickBot="1">
      <c r="A1892" s="222" t="str">
        <f t="shared" si="87"/>
        <v>OSLIST</v>
      </c>
      <c r="B1892" s="199" t="s">
        <v>846</v>
      </c>
      <c r="C1892" s="199" t="s">
        <v>812</v>
      </c>
      <c r="D1892" s="208">
        <v>2456</v>
      </c>
      <c r="E1892" s="208" t="s">
        <v>1757</v>
      </c>
      <c r="F1892" s="208">
        <v>14352</v>
      </c>
      <c r="G1892" s="208">
        <v>198.1</v>
      </c>
      <c r="H1892" s="196">
        <f t="shared" si="88"/>
        <v>198.1</v>
      </c>
      <c r="I1892" s="197" t="b">
        <f t="shared" si="89"/>
        <v>1</v>
      </c>
      <c r="J1892" s="194" t="b">
        <v>1</v>
      </c>
    </row>
    <row r="1893" spans="1:10" ht="15.6" thickBot="1">
      <c r="A1893" s="222" t="str">
        <f t="shared" si="87"/>
        <v>ISTPEK</v>
      </c>
      <c r="B1893" s="199" t="s">
        <v>812</v>
      </c>
      <c r="C1893" s="199" t="s">
        <v>769</v>
      </c>
      <c r="D1893" s="207">
        <v>7070</v>
      </c>
      <c r="E1893" s="207" t="s">
        <v>963</v>
      </c>
      <c r="F1893" s="207">
        <v>69751.5</v>
      </c>
      <c r="G1893" s="207">
        <v>310</v>
      </c>
      <c r="H1893" s="196">
        <f t="shared" si="88"/>
        <v>310</v>
      </c>
      <c r="I1893" s="197" t="b">
        <f t="shared" si="89"/>
        <v>1</v>
      </c>
      <c r="J1893" s="194" t="b">
        <v>1</v>
      </c>
    </row>
    <row r="1894" spans="1:10" ht="15.6" thickBot="1">
      <c r="A1894" s="222" t="str">
        <f t="shared" si="87"/>
        <v>PEKIST</v>
      </c>
      <c r="B1894" s="199" t="s">
        <v>769</v>
      </c>
      <c r="C1894" s="199" t="s">
        <v>812</v>
      </c>
      <c r="D1894" s="208">
        <v>7070</v>
      </c>
      <c r="E1894" s="208" t="s">
        <v>963</v>
      </c>
      <c r="F1894" s="208">
        <v>69751.5</v>
      </c>
      <c r="G1894" s="208">
        <v>310</v>
      </c>
      <c r="H1894" s="196">
        <f t="shared" si="88"/>
        <v>310</v>
      </c>
      <c r="I1894" s="197" t="b">
        <f t="shared" si="89"/>
        <v>1</v>
      </c>
      <c r="J1894" s="194" t="b">
        <v>1</v>
      </c>
    </row>
    <row r="1895" spans="1:10" ht="15.6" thickBot="1">
      <c r="A1895" s="222" t="str">
        <f t="shared" si="87"/>
        <v>JFKTPA</v>
      </c>
      <c r="B1895" s="199" t="s">
        <v>789</v>
      </c>
      <c r="C1895" s="199" t="s">
        <v>1005</v>
      </c>
      <c r="D1895" s="207">
        <v>1619</v>
      </c>
      <c r="E1895" s="207" t="s">
        <v>1758</v>
      </c>
      <c r="F1895" s="207">
        <v>7014</v>
      </c>
      <c r="G1895" s="207">
        <v>165.8</v>
      </c>
      <c r="H1895" s="196">
        <f t="shared" si="88"/>
        <v>165.8</v>
      </c>
      <c r="I1895" s="197" t="b">
        <f t="shared" si="89"/>
        <v>1</v>
      </c>
      <c r="J1895" s="194" t="b">
        <v>1</v>
      </c>
    </row>
    <row r="1896" spans="1:10" ht="15.6" thickBot="1">
      <c r="A1896" s="222" t="str">
        <f t="shared" si="87"/>
        <v>TPAJFK</v>
      </c>
      <c r="B1896" s="199" t="s">
        <v>1005</v>
      </c>
      <c r="C1896" s="199" t="s">
        <v>789</v>
      </c>
      <c r="D1896" s="208">
        <v>1619</v>
      </c>
      <c r="E1896" s="208" t="s">
        <v>1759</v>
      </c>
      <c r="F1896" s="208">
        <v>7011.7</v>
      </c>
      <c r="G1896" s="208">
        <v>166.1</v>
      </c>
      <c r="H1896" s="196">
        <f t="shared" si="88"/>
        <v>166.1</v>
      </c>
      <c r="I1896" s="197" t="b">
        <f t="shared" si="89"/>
        <v>1</v>
      </c>
      <c r="J1896" s="194" t="b">
        <v>1</v>
      </c>
    </row>
    <row r="1897" spans="1:10" ht="15.6" thickBot="1">
      <c r="A1897" s="222" t="str">
        <f t="shared" si="87"/>
        <v>KWEWUH</v>
      </c>
      <c r="B1897" s="199" t="s">
        <v>1717</v>
      </c>
      <c r="C1897" s="199" t="s">
        <v>1099</v>
      </c>
      <c r="D1897" s="207">
        <v>861</v>
      </c>
      <c r="E1897" s="207" t="s">
        <v>1760</v>
      </c>
      <c r="F1897" s="207">
        <v>4640.7</v>
      </c>
      <c r="G1897" s="207">
        <v>97.6</v>
      </c>
      <c r="H1897" s="196">
        <f t="shared" si="88"/>
        <v>97.6</v>
      </c>
      <c r="I1897" s="197" t="b">
        <f t="shared" si="89"/>
        <v>1</v>
      </c>
      <c r="J1897" s="194" t="b">
        <v>1</v>
      </c>
    </row>
    <row r="1898" spans="1:10" ht="15.6" thickBot="1">
      <c r="A1898" s="222" t="str">
        <f t="shared" si="87"/>
        <v>WUHKWE</v>
      </c>
      <c r="B1898" s="199" t="s">
        <v>1099</v>
      </c>
      <c r="C1898" s="199" t="s">
        <v>1717</v>
      </c>
      <c r="D1898" s="208">
        <v>861</v>
      </c>
      <c r="E1898" s="208" t="s">
        <v>1760</v>
      </c>
      <c r="F1898" s="208">
        <v>4604.6000000000004</v>
      </c>
      <c r="G1898" s="208">
        <v>98.6</v>
      </c>
      <c r="H1898" s="196">
        <f t="shared" si="88"/>
        <v>98.6</v>
      </c>
      <c r="I1898" s="197" t="b">
        <f t="shared" si="89"/>
        <v>1</v>
      </c>
      <c r="J1898" s="194" t="b">
        <v>1</v>
      </c>
    </row>
    <row r="1899" spans="1:10" ht="19.8" thickBot="1">
      <c r="A1899" s="222" t="str">
        <f t="shared" si="87"/>
        <v>LHROSL</v>
      </c>
      <c r="B1899" s="199" t="s">
        <v>844</v>
      </c>
      <c r="C1899" s="199" t="s">
        <v>846</v>
      </c>
      <c r="D1899" s="207">
        <v>1204</v>
      </c>
      <c r="E1899" s="207" t="s">
        <v>1369</v>
      </c>
      <c r="F1899" s="207">
        <v>5755.3</v>
      </c>
      <c r="G1899" s="207">
        <v>129.30000000000001</v>
      </c>
      <c r="H1899" s="196">
        <f t="shared" si="88"/>
        <v>129.30000000000001</v>
      </c>
      <c r="I1899" s="197" t="b">
        <f t="shared" si="89"/>
        <v>1</v>
      </c>
      <c r="J1899" s="194" t="b">
        <v>1</v>
      </c>
    </row>
    <row r="1900" spans="1:10" ht="19.8" thickBot="1">
      <c r="A1900" s="222" t="str">
        <f t="shared" si="87"/>
        <v>OSLLHR</v>
      </c>
      <c r="B1900" s="199" t="s">
        <v>846</v>
      </c>
      <c r="C1900" s="199" t="s">
        <v>844</v>
      </c>
      <c r="D1900" s="208">
        <v>1204</v>
      </c>
      <c r="E1900" s="208" t="s">
        <v>1369</v>
      </c>
      <c r="F1900" s="208">
        <v>5755.5</v>
      </c>
      <c r="G1900" s="208">
        <v>129.30000000000001</v>
      </c>
      <c r="H1900" s="196">
        <f t="shared" si="88"/>
        <v>129.30000000000001</v>
      </c>
      <c r="I1900" s="197" t="b">
        <f t="shared" si="89"/>
        <v>1</v>
      </c>
      <c r="J1900" s="194" t="b">
        <v>1</v>
      </c>
    </row>
    <row r="1901" spans="1:10" ht="15.6" thickBot="1">
      <c r="A1901" s="222" t="str">
        <f t="shared" si="87"/>
        <v>MCOORD</v>
      </c>
      <c r="B1901" s="199" t="s">
        <v>785</v>
      </c>
      <c r="C1901" s="199" t="s">
        <v>776</v>
      </c>
      <c r="D1901" s="207">
        <v>1619</v>
      </c>
      <c r="E1901" s="207" t="s">
        <v>1761</v>
      </c>
      <c r="F1901" s="207">
        <v>7855.2</v>
      </c>
      <c r="G1901" s="207">
        <v>144.6</v>
      </c>
      <c r="H1901" s="196">
        <f t="shared" si="88"/>
        <v>144.6</v>
      </c>
      <c r="I1901" s="197" t="b">
        <f t="shared" si="89"/>
        <v>1</v>
      </c>
      <c r="J1901" s="194" t="b">
        <v>1</v>
      </c>
    </row>
    <row r="1902" spans="1:10" ht="15.6" thickBot="1">
      <c r="A1902" s="222" t="str">
        <f t="shared" si="87"/>
        <v>ORDMCO</v>
      </c>
      <c r="B1902" s="199" t="s">
        <v>776</v>
      </c>
      <c r="C1902" s="199" t="s">
        <v>785</v>
      </c>
      <c r="D1902" s="208">
        <v>1619</v>
      </c>
      <c r="E1902" s="208" t="s">
        <v>1761</v>
      </c>
      <c r="F1902" s="208">
        <v>7851.3</v>
      </c>
      <c r="G1902" s="208">
        <v>144.5</v>
      </c>
      <c r="H1902" s="196">
        <f t="shared" si="88"/>
        <v>144.5</v>
      </c>
      <c r="I1902" s="197" t="b">
        <f t="shared" si="89"/>
        <v>1</v>
      </c>
      <c r="J1902" s="194" t="b">
        <v>1</v>
      </c>
    </row>
    <row r="1903" spans="1:10" ht="15.6" thickBot="1">
      <c r="A1903" s="222" t="str">
        <f t="shared" si="87"/>
        <v>MEXPDS</v>
      </c>
      <c r="B1903" s="199" t="s">
        <v>1402</v>
      </c>
      <c r="C1903" s="199" t="s">
        <v>1762</v>
      </c>
      <c r="D1903" s="207">
        <v>1030</v>
      </c>
      <c r="E1903" s="207" t="s">
        <v>1763</v>
      </c>
      <c r="F1903" s="207">
        <v>1632.9</v>
      </c>
      <c r="G1903" s="207">
        <v>98.9</v>
      </c>
      <c r="H1903" s="196">
        <f t="shared" si="88"/>
        <v>98.9</v>
      </c>
      <c r="I1903" s="197" t="b">
        <f t="shared" si="89"/>
        <v>1</v>
      </c>
      <c r="J1903" s="194" t="b">
        <v>1</v>
      </c>
    </row>
    <row r="1904" spans="1:10" ht="15.6" thickBot="1">
      <c r="A1904" s="222" t="str">
        <f t="shared" si="87"/>
        <v>PDSMEX</v>
      </c>
      <c r="B1904" s="199" t="s">
        <v>1762</v>
      </c>
      <c r="C1904" s="199" t="s">
        <v>1402</v>
      </c>
      <c r="D1904" s="208">
        <v>1030</v>
      </c>
      <c r="E1904" s="208" t="s">
        <v>1763</v>
      </c>
      <c r="F1904" s="208">
        <v>1632.8</v>
      </c>
      <c r="G1904" s="208">
        <v>98.9</v>
      </c>
      <c r="H1904" s="196">
        <f t="shared" si="88"/>
        <v>98.9</v>
      </c>
      <c r="I1904" s="197" t="b">
        <f t="shared" si="89"/>
        <v>1</v>
      </c>
      <c r="J1904" s="194" t="b">
        <v>1</v>
      </c>
    </row>
    <row r="1905" spans="1:10" ht="19.8" thickBot="1">
      <c r="A1905" s="222" t="str">
        <f t="shared" si="87"/>
        <v>MSPDEN</v>
      </c>
      <c r="B1905" s="199" t="s">
        <v>791</v>
      </c>
      <c r="C1905" s="199" t="s">
        <v>878</v>
      </c>
      <c r="D1905" s="208">
        <v>1091</v>
      </c>
      <c r="E1905" s="208" t="s">
        <v>1764</v>
      </c>
      <c r="F1905" s="208">
        <v>5392.9</v>
      </c>
      <c r="G1905" s="208">
        <v>113.1</v>
      </c>
      <c r="H1905" s="196">
        <f t="shared" si="88"/>
        <v>113.1</v>
      </c>
      <c r="I1905" s="197" t="b">
        <f t="shared" si="89"/>
        <v>1</v>
      </c>
      <c r="J1905" s="194" t="b">
        <v>1</v>
      </c>
    </row>
    <row r="1906" spans="1:10" ht="19.8" thickBot="1">
      <c r="A1906" s="222" t="str">
        <f t="shared" si="87"/>
        <v>DENMSP</v>
      </c>
      <c r="B1906" s="199" t="s">
        <v>878</v>
      </c>
      <c r="C1906" s="199" t="s">
        <v>791</v>
      </c>
      <c r="D1906" s="207">
        <v>1091</v>
      </c>
      <c r="E1906" s="207" t="s">
        <v>1764</v>
      </c>
      <c r="F1906" s="207">
        <v>5392.9</v>
      </c>
      <c r="G1906" s="207">
        <v>113.6</v>
      </c>
      <c r="H1906" s="196">
        <f t="shared" si="88"/>
        <v>113.6</v>
      </c>
      <c r="I1906" s="197" t="b">
        <f t="shared" si="89"/>
        <v>1</v>
      </c>
      <c r="J1906" s="194" t="b">
        <v>1</v>
      </c>
    </row>
    <row r="1907" spans="1:10" ht="15.6" thickBot="1">
      <c r="A1907" s="222" t="str">
        <f t="shared" si="87"/>
        <v>MSPCMH</v>
      </c>
      <c r="B1907" s="199" t="s">
        <v>791</v>
      </c>
      <c r="C1907" s="199" t="s">
        <v>1204</v>
      </c>
      <c r="D1907" s="207">
        <v>1004</v>
      </c>
      <c r="E1907" s="207" t="s">
        <v>1765</v>
      </c>
      <c r="F1907" s="207">
        <v>4038.8</v>
      </c>
      <c r="G1907" s="207">
        <v>123.9</v>
      </c>
      <c r="H1907" s="196">
        <f t="shared" si="88"/>
        <v>123.9</v>
      </c>
      <c r="I1907" s="197" t="b">
        <f t="shared" si="89"/>
        <v>1</v>
      </c>
      <c r="J1907" s="194" t="b">
        <v>1</v>
      </c>
    </row>
    <row r="1908" spans="1:10" ht="15.6" thickBot="1">
      <c r="A1908" s="222" t="str">
        <f t="shared" si="87"/>
        <v>CMHMSP</v>
      </c>
      <c r="B1908" s="199" t="s">
        <v>1204</v>
      </c>
      <c r="C1908" s="199" t="s">
        <v>791</v>
      </c>
      <c r="D1908" s="208">
        <v>1004</v>
      </c>
      <c r="E1908" s="208" t="s">
        <v>1765</v>
      </c>
      <c r="F1908" s="208">
        <v>4034.6</v>
      </c>
      <c r="G1908" s="208">
        <v>124.1</v>
      </c>
      <c r="H1908" s="196">
        <f t="shared" si="88"/>
        <v>124.1</v>
      </c>
      <c r="I1908" s="197" t="b">
        <f t="shared" si="89"/>
        <v>1</v>
      </c>
      <c r="J1908" s="194" t="b">
        <v>1</v>
      </c>
    </row>
    <row r="1909" spans="1:10" ht="15.6" thickBot="1">
      <c r="A1909" s="222" t="str">
        <f t="shared" si="87"/>
        <v>NGBRMQ</v>
      </c>
      <c r="B1909" s="199" t="s">
        <v>1073</v>
      </c>
      <c r="C1909" s="199" t="s">
        <v>801</v>
      </c>
      <c r="D1909" s="207">
        <v>623</v>
      </c>
      <c r="E1909" s="207" t="s">
        <v>1766</v>
      </c>
      <c r="F1909" s="207">
        <v>3052.8</v>
      </c>
      <c r="G1909" s="207">
        <v>96.3</v>
      </c>
      <c r="H1909" s="196">
        <f t="shared" si="88"/>
        <v>96.3</v>
      </c>
      <c r="I1909" s="197" t="b">
        <f t="shared" si="89"/>
        <v>1</v>
      </c>
      <c r="J1909" s="194" t="b">
        <v>1</v>
      </c>
    </row>
    <row r="1910" spans="1:10" ht="15.6" thickBot="1">
      <c r="A1910" s="222" t="str">
        <f t="shared" si="87"/>
        <v>RMQNGB</v>
      </c>
      <c r="B1910" s="199" t="s">
        <v>801</v>
      </c>
      <c r="C1910" s="199" t="s">
        <v>1073</v>
      </c>
      <c r="D1910" s="208">
        <v>623</v>
      </c>
      <c r="E1910" s="208" t="s">
        <v>1766</v>
      </c>
      <c r="F1910" s="208">
        <v>3052.8</v>
      </c>
      <c r="G1910" s="208">
        <v>96.3</v>
      </c>
      <c r="H1910" s="196">
        <f t="shared" si="88"/>
        <v>96.3</v>
      </c>
      <c r="I1910" s="197" t="b">
        <f t="shared" si="89"/>
        <v>1</v>
      </c>
      <c r="J1910" s="194" t="b">
        <v>1</v>
      </c>
    </row>
    <row r="1911" spans="1:10" ht="15.6" thickBot="1">
      <c r="A1911" s="222" t="str">
        <f t="shared" si="87"/>
        <v>PHLORD</v>
      </c>
      <c r="B1911" s="199" t="s">
        <v>822</v>
      </c>
      <c r="C1911" s="199" t="s">
        <v>776</v>
      </c>
      <c r="D1911" s="207">
        <v>1088</v>
      </c>
      <c r="E1911" s="207" t="s">
        <v>1767</v>
      </c>
      <c r="F1911" s="207">
        <v>5678.8</v>
      </c>
      <c r="G1911" s="207">
        <v>112.5</v>
      </c>
      <c r="H1911" s="196">
        <f t="shared" si="88"/>
        <v>112.5</v>
      </c>
      <c r="I1911" s="197" t="b">
        <f t="shared" si="89"/>
        <v>1</v>
      </c>
      <c r="J1911" s="194" t="b">
        <v>1</v>
      </c>
    </row>
    <row r="1912" spans="1:10" ht="15.6" thickBot="1">
      <c r="A1912" s="222" t="str">
        <f t="shared" si="87"/>
        <v>ORDPHL</v>
      </c>
      <c r="B1912" s="199" t="s">
        <v>776</v>
      </c>
      <c r="C1912" s="199" t="s">
        <v>822</v>
      </c>
      <c r="D1912" s="207">
        <v>1088</v>
      </c>
      <c r="E1912" s="207" t="s">
        <v>1768</v>
      </c>
      <c r="F1912" s="207">
        <v>5702.2</v>
      </c>
      <c r="G1912" s="207">
        <v>112.1</v>
      </c>
      <c r="H1912" s="196">
        <f t="shared" si="88"/>
        <v>112.1</v>
      </c>
      <c r="I1912" s="197" t="b">
        <f t="shared" si="89"/>
        <v>1</v>
      </c>
      <c r="J1912" s="194" t="b">
        <v>1</v>
      </c>
    </row>
    <row r="1913" spans="1:10" ht="15.6" thickBot="1">
      <c r="A1913" s="222" t="str">
        <f t="shared" si="87"/>
        <v>PHLYUL</v>
      </c>
      <c r="B1913" s="199" t="s">
        <v>822</v>
      </c>
      <c r="C1913" s="199" t="s">
        <v>1685</v>
      </c>
      <c r="D1913" s="207">
        <v>634</v>
      </c>
      <c r="E1913" s="207" t="s">
        <v>1061</v>
      </c>
      <c r="F1913" s="207">
        <v>2053.6</v>
      </c>
      <c r="G1913" s="207">
        <v>115.8</v>
      </c>
      <c r="H1913" s="196">
        <f t="shared" si="88"/>
        <v>115.8</v>
      </c>
      <c r="I1913" s="197" t="b">
        <f t="shared" si="89"/>
        <v>1</v>
      </c>
      <c r="J1913" s="194" t="b">
        <v>1</v>
      </c>
    </row>
    <row r="1914" spans="1:10" ht="15.6" thickBot="1">
      <c r="A1914" s="222" t="str">
        <f t="shared" si="87"/>
        <v>YULPHL</v>
      </c>
      <c r="B1914" s="199" t="s">
        <v>1685</v>
      </c>
      <c r="C1914" s="199" t="s">
        <v>822</v>
      </c>
      <c r="D1914" s="207">
        <v>634</v>
      </c>
      <c r="E1914" s="207" t="s">
        <v>1061</v>
      </c>
      <c r="F1914" s="207">
        <v>2053.4</v>
      </c>
      <c r="G1914" s="207">
        <v>115.8</v>
      </c>
      <c r="H1914" s="196">
        <f t="shared" si="88"/>
        <v>115.8</v>
      </c>
      <c r="I1914" s="197" t="b">
        <f t="shared" si="89"/>
        <v>1</v>
      </c>
      <c r="J1914" s="194" t="b">
        <v>1</v>
      </c>
    </row>
    <row r="1915" spans="1:10" ht="15.6" thickBot="1">
      <c r="A1915" s="222" t="str">
        <f t="shared" si="87"/>
        <v>ORDSAN</v>
      </c>
      <c r="B1915" s="199" t="s">
        <v>776</v>
      </c>
      <c r="C1915" s="199" t="s">
        <v>807</v>
      </c>
      <c r="D1915" s="207">
        <v>2765</v>
      </c>
      <c r="E1915" s="207" t="s">
        <v>1769</v>
      </c>
      <c r="F1915" s="207">
        <v>11043.3</v>
      </c>
      <c r="G1915" s="207">
        <v>212.4</v>
      </c>
      <c r="H1915" s="196">
        <f t="shared" si="88"/>
        <v>212.4</v>
      </c>
      <c r="I1915" s="197" t="b">
        <f t="shared" si="89"/>
        <v>1</v>
      </c>
      <c r="J1915" s="194" t="b">
        <v>1</v>
      </c>
    </row>
    <row r="1916" spans="1:10" ht="15.6" thickBot="1">
      <c r="A1916" s="222" t="str">
        <f t="shared" si="87"/>
        <v>SANORD</v>
      </c>
      <c r="B1916" s="199" t="s">
        <v>807</v>
      </c>
      <c r="C1916" s="199" t="s">
        <v>776</v>
      </c>
      <c r="D1916" s="208">
        <v>2765</v>
      </c>
      <c r="E1916" s="208" t="s">
        <v>1769</v>
      </c>
      <c r="F1916" s="208">
        <v>11083.8</v>
      </c>
      <c r="G1916" s="208">
        <v>211.3</v>
      </c>
      <c r="H1916" s="196">
        <f t="shared" si="88"/>
        <v>211.3</v>
      </c>
      <c r="I1916" s="197" t="b">
        <f t="shared" si="89"/>
        <v>1</v>
      </c>
      <c r="J1916" s="194" t="b">
        <v>1</v>
      </c>
    </row>
    <row r="1917" spans="1:10" ht="15.6" thickBot="1">
      <c r="A1917" s="222" t="str">
        <f t="shared" si="87"/>
        <v>PEKMUC</v>
      </c>
      <c r="B1917" s="199" t="s">
        <v>769</v>
      </c>
      <c r="C1917" s="199" t="s">
        <v>797</v>
      </c>
      <c r="D1917" s="207">
        <v>7718</v>
      </c>
      <c r="E1917" s="207" t="s">
        <v>1770</v>
      </c>
      <c r="F1917" s="207">
        <v>83237.899999999994</v>
      </c>
      <c r="G1917" s="207">
        <v>326.8</v>
      </c>
      <c r="H1917" s="196">
        <f t="shared" si="88"/>
        <v>326.8</v>
      </c>
      <c r="I1917" s="197" t="b">
        <f t="shared" si="89"/>
        <v>1</v>
      </c>
      <c r="J1917" s="194" t="b">
        <v>1</v>
      </c>
    </row>
    <row r="1918" spans="1:10" ht="15.6" thickBot="1">
      <c r="A1918" s="222" t="str">
        <f t="shared" si="87"/>
        <v>MUCSIN</v>
      </c>
      <c r="B1918" s="199" t="s">
        <v>797</v>
      </c>
      <c r="C1918" s="199" t="s">
        <v>803</v>
      </c>
      <c r="D1918" s="207">
        <v>10052</v>
      </c>
      <c r="E1918" s="207">
        <v>359</v>
      </c>
      <c r="F1918" s="207">
        <v>60298.9</v>
      </c>
      <c r="G1918" s="207">
        <v>345.8</v>
      </c>
      <c r="H1918" s="196">
        <f t="shared" si="88"/>
        <v>345.8</v>
      </c>
      <c r="I1918" s="197" t="b">
        <f t="shared" si="89"/>
        <v>1</v>
      </c>
      <c r="J1918" s="194" t="b">
        <v>1</v>
      </c>
    </row>
    <row r="1919" spans="1:10" ht="15.6" thickBot="1">
      <c r="A1919" s="222" t="str">
        <f t="shared" si="87"/>
        <v>SINSYD</v>
      </c>
      <c r="B1919" s="199" t="s">
        <v>803</v>
      </c>
      <c r="C1919" s="199" t="s">
        <v>960</v>
      </c>
      <c r="D1919" s="207">
        <v>6289</v>
      </c>
      <c r="E1919" s="207" t="s">
        <v>1771</v>
      </c>
      <c r="F1919" s="207">
        <v>70486.3</v>
      </c>
      <c r="G1919" s="207">
        <v>384.1</v>
      </c>
      <c r="H1919" s="196">
        <f t="shared" si="88"/>
        <v>384.1</v>
      </c>
      <c r="I1919" s="197" t="b">
        <f t="shared" si="89"/>
        <v>1</v>
      </c>
      <c r="J1919" s="194" t="b">
        <v>1</v>
      </c>
    </row>
    <row r="1920" spans="1:10" ht="15.6" thickBot="1">
      <c r="A1920" s="222" t="str">
        <f t="shared" si="87"/>
        <v>SYDSIN</v>
      </c>
      <c r="B1920" s="199" t="s">
        <v>960</v>
      </c>
      <c r="C1920" s="199" t="s">
        <v>803</v>
      </c>
      <c r="D1920" s="207">
        <v>6289</v>
      </c>
      <c r="E1920" s="207" t="s">
        <v>1771</v>
      </c>
      <c r="F1920" s="207">
        <v>71273.100000000006</v>
      </c>
      <c r="G1920" s="207">
        <v>384.2</v>
      </c>
      <c r="H1920" s="196">
        <f t="shared" si="88"/>
        <v>384.2</v>
      </c>
      <c r="I1920" s="197" t="b">
        <f t="shared" si="89"/>
        <v>1</v>
      </c>
      <c r="J1920" s="194" t="b">
        <v>1</v>
      </c>
    </row>
    <row r="1921" spans="1:10" ht="15.6" thickBot="1">
      <c r="A1921" s="222" t="str">
        <f t="shared" si="87"/>
        <v>SINMUC</v>
      </c>
      <c r="B1921" s="199" t="s">
        <v>803</v>
      </c>
      <c r="C1921" s="199" t="s">
        <v>797</v>
      </c>
      <c r="D1921" s="207">
        <v>10052</v>
      </c>
      <c r="E1921" s="207">
        <v>359</v>
      </c>
      <c r="F1921" s="207">
        <v>60298.9</v>
      </c>
      <c r="G1921" s="207">
        <v>345.8</v>
      </c>
      <c r="H1921" s="196">
        <f t="shared" si="88"/>
        <v>345.8</v>
      </c>
      <c r="I1921" s="197" t="b">
        <f t="shared" si="89"/>
        <v>1</v>
      </c>
      <c r="J1921" s="194" t="b">
        <v>1</v>
      </c>
    </row>
    <row r="1922" spans="1:10" ht="15.6" thickBot="1">
      <c r="A1922" s="222" t="str">
        <f t="shared" si="87"/>
        <v>MUCPEK</v>
      </c>
      <c r="B1922" s="199" t="s">
        <v>797</v>
      </c>
      <c r="C1922" s="199" t="s">
        <v>769</v>
      </c>
      <c r="D1922" s="208">
        <v>7718</v>
      </c>
      <c r="E1922" s="208" t="s">
        <v>1770</v>
      </c>
      <c r="F1922" s="208">
        <v>83301.5</v>
      </c>
      <c r="G1922" s="208">
        <v>326.8</v>
      </c>
      <c r="H1922" s="196">
        <f t="shared" si="88"/>
        <v>326.8</v>
      </c>
      <c r="I1922" s="197" t="b">
        <f t="shared" si="89"/>
        <v>1</v>
      </c>
      <c r="J1922" s="194" t="b">
        <v>1</v>
      </c>
    </row>
    <row r="1923" spans="1:10" ht="15.6" thickBot="1">
      <c r="A1923" s="222" t="str">
        <f t="shared" ref="A1923:A1986" si="90">B1923&amp;C1923</f>
        <v>PNHBKK</v>
      </c>
      <c r="B1923" s="199" t="s">
        <v>1736</v>
      </c>
      <c r="C1923" s="199" t="s">
        <v>768</v>
      </c>
      <c r="D1923" s="207">
        <v>504</v>
      </c>
      <c r="E1923" s="207" t="s">
        <v>1772</v>
      </c>
      <c r="F1923" s="207">
        <v>4038.5</v>
      </c>
      <c r="G1923" s="207">
        <v>59.2</v>
      </c>
      <c r="H1923" s="196">
        <f t="shared" ref="H1923:H1986" si="91">SUMIFS(G:G,B:B,B1923,C:C,C1923)</f>
        <v>59.2</v>
      </c>
      <c r="I1923" s="197" t="b">
        <f t="shared" ref="I1923:I1986" si="92">H1923=G1923</f>
        <v>1</v>
      </c>
      <c r="J1923" s="194" t="b">
        <v>1</v>
      </c>
    </row>
    <row r="1924" spans="1:10" ht="15.6" thickBot="1">
      <c r="A1924" s="222" t="str">
        <f t="shared" si="90"/>
        <v>BKKPNH</v>
      </c>
      <c r="B1924" s="199" t="s">
        <v>768</v>
      </c>
      <c r="C1924" s="199" t="s">
        <v>1736</v>
      </c>
      <c r="D1924" s="208">
        <v>504</v>
      </c>
      <c r="E1924" s="208" t="s">
        <v>1772</v>
      </c>
      <c r="F1924" s="208">
        <v>4038.5</v>
      </c>
      <c r="G1924" s="208">
        <v>59.2</v>
      </c>
      <c r="H1924" s="196">
        <f t="shared" si="91"/>
        <v>59.2</v>
      </c>
      <c r="I1924" s="197" t="b">
        <f t="shared" si="92"/>
        <v>1</v>
      </c>
      <c r="J1924" s="194" t="b">
        <v>1</v>
      </c>
    </row>
    <row r="1925" spans="1:10" ht="15.6" thickBot="1">
      <c r="A1925" s="222" t="str">
        <f t="shared" si="90"/>
        <v>PVGZRH</v>
      </c>
      <c r="B1925" s="199" t="s">
        <v>758</v>
      </c>
      <c r="C1925" s="199" t="s">
        <v>854</v>
      </c>
      <c r="D1925" s="207">
        <v>9028</v>
      </c>
      <c r="E1925" s="207">
        <v>343</v>
      </c>
      <c r="F1925" s="207">
        <v>71849.3</v>
      </c>
      <c r="G1925" s="207">
        <v>399.1</v>
      </c>
      <c r="H1925" s="196">
        <f t="shared" si="91"/>
        <v>399.1</v>
      </c>
      <c r="I1925" s="197" t="b">
        <f t="shared" si="92"/>
        <v>1</v>
      </c>
      <c r="J1925" s="194" t="b">
        <v>1</v>
      </c>
    </row>
    <row r="1926" spans="1:10" ht="15.6" thickBot="1">
      <c r="A1926" s="222" t="str">
        <f t="shared" si="90"/>
        <v>ZRHPVG</v>
      </c>
      <c r="B1926" s="199" t="s">
        <v>854</v>
      </c>
      <c r="C1926" s="199" t="s">
        <v>758</v>
      </c>
      <c r="D1926" s="208">
        <v>9028</v>
      </c>
      <c r="E1926" s="208">
        <v>343</v>
      </c>
      <c r="F1926" s="208">
        <v>71849.3</v>
      </c>
      <c r="G1926" s="208">
        <v>399.1</v>
      </c>
      <c r="H1926" s="196">
        <f t="shared" si="91"/>
        <v>399.1</v>
      </c>
      <c r="I1926" s="197" t="b">
        <f t="shared" si="92"/>
        <v>1</v>
      </c>
      <c r="J1926" s="194" t="b">
        <v>1</v>
      </c>
    </row>
    <row r="1927" spans="1:10" ht="15.6" thickBot="1">
      <c r="A1927" s="222" t="str">
        <f t="shared" si="90"/>
        <v>SINFRA</v>
      </c>
      <c r="B1927" s="199" t="s">
        <v>803</v>
      </c>
      <c r="C1927" s="199" t="s">
        <v>766</v>
      </c>
      <c r="D1927" s="207">
        <v>10272</v>
      </c>
      <c r="E1927" s="207" t="s">
        <v>943</v>
      </c>
      <c r="F1927" s="207">
        <v>143518.79999999999</v>
      </c>
      <c r="G1927" s="207">
        <v>477.7</v>
      </c>
      <c r="H1927" s="196">
        <f t="shared" si="91"/>
        <v>477.7</v>
      </c>
      <c r="I1927" s="197" t="b">
        <f t="shared" si="92"/>
        <v>1</v>
      </c>
      <c r="J1927" s="194" t="b">
        <v>1</v>
      </c>
    </row>
    <row r="1928" spans="1:10" ht="15.6" thickBot="1">
      <c r="A1928" s="222" t="str">
        <f t="shared" si="90"/>
        <v>FRASIN</v>
      </c>
      <c r="B1928" s="199" t="s">
        <v>766</v>
      </c>
      <c r="C1928" s="199" t="s">
        <v>803</v>
      </c>
      <c r="D1928" s="207">
        <v>10272</v>
      </c>
      <c r="E1928" s="207" t="s">
        <v>943</v>
      </c>
      <c r="F1928" s="207">
        <v>143518.79999999999</v>
      </c>
      <c r="G1928" s="207">
        <v>477.7</v>
      </c>
      <c r="H1928" s="196">
        <f t="shared" si="91"/>
        <v>477.7</v>
      </c>
      <c r="I1928" s="197" t="b">
        <f t="shared" si="92"/>
        <v>1</v>
      </c>
      <c r="J1928" s="194" t="b">
        <v>1</v>
      </c>
    </row>
    <row r="1929" spans="1:10" ht="15.6" thickBot="1">
      <c r="A1929" s="222" t="str">
        <f t="shared" si="90"/>
        <v>SINKHH</v>
      </c>
      <c r="B1929" s="199" t="s">
        <v>803</v>
      </c>
      <c r="C1929" s="199" t="s">
        <v>917</v>
      </c>
      <c r="D1929" s="208">
        <v>2947</v>
      </c>
      <c r="E1929" s="208" t="s">
        <v>1773</v>
      </c>
      <c r="F1929" s="208">
        <v>17145.3</v>
      </c>
      <c r="G1929" s="208">
        <v>187.3</v>
      </c>
      <c r="H1929" s="196">
        <f t="shared" si="91"/>
        <v>187.3</v>
      </c>
      <c r="I1929" s="197" t="b">
        <f t="shared" si="92"/>
        <v>1</v>
      </c>
      <c r="J1929" s="194" t="b">
        <v>1</v>
      </c>
    </row>
    <row r="1930" spans="1:10" ht="15.6" thickBot="1">
      <c r="A1930" s="222" t="str">
        <f t="shared" si="90"/>
        <v>KHHSIN</v>
      </c>
      <c r="B1930" s="199" t="s">
        <v>917</v>
      </c>
      <c r="C1930" s="199" t="s">
        <v>803</v>
      </c>
      <c r="D1930" s="207">
        <v>2947</v>
      </c>
      <c r="E1930" s="207" t="s">
        <v>1773</v>
      </c>
      <c r="F1930" s="207">
        <v>17145.3</v>
      </c>
      <c r="G1930" s="207">
        <v>187.3</v>
      </c>
      <c r="H1930" s="196">
        <f t="shared" si="91"/>
        <v>187.3</v>
      </c>
      <c r="I1930" s="197" t="b">
        <f t="shared" si="92"/>
        <v>1</v>
      </c>
      <c r="J1930" s="194" t="b">
        <v>1</v>
      </c>
    </row>
    <row r="1931" spans="1:10" ht="15.6" thickBot="1">
      <c r="A1931" s="222" t="str">
        <f t="shared" si="90"/>
        <v>SINHYD</v>
      </c>
      <c r="B1931" s="199" t="s">
        <v>803</v>
      </c>
      <c r="C1931" s="199" t="s">
        <v>1232</v>
      </c>
      <c r="D1931" s="207">
        <v>3302</v>
      </c>
      <c r="E1931" s="207" t="s">
        <v>907</v>
      </c>
      <c r="F1931" s="207">
        <v>12715.4</v>
      </c>
      <c r="G1931" s="207">
        <v>233.3</v>
      </c>
      <c r="H1931" s="196">
        <f t="shared" si="91"/>
        <v>233.3</v>
      </c>
      <c r="I1931" s="197" t="b">
        <f t="shared" si="92"/>
        <v>1</v>
      </c>
      <c r="J1931" s="194" t="b">
        <v>1</v>
      </c>
    </row>
    <row r="1932" spans="1:10" ht="15.6" thickBot="1">
      <c r="A1932" s="222" t="str">
        <f t="shared" si="90"/>
        <v>HYDSIN</v>
      </c>
      <c r="B1932" s="199" t="s">
        <v>1232</v>
      </c>
      <c r="C1932" s="199" t="s">
        <v>803</v>
      </c>
      <c r="D1932" s="208">
        <v>3302</v>
      </c>
      <c r="E1932" s="208" t="s">
        <v>907</v>
      </c>
      <c r="F1932" s="208">
        <v>12715.4</v>
      </c>
      <c r="G1932" s="208">
        <v>233.3</v>
      </c>
      <c r="H1932" s="196">
        <f t="shared" si="91"/>
        <v>233.3</v>
      </c>
      <c r="I1932" s="197" t="b">
        <f t="shared" si="92"/>
        <v>1</v>
      </c>
      <c r="J1932" s="194" t="b">
        <v>1</v>
      </c>
    </row>
    <row r="1933" spans="1:10" ht="19.8" thickBot="1">
      <c r="A1933" s="222" t="str">
        <f t="shared" si="90"/>
        <v>SLCIAH</v>
      </c>
      <c r="B1933" s="199" t="s">
        <v>1701</v>
      </c>
      <c r="C1933" s="199" t="s">
        <v>774</v>
      </c>
      <c r="D1933" s="207">
        <v>1920</v>
      </c>
      <c r="E1933" s="207" t="s">
        <v>1774</v>
      </c>
      <c r="F1933" s="207">
        <v>6015.5</v>
      </c>
      <c r="G1933" s="207">
        <v>218.5</v>
      </c>
      <c r="H1933" s="196">
        <f t="shared" si="91"/>
        <v>218.5</v>
      </c>
      <c r="I1933" s="197" t="b">
        <f t="shared" si="92"/>
        <v>1</v>
      </c>
      <c r="J1933" s="194" t="b">
        <v>1</v>
      </c>
    </row>
    <row r="1934" spans="1:10" ht="19.8" thickBot="1">
      <c r="A1934" s="222" t="str">
        <f t="shared" si="90"/>
        <v>IAHSLC</v>
      </c>
      <c r="B1934" s="199" t="s">
        <v>774</v>
      </c>
      <c r="C1934" s="199" t="s">
        <v>1701</v>
      </c>
      <c r="D1934" s="208">
        <v>1920</v>
      </c>
      <c r="E1934" s="208" t="s">
        <v>1774</v>
      </c>
      <c r="F1934" s="208">
        <v>5948</v>
      </c>
      <c r="G1934" s="208">
        <v>219.8</v>
      </c>
      <c r="H1934" s="196">
        <f t="shared" si="91"/>
        <v>219.8</v>
      </c>
      <c r="I1934" s="197" t="b">
        <f t="shared" si="92"/>
        <v>1</v>
      </c>
      <c r="J1934" s="194" t="b">
        <v>1</v>
      </c>
    </row>
    <row r="1935" spans="1:10" ht="15.6" thickBot="1">
      <c r="A1935" s="222" t="str">
        <f t="shared" si="90"/>
        <v>TLVMXP</v>
      </c>
      <c r="B1935" s="199" t="s">
        <v>1122</v>
      </c>
      <c r="C1935" s="199" t="s">
        <v>813</v>
      </c>
      <c r="D1935" s="207">
        <v>2704</v>
      </c>
      <c r="E1935" s="207" t="s">
        <v>1775</v>
      </c>
      <c r="F1935" s="207">
        <v>11402.7</v>
      </c>
      <c r="G1935" s="207">
        <v>195.8</v>
      </c>
      <c r="H1935" s="196">
        <f t="shared" si="91"/>
        <v>195.8</v>
      </c>
      <c r="I1935" s="197" t="b">
        <f t="shared" si="92"/>
        <v>1</v>
      </c>
      <c r="J1935" s="194" t="b">
        <v>1</v>
      </c>
    </row>
    <row r="1936" spans="1:10" ht="15.6" thickBot="1">
      <c r="A1936" s="222" t="str">
        <f t="shared" si="90"/>
        <v>MXPTLV</v>
      </c>
      <c r="B1936" s="199" t="s">
        <v>813</v>
      </c>
      <c r="C1936" s="199" t="s">
        <v>1122</v>
      </c>
      <c r="D1936" s="208">
        <v>2704</v>
      </c>
      <c r="E1936" s="208" t="s">
        <v>1775</v>
      </c>
      <c r="F1936" s="208">
        <v>11404</v>
      </c>
      <c r="G1936" s="208">
        <v>195.8</v>
      </c>
      <c r="H1936" s="196">
        <f t="shared" si="91"/>
        <v>195.8</v>
      </c>
      <c r="I1936" s="197" t="b">
        <f t="shared" si="92"/>
        <v>1</v>
      </c>
      <c r="J1936" s="194" t="b">
        <v>1</v>
      </c>
    </row>
    <row r="1937" spans="1:10" ht="15.6" thickBot="1">
      <c r="A1937" s="222" t="str">
        <f t="shared" si="90"/>
        <v>TXLVCE</v>
      </c>
      <c r="B1937" s="199" t="s">
        <v>1472</v>
      </c>
      <c r="C1937" s="199" t="s">
        <v>765</v>
      </c>
      <c r="D1937" s="207">
        <v>785</v>
      </c>
      <c r="E1937" s="207" t="s">
        <v>1552</v>
      </c>
      <c r="F1937" s="207">
        <v>4436.8</v>
      </c>
      <c r="G1937" s="207">
        <v>92.1</v>
      </c>
      <c r="H1937" s="196">
        <f t="shared" si="91"/>
        <v>92.1</v>
      </c>
      <c r="I1937" s="197" t="b">
        <f t="shared" si="92"/>
        <v>1</v>
      </c>
      <c r="J1937" s="194" t="b">
        <v>1</v>
      </c>
    </row>
    <row r="1938" spans="1:10" ht="15.6" thickBot="1">
      <c r="A1938" s="222" t="str">
        <f t="shared" si="90"/>
        <v>VCETXL</v>
      </c>
      <c r="B1938" s="199" t="s">
        <v>765</v>
      </c>
      <c r="C1938" s="199" t="s">
        <v>1472</v>
      </c>
      <c r="D1938" s="208">
        <v>785</v>
      </c>
      <c r="E1938" s="208" t="s">
        <v>1552</v>
      </c>
      <c r="F1938" s="208">
        <v>4436.8</v>
      </c>
      <c r="G1938" s="208">
        <v>92.1</v>
      </c>
      <c r="H1938" s="196">
        <f t="shared" si="91"/>
        <v>92.1</v>
      </c>
      <c r="I1938" s="197" t="b">
        <f t="shared" si="92"/>
        <v>1</v>
      </c>
      <c r="J1938" s="194" t="b">
        <v>1</v>
      </c>
    </row>
    <row r="1939" spans="1:10" ht="15.6" thickBot="1">
      <c r="A1939" s="222" t="str">
        <f t="shared" si="90"/>
        <v>YYCFRA</v>
      </c>
      <c r="B1939" s="199" t="s">
        <v>1724</v>
      </c>
      <c r="C1939" s="199" t="s">
        <v>766</v>
      </c>
      <c r="D1939" s="207">
        <v>7527</v>
      </c>
      <c r="E1939" s="207" t="s">
        <v>1776</v>
      </c>
      <c r="F1939" s="207">
        <v>54150.2</v>
      </c>
      <c r="G1939" s="207">
        <v>397.2</v>
      </c>
      <c r="H1939" s="196">
        <f t="shared" si="91"/>
        <v>397.2</v>
      </c>
      <c r="I1939" s="197" t="b">
        <f t="shared" si="92"/>
        <v>1</v>
      </c>
      <c r="J1939" s="194" t="b">
        <v>1</v>
      </c>
    </row>
    <row r="1940" spans="1:10" ht="15.6" thickBot="1">
      <c r="A1940" s="222" t="str">
        <f t="shared" si="90"/>
        <v>FRAYYC</v>
      </c>
      <c r="B1940" s="199" t="s">
        <v>766</v>
      </c>
      <c r="C1940" s="199" t="s">
        <v>1724</v>
      </c>
      <c r="D1940" s="208">
        <v>7527</v>
      </c>
      <c r="E1940" s="208" t="s">
        <v>1776</v>
      </c>
      <c r="F1940" s="208">
        <v>54118.6</v>
      </c>
      <c r="G1940" s="208">
        <v>397.1</v>
      </c>
      <c r="H1940" s="196">
        <f t="shared" si="91"/>
        <v>397.1</v>
      </c>
      <c r="I1940" s="197" t="b">
        <f t="shared" si="92"/>
        <v>1</v>
      </c>
      <c r="J1940" s="194" t="b">
        <v>1</v>
      </c>
    </row>
    <row r="1941" spans="1:10" ht="15.6" thickBot="1">
      <c r="A1941" s="222" t="str">
        <f t="shared" si="90"/>
        <v>GOTCDG</v>
      </c>
      <c r="B1941" s="199" t="s">
        <v>859</v>
      </c>
      <c r="C1941" s="199" t="s">
        <v>796</v>
      </c>
      <c r="D1941" s="207">
        <v>1156</v>
      </c>
      <c r="E1941" s="207" t="s">
        <v>1777</v>
      </c>
      <c r="F1941" s="207">
        <v>3841.4</v>
      </c>
      <c r="G1941" s="207">
        <v>167</v>
      </c>
      <c r="H1941" s="196">
        <f t="shared" si="91"/>
        <v>167</v>
      </c>
      <c r="I1941" s="197" t="b">
        <f t="shared" si="92"/>
        <v>1</v>
      </c>
      <c r="J1941" s="194" t="b">
        <v>1</v>
      </c>
    </row>
    <row r="1942" spans="1:10" ht="15.6" thickBot="1">
      <c r="A1942" s="222" t="str">
        <f t="shared" si="90"/>
        <v>CDGGOT</v>
      </c>
      <c r="B1942" s="199" t="s">
        <v>796</v>
      </c>
      <c r="C1942" s="199" t="s">
        <v>859</v>
      </c>
      <c r="D1942" s="208">
        <v>1156</v>
      </c>
      <c r="E1942" s="208" t="s">
        <v>1777</v>
      </c>
      <c r="F1942" s="208">
        <v>3842.2</v>
      </c>
      <c r="G1942" s="208">
        <v>167</v>
      </c>
      <c r="H1942" s="196">
        <f t="shared" si="91"/>
        <v>167</v>
      </c>
      <c r="I1942" s="197" t="b">
        <f t="shared" si="92"/>
        <v>1</v>
      </c>
      <c r="J1942" s="194" t="b">
        <v>1</v>
      </c>
    </row>
    <row r="1943" spans="1:10" ht="15.6" thickBot="1">
      <c r="A1943" s="222" t="str">
        <f t="shared" si="90"/>
        <v>IAHSNA</v>
      </c>
      <c r="B1943" s="199" t="s">
        <v>774</v>
      </c>
      <c r="C1943" s="199" t="s">
        <v>1272</v>
      </c>
      <c r="D1943" s="207">
        <v>2161</v>
      </c>
      <c r="E1943" s="207" t="s">
        <v>1154</v>
      </c>
      <c r="F1943" s="207">
        <v>8414.7000000000007</v>
      </c>
      <c r="G1943" s="207">
        <v>188.4</v>
      </c>
      <c r="H1943" s="196">
        <f t="shared" si="91"/>
        <v>188.4</v>
      </c>
      <c r="I1943" s="197" t="b">
        <f t="shared" si="92"/>
        <v>1</v>
      </c>
      <c r="J1943" s="194" t="b">
        <v>1</v>
      </c>
    </row>
    <row r="1944" spans="1:10" ht="15.6" thickBot="1">
      <c r="A1944" s="222" t="str">
        <f t="shared" si="90"/>
        <v>SNAIAH</v>
      </c>
      <c r="B1944" s="199" t="s">
        <v>1272</v>
      </c>
      <c r="C1944" s="199" t="s">
        <v>774</v>
      </c>
      <c r="D1944" s="208">
        <v>2161</v>
      </c>
      <c r="E1944" s="208" t="s">
        <v>1377</v>
      </c>
      <c r="F1944" s="208">
        <v>8566.9</v>
      </c>
      <c r="G1944" s="208">
        <v>184.4</v>
      </c>
      <c r="H1944" s="196">
        <f t="shared" si="91"/>
        <v>184.4</v>
      </c>
      <c r="I1944" s="197" t="b">
        <f t="shared" si="92"/>
        <v>1</v>
      </c>
      <c r="J1944" s="194" t="b">
        <v>1</v>
      </c>
    </row>
    <row r="1945" spans="1:10" ht="15.6" thickBot="1">
      <c r="A1945" s="222" t="str">
        <f t="shared" si="90"/>
        <v>LAXPHL</v>
      </c>
      <c r="B1945" s="199" t="s">
        <v>783</v>
      </c>
      <c r="C1945" s="199" t="s">
        <v>822</v>
      </c>
      <c r="D1945" s="207">
        <v>3854</v>
      </c>
      <c r="E1945" s="207" t="s">
        <v>1778</v>
      </c>
      <c r="F1945" s="207">
        <v>17821</v>
      </c>
      <c r="G1945" s="207">
        <v>277.60000000000002</v>
      </c>
      <c r="H1945" s="196">
        <f t="shared" si="91"/>
        <v>277.60000000000002</v>
      </c>
      <c r="I1945" s="197" t="b">
        <f t="shared" si="92"/>
        <v>1</v>
      </c>
      <c r="J1945" s="194" t="b">
        <v>1</v>
      </c>
    </row>
    <row r="1946" spans="1:10" ht="15.6" thickBot="1">
      <c r="A1946" s="222" t="str">
        <f t="shared" si="90"/>
        <v>PHLLAX</v>
      </c>
      <c r="B1946" s="199" t="s">
        <v>822</v>
      </c>
      <c r="C1946" s="199" t="s">
        <v>783</v>
      </c>
      <c r="D1946" s="208">
        <v>3854</v>
      </c>
      <c r="E1946" s="208" t="s">
        <v>1778</v>
      </c>
      <c r="F1946" s="208">
        <v>17827.2</v>
      </c>
      <c r="G1946" s="208">
        <v>277.60000000000002</v>
      </c>
      <c r="H1946" s="196">
        <f t="shared" si="91"/>
        <v>277.60000000000002</v>
      </c>
      <c r="I1946" s="197" t="b">
        <f t="shared" si="92"/>
        <v>1</v>
      </c>
      <c r="J1946" s="194" t="b">
        <v>1</v>
      </c>
    </row>
    <row r="1947" spans="1:10" ht="15.6" thickBot="1">
      <c r="A1947" s="222" t="str">
        <f t="shared" si="90"/>
        <v>NKGMFM</v>
      </c>
      <c r="B1947" s="199" t="s">
        <v>767</v>
      </c>
      <c r="C1947" s="199" t="s">
        <v>1009</v>
      </c>
      <c r="D1947" s="207">
        <v>1186</v>
      </c>
      <c r="E1947" s="207" t="s">
        <v>1094</v>
      </c>
      <c r="F1947" s="207">
        <v>6522.3</v>
      </c>
      <c r="G1947" s="207">
        <v>105.8</v>
      </c>
      <c r="H1947" s="196">
        <f t="shared" si="91"/>
        <v>105.8</v>
      </c>
      <c r="I1947" s="197" t="b">
        <f t="shared" si="92"/>
        <v>1</v>
      </c>
      <c r="J1947" s="194" t="b">
        <v>1</v>
      </c>
    </row>
    <row r="1948" spans="1:10" ht="15.6" thickBot="1">
      <c r="A1948" s="222" t="str">
        <f t="shared" si="90"/>
        <v>MFMNKG</v>
      </c>
      <c r="B1948" s="199" t="s">
        <v>1009</v>
      </c>
      <c r="C1948" s="199" t="s">
        <v>767</v>
      </c>
      <c r="D1948" s="208">
        <v>1186</v>
      </c>
      <c r="E1948" s="208" t="s">
        <v>1094</v>
      </c>
      <c r="F1948" s="208">
        <v>6522.3</v>
      </c>
      <c r="G1948" s="208">
        <v>105.8</v>
      </c>
      <c r="H1948" s="196">
        <f t="shared" si="91"/>
        <v>105.8</v>
      </c>
      <c r="I1948" s="197" t="b">
        <f t="shared" si="92"/>
        <v>1</v>
      </c>
      <c r="J1948" s="194" t="b">
        <v>1</v>
      </c>
    </row>
    <row r="1949" spans="1:10" ht="15.6" thickBot="1">
      <c r="A1949" s="222" t="str">
        <f t="shared" si="90"/>
        <v>OKATPE</v>
      </c>
      <c r="B1949" s="199" t="s">
        <v>1328</v>
      </c>
      <c r="C1949" s="199" t="s">
        <v>755</v>
      </c>
      <c r="D1949" s="207">
        <v>653</v>
      </c>
      <c r="E1949" s="207" t="s">
        <v>1779</v>
      </c>
      <c r="F1949" s="207">
        <v>5851.8</v>
      </c>
      <c r="G1949" s="207">
        <v>72</v>
      </c>
      <c r="H1949" s="196">
        <f t="shared" si="91"/>
        <v>72</v>
      </c>
      <c r="I1949" s="197" t="b">
        <f t="shared" si="92"/>
        <v>1</v>
      </c>
      <c r="J1949" s="194" t="b">
        <v>1</v>
      </c>
    </row>
    <row r="1950" spans="1:10" ht="15.6" thickBot="1">
      <c r="A1950" s="222" t="str">
        <f t="shared" si="90"/>
        <v>TPEOKA</v>
      </c>
      <c r="B1950" s="199" t="s">
        <v>755</v>
      </c>
      <c r="C1950" s="199" t="s">
        <v>1328</v>
      </c>
      <c r="D1950" s="207">
        <v>653</v>
      </c>
      <c r="E1950" s="207" t="s">
        <v>1779</v>
      </c>
      <c r="F1950" s="207">
        <v>5852.5</v>
      </c>
      <c r="G1950" s="207">
        <v>72</v>
      </c>
      <c r="H1950" s="196">
        <f t="shared" si="91"/>
        <v>72</v>
      </c>
      <c r="I1950" s="197" t="b">
        <f t="shared" si="92"/>
        <v>1</v>
      </c>
      <c r="J1950" s="194" t="b">
        <v>1</v>
      </c>
    </row>
    <row r="1951" spans="1:10" ht="15.6" thickBot="1">
      <c r="A1951" s="222" t="str">
        <f t="shared" si="90"/>
        <v>ORDTPA</v>
      </c>
      <c r="B1951" s="199" t="s">
        <v>776</v>
      </c>
      <c r="C1951" s="199" t="s">
        <v>1005</v>
      </c>
      <c r="D1951" s="207">
        <v>1629</v>
      </c>
      <c r="E1951" s="207" t="s">
        <v>1780</v>
      </c>
      <c r="F1951" s="207">
        <v>7731.9</v>
      </c>
      <c r="G1951" s="207">
        <v>152.1</v>
      </c>
      <c r="H1951" s="196">
        <f t="shared" si="91"/>
        <v>152.1</v>
      </c>
      <c r="I1951" s="197" t="b">
        <f t="shared" si="92"/>
        <v>1</v>
      </c>
      <c r="J1951" s="194" t="b">
        <v>1</v>
      </c>
    </row>
    <row r="1952" spans="1:10" ht="15.6" thickBot="1">
      <c r="A1952" s="222" t="str">
        <f t="shared" si="90"/>
        <v>TPAORD</v>
      </c>
      <c r="B1952" s="199" t="s">
        <v>1005</v>
      </c>
      <c r="C1952" s="199" t="s">
        <v>776</v>
      </c>
      <c r="D1952" s="207">
        <v>1629</v>
      </c>
      <c r="E1952" s="207" t="s">
        <v>1780</v>
      </c>
      <c r="F1952" s="207">
        <v>7741.2</v>
      </c>
      <c r="G1952" s="207">
        <v>152.19999999999999</v>
      </c>
      <c r="H1952" s="196">
        <f t="shared" si="91"/>
        <v>152.19999999999999</v>
      </c>
      <c r="I1952" s="197" t="b">
        <f t="shared" si="92"/>
        <v>1</v>
      </c>
      <c r="J1952" s="194" t="b">
        <v>1</v>
      </c>
    </row>
    <row r="1953" spans="1:10" ht="15.6" thickBot="1">
      <c r="A1953" s="222" t="str">
        <f t="shared" si="90"/>
        <v>SNAORD</v>
      </c>
      <c r="B1953" s="199" t="s">
        <v>1272</v>
      </c>
      <c r="C1953" s="199" t="s">
        <v>776</v>
      </c>
      <c r="D1953" s="207">
        <v>2770</v>
      </c>
      <c r="E1953" s="207" t="s">
        <v>1377</v>
      </c>
      <c r="F1953" s="207">
        <v>10536.9</v>
      </c>
      <c r="G1953" s="207">
        <v>218.7</v>
      </c>
      <c r="H1953" s="196">
        <f t="shared" si="91"/>
        <v>218.7</v>
      </c>
      <c r="I1953" s="197" t="b">
        <f t="shared" si="92"/>
        <v>1</v>
      </c>
      <c r="J1953" s="194" t="b">
        <v>1</v>
      </c>
    </row>
    <row r="1954" spans="1:10" ht="15.6" thickBot="1">
      <c r="A1954" s="222" t="str">
        <f t="shared" si="90"/>
        <v>ORDSYR</v>
      </c>
      <c r="B1954" s="199" t="s">
        <v>776</v>
      </c>
      <c r="C1954" s="199" t="s">
        <v>1749</v>
      </c>
      <c r="D1954" s="207">
        <v>974</v>
      </c>
      <c r="E1954" s="207" t="s">
        <v>1781</v>
      </c>
      <c r="F1954" s="207">
        <v>3006.2</v>
      </c>
      <c r="G1954" s="207">
        <v>145.69999999999999</v>
      </c>
      <c r="H1954" s="196">
        <f t="shared" si="91"/>
        <v>145.69999999999999</v>
      </c>
      <c r="I1954" s="197" t="b">
        <f t="shared" si="92"/>
        <v>1</v>
      </c>
      <c r="J1954" s="194" t="b">
        <v>1</v>
      </c>
    </row>
    <row r="1955" spans="1:10" ht="15.6" thickBot="1">
      <c r="A1955" s="222" t="str">
        <f t="shared" si="90"/>
        <v>SYRORD</v>
      </c>
      <c r="B1955" s="199" t="s">
        <v>1749</v>
      </c>
      <c r="C1955" s="199" t="s">
        <v>776</v>
      </c>
      <c r="D1955" s="207">
        <v>974</v>
      </c>
      <c r="E1955" s="207" t="s">
        <v>1781</v>
      </c>
      <c r="F1955" s="207">
        <v>3005.7</v>
      </c>
      <c r="G1955" s="207">
        <v>145.80000000000001</v>
      </c>
      <c r="H1955" s="196">
        <f t="shared" si="91"/>
        <v>145.80000000000001</v>
      </c>
      <c r="I1955" s="197" t="b">
        <f t="shared" si="92"/>
        <v>1</v>
      </c>
      <c r="J1955" s="194" t="b">
        <v>1</v>
      </c>
    </row>
    <row r="1956" spans="1:10" ht="15.6" thickBot="1">
      <c r="A1956" s="222" t="str">
        <f t="shared" si="90"/>
        <v>ORDSNA</v>
      </c>
      <c r="B1956" s="199" t="s">
        <v>776</v>
      </c>
      <c r="C1956" s="199" t="s">
        <v>1272</v>
      </c>
      <c r="D1956" s="208">
        <v>2770</v>
      </c>
      <c r="E1956" s="208" t="s">
        <v>1154</v>
      </c>
      <c r="F1956" s="208">
        <v>10458.6</v>
      </c>
      <c r="G1956" s="208">
        <v>219.6</v>
      </c>
      <c r="H1956" s="196">
        <f t="shared" si="91"/>
        <v>219.6</v>
      </c>
      <c r="I1956" s="197" t="b">
        <f t="shared" si="92"/>
        <v>1</v>
      </c>
      <c r="J1956" s="194" t="b">
        <v>1</v>
      </c>
    </row>
    <row r="1957" spans="1:10" ht="15.6" thickBot="1">
      <c r="A1957" s="222" t="str">
        <f t="shared" si="90"/>
        <v>TXNTPE</v>
      </c>
      <c r="B1957" s="199" t="s">
        <v>1782</v>
      </c>
      <c r="C1957" s="199" t="s">
        <v>755</v>
      </c>
      <c r="D1957" s="207">
        <v>594</v>
      </c>
      <c r="E1957" s="207">
        <v>321</v>
      </c>
      <c r="F1957" s="207">
        <v>4284.2</v>
      </c>
      <c r="G1957" s="207">
        <v>65.099999999999994</v>
      </c>
      <c r="H1957" s="196">
        <f t="shared" si="91"/>
        <v>65.099999999999994</v>
      </c>
      <c r="I1957" s="197" t="b">
        <f t="shared" si="92"/>
        <v>1</v>
      </c>
      <c r="J1957" s="194" t="b">
        <v>1</v>
      </c>
    </row>
    <row r="1958" spans="1:10" ht="15.6" thickBot="1">
      <c r="A1958" s="222" t="str">
        <f t="shared" si="90"/>
        <v>TPETXN</v>
      </c>
      <c r="B1958" s="199" t="s">
        <v>755</v>
      </c>
      <c r="C1958" s="199" t="s">
        <v>1782</v>
      </c>
      <c r="D1958" s="207">
        <v>594</v>
      </c>
      <c r="E1958" s="207">
        <v>321</v>
      </c>
      <c r="F1958" s="207">
        <v>4284.2</v>
      </c>
      <c r="G1958" s="207">
        <v>65.099999999999994</v>
      </c>
      <c r="H1958" s="196">
        <f t="shared" si="91"/>
        <v>65.099999999999994</v>
      </c>
      <c r="I1958" s="197" t="b">
        <f t="shared" si="92"/>
        <v>1</v>
      </c>
      <c r="J1958" s="194" t="b">
        <v>1</v>
      </c>
    </row>
    <row r="1959" spans="1:10" ht="15.6" thickBot="1">
      <c r="A1959" s="222" t="str">
        <f t="shared" si="90"/>
        <v>YVRLAX</v>
      </c>
      <c r="B1959" s="199" t="s">
        <v>788</v>
      </c>
      <c r="C1959" s="199" t="s">
        <v>783</v>
      </c>
      <c r="D1959" s="207">
        <v>1740</v>
      </c>
      <c r="E1959" s="207" t="s">
        <v>1783</v>
      </c>
      <c r="F1959" s="207">
        <v>6933.6</v>
      </c>
      <c r="G1959" s="207">
        <v>166.4</v>
      </c>
      <c r="H1959" s="196">
        <f t="shared" si="91"/>
        <v>166.4</v>
      </c>
      <c r="I1959" s="197" t="b">
        <f t="shared" si="92"/>
        <v>1</v>
      </c>
      <c r="J1959" s="194" t="b">
        <v>1</v>
      </c>
    </row>
    <row r="1960" spans="1:10" ht="15.6" thickBot="1">
      <c r="A1960" s="222" t="str">
        <f t="shared" si="90"/>
        <v>LAXYVR</v>
      </c>
      <c r="B1960" s="199" t="s">
        <v>783</v>
      </c>
      <c r="C1960" s="199" t="s">
        <v>788</v>
      </c>
      <c r="D1960" s="208">
        <v>1740</v>
      </c>
      <c r="E1960" s="208" t="s">
        <v>1783</v>
      </c>
      <c r="F1960" s="208">
        <v>6933.6</v>
      </c>
      <c r="G1960" s="208">
        <v>166.4</v>
      </c>
      <c r="H1960" s="196">
        <f t="shared" si="91"/>
        <v>166.4</v>
      </c>
      <c r="I1960" s="197" t="b">
        <f t="shared" si="92"/>
        <v>1</v>
      </c>
      <c r="J1960" s="194" t="b">
        <v>1</v>
      </c>
    </row>
    <row r="1961" spans="1:10" ht="15.6" thickBot="1">
      <c r="A1961" s="222" t="str">
        <f t="shared" si="90"/>
        <v>MEXIAH</v>
      </c>
      <c r="B1961" s="199" t="s">
        <v>1402</v>
      </c>
      <c r="C1961" s="199" t="s">
        <v>774</v>
      </c>
      <c r="D1961" s="207">
        <v>1231</v>
      </c>
      <c r="E1961" s="207" t="s">
        <v>1784</v>
      </c>
      <c r="F1961" s="207">
        <v>5446.4</v>
      </c>
      <c r="G1961" s="207">
        <v>139.80000000000001</v>
      </c>
      <c r="H1961" s="196">
        <f t="shared" si="91"/>
        <v>139.80000000000001</v>
      </c>
      <c r="I1961" s="197" t="b">
        <f t="shared" si="92"/>
        <v>1</v>
      </c>
      <c r="J1961" s="194" t="b">
        <v>1</v>
      </c>
    </row>
    <row r="1962" spans="1:10" ht="15.6" thickBot="1">
      <c r="A1962" s="222" t="str">
        <f t="shared" si="90"/>
        <v>IAHMEX</v>
      </c>
      <c r="B1962" s="199" t="s">
        <v>774</v>
      </c>
      <c r="C1962" s="199" t="s">
        <v>1402</v>
      </c>
      <c r="D1962" s="208">
        <v>1231</v>
      </c>
      <c r="E1962" s="208" t="s">
        <v>1784</v>
      </c>
      <c r="F1962" s="208">
        <v>5447.2</v>
      </c>
      <c r="G1962" s="208">
        <v>139.6</v>
      </c>
      <c r="H1962" s="196">
        <f t="shared" si="91"/>
        <v>139.6</v>
      </c>
      <c r="I1962" s="197" t="b">
        <f t="shared" si="92"/>
        <v>1</v>
      </c>
      <c r="J1962" s="194" t="b">
        <v>1</v>
      </c>
    </row>
    <row r="1963" spans="1:10" ht="15.6" thickBot="1">
      <c r="A1963" s="222" t="str">
        <f t="shared" si="90"/>
        <v>MAAKUL</v>
      </c>
      <c r="B1963" s="199" t="s">
        <v>1262</v>
      </c>
      <c r="C1963" s="199" t="s">
        <v>922</v>
      </c>
      <c r="D1963" s="207">
        <v>2626</v>
      </c>
      <c r="E1963" s="207" t="s">
        <v>1680</v>
      </c>
      <c r="F1963" s="207">
        <v>10730.7</v>
      </c>
      <c r="G1963" s="207">
        <v>191.4</v>
      </c>
      <c r="H1963" s="196">
        <f t="shared" si="91"/>
        <v>191.4</v>
      </c>
      <c r="I1963" s="197" t="b">
        <f t="shared" si="92"/>
        <v>1</v>
      </c>
      <c r="J1963" s="194" t="b">
        <v>1</v>
      </c>
    </row>
    <row r="1964" spans="1:10" ht="15.6" thickBot="1">
      <c r="A1964" s="222" t="str">
        <f t="shared" si="90"/>
        <v>KULMAA</v>
      </c>
      <c r="B1964" s="199" t="s">
        <v>922</v>
      </c>
      <c r="C1964" s="199" t="s">
        <v>1262</v>
      </c>
      <c r="D1964" s="208">
        <v>2626</v>
      </c>
      <c r="E1964" s="208" t="s">
        <v>1680</v>
      </c>
      <c r="F1964" s="208">
        <v>10730.5</v>
      </c>
      <c r="G1964" s="208">
        <v>191.4</v>
      </c>
      <c r="H1964" s="196">
        <f t="shared" si="91"/>
        <v>191.4</v>
      </c>
      <c r="I1964" s="197" t="b">
        <f t="shared" si="92"/>
        <v>1</v>
      </c>
      <c r="J1964" s="194" t="b">
        <v>1</v>
      </c>
    </row>
    <row r="1965" spans="1:10" ht="15.6" thickBot="1">
      <c r="A1965" s="222" t="str">
        <f t="shared" si="90"/>
        <v>HELIST</v>
      </c>
      <c r="B1965" s="199" t="s">
        <v>1126</v>
      </c>
      <c r="C1965" s="199" t="s">
        <v>812</v>
      </c>
      <c r="D1965" s="207">
        <v>2166</v>
      </c>
      <c r="E1965" s="207" t="s">
        <v>1666</v>
      </c>
      <c r="F1965" s="207">
        <v>13160.4</v>
      </c>
      <c r="G1965" s="207">
        <v>178.5</v>
      </c>
      <c r="H1965" s="196">
        <f t="shared" si="91"/>
        <v>178.5</v>
      </c>
      <c r="I1965" s="197" t="b">
        <f t="shared" si="92"/>
        <v>1</v>
      </c>
      <c r="J1965" s="194" t="b">
        <v>1</v>
      </c>
    </row>
    <row r="1966" spans="1:10" ht="15.6" thickBot="1">
      <c r="A1966" s="222" t="str">
        <f t="shared" si="90"/>
        <v>ISTHEL</v>
      </c>
      <c r="B1966" s="199" t="s">
        <v>812</v>
      </c>
      <c r="C1966" s="199" t="s">
        <v>1126</v>
      </c>
      <c r="D1966" s="208">
        <v>2166</v>
      </c>
      <c r="E1966" s="208" t="s">
        <v>1666</v>
      </c>
      <c r="F1966" s="208">
        <v>13160.4</v>
      </c>
      <c r="G1966" s="208">
        <v>178.5</v>
      </c>
      <c r="H1966" s="196">
        <f t="shared" si="91"/>
        <v>178.5</v>
      </c>
      <c r="I1966" s="197" t="b">
        <f t="shared" si="92"/>
        <v>1</v>
      </c>
      <c r="J1966" s="194" t="b">
        <v>1</v>
      </c>
    </row>
    <row r="1967" spans="1:10" ht="15.6" thickBot="1">
      <c r="A1967" s="222" t="str">
        <f t="shared" si="90"/>
        <v>ICNRMQ</v>
      </c>
      <c r="B1967" s="199" t="s">
        <v>780</v>
      </c>
      <c r="C1967" s="199" t="s">
        <v>801</v>
      </c>
      <c r="D1967" s="207">
        <v>1569</v>
      </c>
      <c r="E1967" s="207" t="s">
        <v>1785</v>
      </c>
      <c r="F1967" s="207">
        <v>6727.2</v>
      </c>
      <c r="G1967" s="207">
        <v>148.4</v>
      </c>
      <c r="H1967" s="196">
        <f t="shared" si="91"/>
        <v>148.4</v>
      </c>
      <c r="I1967" s="197" t="b">
        <f t="shared" si="92"/>
        <v>1</v>
      </c>
      <c r="J1967" s="194" t="b">
        <v>1</v>
      </c>
    </row>
    <row r="1968" spans="1:10" ht="15.6" thickBot="1">
      <c r="A1968" s="222" t="str">
        <f t="shared" si="90"/>
        <v>RMQICN</v>
      </c>
      <c r="B1968" s="199" t="s">
        <v>801</v>
      </c>
      <c r="C1968" s="199" t="s">
        <v>780</v>
      </c>
      <c r="D1968" s="208">
        <v>1569</v>
      </c>
      <c r="E1968" s="208" t="s">
        <v>1785</v>
      </c>
      <c r="F1968" s="208">
        <v>6727.2</v>
      </c>
      <c r="G1968" s="208">
        <v>148.4</v>
      </c>
      <c r="H1968" s="196">
        <f t="shared" si="91"/>
        <v>148.4</v>
      </c>
      <c r="I1968" s="197" t="b">
        <f t="shared" si="92"/>
        <v>1</v>
      </c>
      <c r="J1968" s="194" t="b">
        <v>1</v>
      </c>
    </row>
    <row r="1969" spans="1:10" ht="15.6" thickBot="1">
      <c r="A1969" s="222" t="str">
        <f t="shared" si="90"/>
        <v>IADSEA</v>
      </c>
      <c r="B1969" s="199" t="s">
        <v>793</v>
      </c>
      <c r="C1969" s="199" t="s">
        <v>567</v>
      </c>
      <c r="D1969" s="207">
        <v>3700</v>
      </c>
      <c r="E1969" s="207" t="s">
        <v>1786</v>
      </c>
      <c r="F1969" s="207">
        <v>14037.3</v>
      </c>
      <c r="G1969" s="207">
        <v>274.2</v>
      </c>
      <c r="H1969" s="196">
        <f t="shared" si="91"/>
        <v>274.2</v>
      </c>
      <c r="I1969" s="197" t="b">
        <f t="shared" si="92"/>
        <v>1</v>
      </c>
      <c r="J1969" s="194" t="b">
        <v>1</v>
      </c>
    </row>
    <row r="1970" spans="1:10" ht="15.6" thickBot="1">
      <c r="A1970" s="222" t="str">
        <f t="shared" si="90"/>
        <v>SEAIAD</v>
      </c>
      <c r="B1970" s="199" t="s">
        <v>567</v>
      </c>
      <c r="C1970" s="199" t="s">
        <v>793</v>
      </c>
      <c r="D1970" s="208">
        <v>3700</v>
      </c>
      <c r="E1970" s="208" t="s">
        <v>1787</v>
      </c>
      <c r="F1970" s="208">
        <v>14075.9</v>
      </c>
      <c r="G1970" s="208">
        <v>274.3</v>
      </c>
      <c r="H1970" s="196">
        <f t="shared" si="91"/>
        <v>274.3</v>
      </c>
      <c r="I1970" s="197" t="b">
        <f t="shared" si="92"/>
        <v>1</v>
      </c>
      <c r="J1970" s="194" t="b">
        <v>1</v>
      </c>
    </row>
    <row r="1971" spans="1:10" ht="15.6" thickBot="1">
      <c r="A1971" s="222" t="str">
        <f t="shared" si="90"/>
        <v>VIEIST</v>
      </c>
      <c r="B1971" s="199" t="s">
        <v>763</v>
      </c>
      <c r="C1971" s="199" t="s">
        <v>812</v>
      </c>
      <c r="D1971" s="207">
        <v>1249</v>
      </c>
      <c r="E1971" s="207" t="s">
        <v>1743</v>
      </c>
      <c r="F1971" s="207">
        <v>6969.9</v>
      </c>
      <c r="G1971" s="207">
        <v>119.6</v>
      </c>
      <c r="H1971" s="196">
        <f t="shared" si="91"/>
        <v>119.6</v>
      </c>
      <c r="I1971" s="197" t="b">
        <f t="shared" si="92"/>
        <v>1</v>
      </c>
      <c r="J1971" s="194" t="b">
        <v>1</v>
      </c>
    </row>
    <row r="1972" spans="1:10" ht="15.6" thickBot="1">
      <c r="A1972" s="222" t="str">
        <f t="shared" si="90"/>
        <v>ISTVIE</v>
      </c>
      <c r="B1972" s="199" t="s">
        <v>812</v>
      </c>
      <c r="C1972" s="199" t="s">
        <v>763</v>
      </c>
      <c r="D1972" s="208">
        <v>1249</v>
      </c>
      <c r="E1972" s="208" t="s">
        <v>1743</v>
      </c>
      <c r="F1972" s="208">
        <v>6970.5</v>
      </c>
      <c r="G1972" s="208">
        <v>119.6</v>
      </c>
      <c r="H1972" s="196">
        <f t="shared" si="91"/>
        <v>119.6</v>
      </c>
      <c r="I1972" s="197" t="b">
        <f t="shared" si="92"/>
        <v>1</v>
      </c>
      <c r="J1972" s="194" t="b">
        <v>1</v>
      </c>
    </row>
    <row r="1973" spans="1:10" ht="15.6" thickBot="1">
      <c r="A1973" s="222" t="str">
        <f t="shared" si="90"/>
        <v>MUCICN</v>
      </c>
      <c r="B1973" s="199" t="s">
        <v>797</v>
      </c>
      <c r="C1973" s="199" t="s">
        <v>780</v>
      </c>
      <c r="D1973" s="207">
        <v>8496</v>
      </c>
      <c r="E1973" s="207" t="s">
        <v>1788</v>
      </c>
      <c r="F1973" s="207">
        <v>66034.7</v>
      </c>
      <c r="G1973" s="207">
        <v>361</v>
      </c>
      <c r="H1973" s="196">
        <f t="shared" si="91"/>
        <v>361</v>
      </c>
      <c r="I1973" s="197" t="b">
        <f t="shared" si="92"/>
        <v>1</v>
      </c>
      <c r="J1973" s="194" t="b">
        <v>1</v>
      </c>
    </row>
    <row r="1974" spans="1:10" ht="15.6" thickBot="1">
      <c r="A1974" s="222" t="str">
        <f t="shared" si="90"/>
        <v>ICNMUC</v>
      </c>
      <c r="B1974" s="199" t="s">
        <v>780</v>
      </c>
      <c r="C1974" s="199" t="s">
        <v>797</v>
      </c>
      <c r="D1974" s="208">
        <v>8496</v>
      </c>
      <c r="E1974" s="208" t="s">
        <v>1788</v>
      </c>
      <c r="F1974" s="208">
        <v>66175.8</v>
      </c>
      <c r="G1974" s="208">
        <v>361.6</v>
      </c>
      <c r="H1974" s="196">
        <f t="shared" si="91"/>
        <v>361.6</v>
      </c>
      <c r="I1974" s="197" t="b">
        <f t="shared" si="92"/>
        <v>1</v>
      </c>
      <c r="J1974" s="194" t="b">
        <v>1</v>
      </c>
    </row>
    <row r="1975" spans="1:10" ht="15.6" thickBot="1">
      <c r="A1975" s="222" t="str">
        <f t="shared" si="90"/>
        <v>IADRDU</v>
      </c>
      <c r="B1975" s="199" t="s">
        <v>793</v>
      </c>
      <c r="C1975" s="199" t="s">
        <v>809</v>
      </c>
      <c r="D1975" s="207">
        <v>360</v>
      </c>
      <c r="E1975" s="207" t="s">
        <v>1789</v>
      </c>
      <c r="F1975" s="207">
        <v>2353</v>
      </c>
      <c r="G1975" s="207">
        <v>62.1</v>
      </c>
      <c r="H1975" s="196">
        <f t="shared" si="91"/>
        <v>62.1</v>
      </c>
      <c r="I1975" s="197" t="b">
        <f t="shared" si="92"/>
        <v>1</v>
      </c>
      <c r="J1975" s="194" t="b">
        <v>1</v>
      </c>
    </row>
    <row r="1976" spans="1:10" ht="15.6" thickBot="1">
      <c r="A1976" s="222" t="str">
        <f t="shared" si="90"/>
        <v>RDUIAD</v>
      </c>
      <c r="B1976" s="199" t="s">
        <v>809</v>
      </c>
      <c r="C1976" s="199" t="s">
        <v>793</v>
      </c>
      <c r="D1976" s="208">
        <v>360</v>
      </c>
      <c r="E1976" s="208" t="s">
        <v>1789</v>
      </c>
      <c r="F1976" s="208">
        <v>2353.1999999999998</v>
      </c>
      <c r="G1976" s="208">
        <v>62.1</v>
      </c>
      <c r="H1976" s="196">
        <f t="shared" si="91"/>
        <v>62.1</v>
      </c>
      <c r="I1976" s="197" t="b">
        <f t="shared" si="92"/>
        <v>1</v>
      </c>
      <c r="J1976" s="194" t="b">
        <v>1</v>
      </c>
    </row>
    <row r="1977" spans="1:10" ht="15.6" thickBot="1">
      <c r="A1977" s="222" t="str">
        <f t="shared" si="90"/>
        <v>FRAYVR</v>
      </c>
      <c r="B1977" s="199" t="s">
        <v>766</v>
      </c>
      <c r="C1977" s="199" t="s">
        <v>788</v>
      </c>
      <c r="D1977" s="207">
        <v>8060</v>
      </c>
      <c r="E1977" s="207" t="s">
        <v>1790</v>
      </c>
      <c r="F1977" s="207">
        <v>81205.3</v>
      </c>
      <c r="G1977" s="207">
        <v>501.1</v>
      </c>
      <c r="H1977" s="196">
        <f t="shared" si="91"/>
        <v>501.1</v>
      </c>
      <c r="I1977" s="197" t="b">
        <f t="shared" si="92"/>
        <v>1</v>
      </c>
      <c r="J1977" s="194" t="b">
        <v>1</v>
      </c>
    </row>
    <row r="1978" spans="1:10" ht="15.6" thickBot="1">
      <c r="A1978" s="222" t="str">
        <f t="shared" si="90"/>
        <v>YVRFRA</v>
      </c>
      <c r="B1978" s="199" t="s">
        <v>788</v>
      </c>
      <c r="C1978" s="199" t="s">
        <v>766</v>
      </c>
      <c r="D1978" s="208">
        <v>8060</v>
      </c>
      <c r="E1978" s="208" t="s">
        <v>1790</v>
      </c>
      <c r="F1978" s="208">
        <v>81205.3</v>
      </c>
      <c r="G1978" s="208">
        <v>501.1</v>
      </c>
      <c r="H1978" s="196">
        <f t="shared" si="91"/>
        <v>501.1</v>
      </c>
      <c r="I1978" s="197" t="b">
        <f t="shared" si="92"/>
        <v>1</v>
      </c>
      <c r="J1978" s="194" t="b">
        <v>1</v>
      </c>
    </row>
    <row r="1979" spans="1:10" ht="15.6" thickBot="1">
      <c r="A1979" s="222" t="str">
        <f t="shared" si="90"/>
        <v>BOMMAA</v>
      </c>
      <c r="B1979" s="199" t="s">
        <v>802</v>
      </c>
      <c r="C1979" s="199" t="s">
        <v>1262</v>
      </c>
      <c r="D1979" s="195">
        <v>1032</v>
      </c>
      <c r="E1979" s="195" t="s">
        <v>1791</v>
      </c>
      <c r="F1979" s="195">
        <v>5240.8</v>
      </c>
      <c r="G1979" s="195">
        <v>104.3</v>
      </c>
      <c r="H1979" s="196">
        <f t="shared" si="91"/>
        <v>104.3</v>
      </c>
      <c r="I1979" s="197" t="b">
        <f t="shared" si="92"/>
        <v>1</v>
      </c>
      <c r="J1979" s="194" t="b">
        <v>1</v>
      </c>
    </row>
    <row r="1980" spans="1:10" ht="15.6" thickBot="1">
      <c r="A1980" s="222" t="str">
        <f t="shared" si="90"/>
        <v>MAABOM</v>
      </c>
      <c r="B1980" s="199" t="s">
        <v>1262</v>
      </c>
      <c r="C1980" s="199" t="s">
        <v>802</v>
      </c>
      <c r="D1980" s="198">
        <v>1032</v>
      </c>
      <c r="E1980" s="198" t="s">
        <v>1791</v>
      </c>
      <c r="F1980" s="198">
        <v>5241.8999999999996</v>
      </c>
      <c r="G1980" s="198">
        <v>104.3</v>
      </c>
      <c r="H1980" s="196">
        <f t="shared" si="91"/>
        <v>104.3</v>
      </c>
      <c r="I1980" s="197" t="b">
        <f t="shared" si="92"/>
        <v>1</v>
      </c>
      <c r="J1980" s="194" t="b">
        <v>1</v>
      </c>
    </row>
    <row r="1981" spans="1:10" ht="15.6" thickBot="1">
      <c r="A1981" s="222" t="str">
        <f t="shared" si="90"/>
        <v>XMNCZX</v>
      </c>
      <c r="B1981" s="199" t="s">
        <v>798</v>
      </c>
      <c r="C1981" s="199" t="s">
        <v>1336</v>
      </c>
      <c r="D1981" s="195">
        <v>835</v>
      </c>
      <c r="E1981" s="195">
        <v>320</v>
      </c>
      <c r="F1981" s="195">
        <v>4617.8</v>
      </c>
      <c r="G1981" s="195">
        <v>91.8</v>
      </c>
      <c r="H1981" s="196">
        <f t="shared" si="91"/>
        <v>91.8</v>
      </c>
      <c r="I1981" s="197" t="b">
        <f t="shared" si="92"/>
        <v>1</v>
      </c>
      <c r="J1981" s="194" t="b">
        <v>1</v>
      </c>
    </row>
    <row r="1982" spans="1:10" ht="15.6" thickBot="1">
      <c r="A1982" s="222" t="str">
        <f t="shared" si="90"/>
        <v>CZXXMN</v>
      </c>
      <c r="B1982" s="199" t="s">
        <v>1336</v>
      </c>
      <c r="C1982" s="199" t="s">
        <v>798</v>
      </c>
      <c r="D1982" s="198">
        <v>835</v>
      </c>
      <c r="E1982" s="198">
        <v>320</v>
      </c>
      <c r="F1982" s="198">
        <v>4617.8</v>
      </c>
      <c r="G1982" s="198">
        <v>91.8</v>
      </c>
      <c r="H1982" s="196">
        <f t="shared" si="91"/>
        <v>91.8</v>
      </c>
      <c r="I1982" s="197" t="b">
        <f t="shared" si="92"/>
        <v>1</v>
      </c>
      <c r="J1982" s="194" t="b">
        <v>1</v>
      </c>
    </row>
    <row r="1983" spans="1:10" ht="19.8" thickBot="1">
      <c r="A1983" s="222" t="str">
        <f t="shared" si="90"/>
        <v>PRGAMS</v>
      </c>
      <c r="B1983" s="199" t="s">
        <v>861</v>
      </c>
      <c r="C1983" s="199" t="s">
        <v>790</v>
      </c>
      <c r="D1983" s="195">
        <v>703</v>
      </c>
      <c r="E1983" s="195" t="s">
        <v>1792</v>
      </c>
      <c r="F1983" s="195">
        <v>3801.8</v>
      </c>
      <c r="G1983" s="195">
        <v>95</v>
      </c>
      <c r="H1983" s="196">
        <f t="shared" si="91"/>
        <v>95</v>
      </c>
      <c r="I1983" s="197" t="b">
        <f t="shared" si="92"/>
        <v>1</v>
      </c>
      <c r="J1983" s="194" t="b">
        <v>1</v>
      </c>
    </row>
    <row r="1984" spans="1:10" ht="19.8" thickBot="1">
      <c r="A1984" s="222" t="str">
        <f t="shared" si="90"/>
        <v>AMSPRG</v>
      </c>
      <c r="B1984" s="199" t="s">
        <v>790</v>
      </c>
      <c r="C1984" s="199" t="s">
        <v>1793</v>
      </c>
      <c r="D1984" s="198">
        <v>703</v>
      </c>
      <c r="E1984" s="198" t="s">
        <v>1792</v>
      </c>
      <c r="F1984" s="198">
        <v>3801.8</v>
      </c>
      <c r="G1984" s="198">
        <v>95</v>
      </c>
      <c r="H1984" s="196">
        <f t="shared" si="91"/>
        <v>95</v>
      </c>
      <c r="I1984" s="197" t="b">
        <f t="shared" si="92"/>
        <v>1</v>
      </c>
      <c r="J1984" s="194" t="b">
        <v>1</v>
      </c>
    </row>
    <row r="1985" spans="1:10" ht="19.8" thickBot="1">
      <c r="A1985" s="222" t="str">
        <f t="shared" si="90"/>
        <v>ATLEWR</v>
      </c>
      <c r="B1985" s="199" t="s">
        <v>808</v>
      </c>
      <c r="C1985" s="199" t="s">
        <v>837</v>
      </c>
      <c r="D1985" s="195">
        <v>1197</v>
      </c>
      <c r="E1985" s="195" t="s">
        <v>1794</v>
      </c>
      <c r="F1985" s="195">
        <v>5734.8</v>
      </c>
      <c r="G1985" s="195">
        <v>151.5</v>
      </c>
      <c r="H1985" s="196">
        <f t="shared" si="91"/>
        <v>151.5</v>
      </c>
      <c r="I1985" s="197" t="b">
        <f t="shared" si="92"/>
        <v>1</v>
      </c>
      <c r="J1985" s="194" t="b">
        <v>1</v>
      </c>
    </row>
    <row r="1986" spans="1:10" ht="15.6" thickBot="1">
      <c r="A1986" s="222" t="str">
        <f t="shared" si="90"/>
        <v>EWRIAD</v>
      </c>
      <c r="B1986" s="199" t="s">
        <v>837</v>
      </c>
      <c r="C1986" s="199" t="s">
        <v>793</v>
      </c>
      <c r="D1986" s="195">
        <v>340</v>
      </c>
      <c r="E1986" s="195" t="s">
        <v>1795</v>
      </c>
      <c r="F1986" s="195">
        <v>2003</v>
      </c>
      <c r="G1986" s="195">
        <v>73.8</v>
      </c>
      <c r="H1986" s="196">
        <f t="shared" si="91"/>
        <v>73.8</v>
      </c>
      <c r="I1986" s="197" t="b">
        <f t="shared" si="92"/>
        <v>1</v>
      </c>
      <c r="J1986" s="194" t="b">
        <v>1</v>
      </c>
    </row>
    <row r="1987" spans="1:10" ht="15.6" thickBot="1">
      <c r="A1987" s="222" t="str">
        <f t="shared" ref="A1987:A2050" si="93">B1987&amp;C1987</f>
        <v>IADEWR</v>
      </c>
      <c r="B1987" s="199" t="s">
        <v>793</v>
      </c>
      <c r="C1987" s="199" t="s">
        <v>837</v>
      </c>
      <c r="D1987" s="195">
        <v>340</v>
      </c>
      <c r="E1987" s="195" t="s">
        <v>1796</v>
      </c>
      <c r="F1987" s="195">
        <v>2042.8</v>
      </c>
      <c r="G1987" s="195">
        <v>72.400000000000006</v>
      </c>
      <c r="H1987" s="196">
        <f t="shared" ref="H1987:H2050" si="94">SUMIFS(G:G,B:B,B1987,C:C,C1987)</f>
        <v>72.400000000000006</v>
      </c>
      <c r="I1987" s="197" t="b">
        <f t="shared" ref="I1987:I2050" si="95">H1987=G1987</f>
        <v>1</v>
      </c>
      <c r="J1987" s="194" t="b">
        <v>1</v>
      </c>
    </row>
    <row r="1988" spans="1:10" ht="19.8" thickBot="1">
      <c r="A1988" s="222" t="str">
        <f t="shared" si="93"/>
        <v>EWRATL</v>
      </c>
      <c r="B1988" s="199" t="s">
        <v>837</v>
      </c>
      <c r="C1988" s="199" t="s">
        <v>808</v>
      </c>
      <c r="D1988" s="198">
        <v>1197</v>
      </c>
      <c r="E1988" s="198" t="s">
        <v>1794</v>
      </c>
      <c r="F1988" s="198">
        <v>5736.1</v>
      </c>
      <c r="G1988" s="198">
        <v>151.30000000000001</v>
      </c>
      <c r="H1988" s="196">
        <f t="shared" si="94"/>
        <v>151.30000000000001</v>
      </c>
      <c r="I1988" s="197" t="b">
        <f t="shared" si="95"/>
        <v>1</v>
      </c>
      <c r="J1988" s="194" t="b">
        <v>1</v>
      </c>
    </row>
    <row r="1989" spans="1:10" ht="15.6" thickBot="1">
      <c r="A1989" s="222" t="str">
        <f t="shared" si="93"/>
        <v>LAXSAN</v>
      </c>
      <c r="B1989" s="199" t="s">
        <v>783</v>
      </c>
      <c r="C1989" s="199" t="s">
        <v>807</v>
      </c>
      <c r="D1989" s="195">
        <v>174</v>
      </c>
      <c r="E1989" s="195" t="s">
        <v>1797</v>
      </c>
      <c r="F1989" s="195">
        <v>1044.2</v>
      </c>
      <c r="G1989" s="195">
        <v>44.6</v>
      </c>
      <c r="H1989" s="196">
        <f t="shared" si="94"/>
        <v>44.6</v>
      </c>
      <c r="I1989" s="197" t="b">
        <f t="shared" si="95"/>
        <v>1</v>
      </c>
      <c r="J1989" s="194" t="b">
        <v>1</v>
      </c>
    </row>
    <row r="1990" spans="1:10" ht="15.6" thickBot="1">
      <c r="A1990" s="222" t="str">
        <f t="shared" si="93"/>
        <v>SANYYZ</v>
      </c>
      <c r="B1990" s="199" t="s">
        <v>807</v>
      </c>
      <c r="C1990" s="199" t="s">
        <v>787</v>
      </c>
      <c r="D1990" s="195">
        <v>3463</v>
      </c>
      <c r="E1990" s="195" t="s">
        <v>1798</v>
      </c>
      <c r="F1990" s="195">
        <v>15057.2</v>
      </c>
      <c r="G1990" s="195">
        <v>264.3</v>
      </c>
      <c r="H1990" s="196">
        <f t="shared" si="94"/>
        <v>264.3</v>
      </c>
      <c r="I1990" s="197" t="b">
        <f t="shared" si="95"/>
        <v>1</v>
      </c>
      <c r="J1990" s="194" t="b">
        <v>1</v>
      </c>
    </row>
    <row r="1991" spans="1:10" ht="15.6" thickBot="1">
      <c r="A1991" s="222" t="str">
        <f t="shared" si="93"/>
        <v>YYZYHZ</v>
      </c>
      <c r="B1991" s="199" t="s">
        <v>787</v>
      </c>
      <c r="C1991" s="199" t="s">
        <v>1623</v>
      </c>
      <c r="D1991" s="195">
        <v>1286</v>
      </c>
      <c r="E1991" s="195" t="s">
        <v>1799</v>
      </c>
      <c r="F1991" s="195">
        <v>6209.7</v>
      </c>
      <c r="G1991" s="195">
        <v>129.6</v>
      </c>
      <c r="H1991" s="196">
        <f t="shared" si="94"/>
        <v>129.6</v>
      </c>
      <c r="I1991" s="197" t="b">
        <f t="shared" si="95"/>
        <v>1</v>
      </c>
      <c r="J1991" s="194" t="b">
        <v>1</v>
      </c>
    </row>
    <row r="1992" spans="1:10" ht="15.6" thickBot="1">
      <c r="A1992" s="222" t="str">
        <f t="shared" si="93"/>
        <v>YHZYYZ</v>
      </c>
      <c r="B1992" s="199" t="s">
        <v>1623</v>
      </c>
      <c r="C1992" s="199" t="s">
        <v>787</v>
      </c>
      <c r="D1992" s="195">
        <v>1286</v>
      </c>
      <c r="E1992" s="195" t="s">
        <v>1799</v>
      </c>
      <c r="F1992" s="195">
        <v>6212.4</v>
      </c>
      <c r="G1992" s="195">
        <v>129.80000000000001</v>
      </c>
      <c r="H1992" s="196">
        <f t="shared" si="94"/>
        <v>129.80000000000001</v>
      </c>
      <c r="I1992" s="197" t="b">
        <f t="shared" si="95"/>
        <v>1</v>
      </c>
      <c r="J1992" s="194" t="b">
        <v>1</v>
      </c>
    </row>
    <row r="1993" spans="1:10" ht="15.6" thickBot="1">
      <c r="A1993" s="222" t="str">
        <f t="shared" si="93"/>
        <v>YYZSAN</v>
      </c>
      <c r="B1993" s="199" t="s">
        <v>787</v>
      </c>
      <c r="C1993" s="199" t="s">
        <v>807</v>
      </c>
      <c r="D1993" s="195">
        <v>3463</v>
      </c>
      <c r="E1993" s="195" t="s">
        <v>1798</v>
      </c>
      <c r="F1993" s="195">
        <v>15057.2</v>
      </c>
      <c r="G1993" s="195">
        <v>264.3</v>
      </c>
      <c r="H1993" s="196">
        <f t="shared" si="94"/>
        <v>264.3</v>
      </c>
      <c r="I1993" s="197" t="b">
        <f t="shared" si="95"/>
        <v>1</v>
      </c>
      <c r="J1993" s="194" t="b">
        <v>1</v>
      </c>
    </row>
    <row r="1994" spans="1:10" ht="15.6" thickBot="1">
      <c r="A1994" s="222" t="str">
        <f t="shared" si="93"/>
        <v>SANLAX</v>
      </c>
      <c r="B1994" s="199" t="s">
        <v>807</v>
      </c>
      <c r="C1994" s="199" t="s">
        <v>783</v>
      </c>
      <c r="D1994" s="195">
        <v>174</v>
      </c>
      <c r="E1994" s="195" t="s">
        <v>1800</v>
      </c>
      <c r="F1994" s="195">
        <v>1043.4000000000001</v>
      </c>
      <c r="G1994" s="195">
        <v>44.5</v>
      </c>
      <c r="H1994" s="196">
        <f t="shared" si="94"/>
        <v>44.5</v>
      </c>
      <c r="I1994" s="197" t="b">
        <f t="shared" si="95"/>
        <v>1</v>
      </c>
      <c r="J1994" s="194" t="b">
        <v>1</v>
      </c>
    </row>
    <row r="1995" spans="1:10" ht="15.6" thickBot="1">
      <c r="A1995" s="222" t="str">
        <f t="shared" si="93"/>
        <v>HNDSFO</v>
      </c>
      <c r="B1995" s="199" t="s">
        <v>753</v>
      </c>
      <c r="C1995" s="199" t="s">
        <v>773</v>
      </c>
      <c r="D1995" s="195">
        <v>8282</v>
      </c>
      <c r="E1995" s="195" t="s">
        <v>1801</v>
      </c>
      <c r="F1995" s="195">
        <v>65515.4</v>
      </c>
      <c r="G1995" s="195">
        <v>341.7</v>
      </c>
      <c r="H1995" s="196">
        <f t="shared" si="94"/>
        <v>341.7</v>
      </c>
      <c r="I1995" s="197" t="b">
        <f t="shared" si="95"/>
        <v>1</v>
      </c>
      <c r="J1995" s="194" t="b">
        <v>1</v>
      </c>
    </row>
    <row r="1996" spans="1:10" ht="15.6" thickBot="1">
      <c r="A1996" s="222" t="str">
        <f t="shared" si="93"/>
        <v>SFOBUR</v>
      </c>
      <c r="B1996" s="199" t="s">
        <v>773</v>
      </c>
      <c r="C1996" s="199" t="s">
        <v>1802</v>
      </c>
      <c r="D1996" s="195">
        <v>525</v>
      </c>
      <c r="E1996" s="195" t="s">
        <v>1803</v>
      </c>
      <c r="F1996" s="195">
        <v>2303.1999999999998</v>
      </c>
      <c r="G1996" s="195">
        <v>68.900000000000006</v>
      </c>
      <c r="H1996" s="196">
        <f t="shared" si="94"/>
        <v>68.900000000000006</v>
      </c>
      <c r="I1996" s="197" t="b">
        <f t="shared" si="95"/>
        <v>1</v>
      </c>
      <c r="J1996" s="194" t="b">
        <v>1</v>
      </c>
    </row>
    <row r="1997" spans="1:10" ht="15.6" thickBot="1">
      <c r="A1997" s="222" t="str">
        <f t="shared" si="93"/>
        <v>BURSFO</v>
      </c>
      <c r="B1997" s="199" t="s">
        <v>1802</v>
      </c>
      <c r="C1997" s="199" t="s">
        <v>773</v>
      </c>
      <c r="D1997" s="195">
        <v>525</v>
      </c>
      <c r="E1997" s="195" t="s">
        <v>1803</v>
      </c>
      <c r="F1997" s="195">
        <v>2301.8000000000002</v>
      </c>
      <c r="G1997" s="195">
        <v>69</v>
      </c>
      <c r="H1997" s="196">
        <f t="shared" si="94"/>
        <v>69</v>
      </c>
      <c r="I1997" s="197" t="b">
        <f t="shared" si="95"/>
        <v>1</v>
      </c>
      <c r="J1997" s="194" t="b">
        <v>1</v>
      </c>
    </row>
    <row r="1998" spans="1:10" ht="15.6" thickBot="1">
      <c r="A1998" s="222" t="str">
        <f t="shared" si="93"/>
        <v>SFOHND</v>
      </c>
      <c r="B1998" s="199" t="s">
        <v>773</v>
      </c>
      <c r="C1998" s="199" t="s">
        <v>753</v>
      </c>
      <c r="D1998" s="198">
        <v>8282</v>
      </c>
      <c r="E1998" s="198" t="s">
        <v>1801</v>
      </c>
      <c r="F1998" s="198">
        <v>65515.4</v>
      </c>
      <c r="G1998" s="198">
        <v>341.7</v>
      </c>
      <c r="H1998" s="196">
        <f t="shared" si="94"/>
        <v>341.7</v>
      </c>
      <c r="I1998" s="197" t="b">
        <f t="shared" si="95"/>
        <v>1</v>
      </c>
      <c r="J1998" s="194" t="b">
        <v>1</v>
      </c>
    </row>
    <row r="1999" spans="1:10" ht="15.6" thickBot="1">
      <c r="A1999" s="222" t="str">
        <f t="shared" si="93"/>
        <v>NNYHGH</v>
      </c>
      <c r="B1999" s="199" t="s">
        <v>1673</v>
      </c>
      <c r="C1999" s="199" t="s">
        <v>756</v>
      </c>
      <c r="D1999" s="195">
        <v>801</v>
      </c>
      <c r="E1999" s="195" t="s">
        <v>1766</v>
      </c>
      <c r="F1999" s="195">
        <v>3504.6</v>
      </c>
      <c r="G1999" s="195">
        <v>118.9</v>
      </c>
      <c r="H1999" s="196">
        <f t="shared" si="94"/>
        <v>118.9</v>
      </c>
      <c r="I1999" s="197" t="b">
        <f t="shared" si="95"/>
        <v>1</v>
      </c>
      <c r="J1999" s="194" t="b">
        <v>1</v>
      </c>
    </row>
    <row r="2000" spans="1:10" ht="15.6" thickBot="1">
      <c r="A2000" s="222" t="str">
        <f t="shared" si="93"/>
        <v>HGHCSX</v>
      </c>
      <c r="B2000" s="199" t="s">
        <v>756</v>
      </c>
      <c r="C2000" s="199" t="s">
        <v>919</v>
      </c>
      <c r="D2000" s="195">
        <v>735</v>
      </c>
      <c r="E2000" s="195" t="s">
        <v>907</v>
      </c>
      <c r="F2000" s="195">
        <v>4290.1000000000004</v>
      </c>
      <c r="G2000" s="195">
        <v>82.1</v>
      </c>
      <c r="H2000" s="196">
        <f t="shared" si="94"/>
        <v>82.1</v>
      </c>
      <c r="I2000" s="197" t="b">
        <f t="shared" si="95"/>
        <v>1</v>
      </c>
      <c r="J2000" s="194" t="b">
        <v>1</v>
      </c>
    </row>
    <row r="2001" spans="1:10" ht="15.6" thickBot="1">
      <c r="A2001" s="222" t="str">
        <f t="shared" si="93"/>
        <v>CSXXMN</v>
      </c>
      <c r="B2001" s="199" t="s">
        <v>919</v>
      </c>
      <c r="C2001" s="199" t="s">
        <v>798</v>
      </c>
      <c r="D2001" s="195">
        <v>634</v>
      </c>
      <c r="E2001" s="195" t="s">
        <v>1804</v>
      </c>
      <c r="F2001" s="195">
        <v>4044.6</v>
      </c>
      <c r="G2001" s="195">
        <v>73.5</v>
      </c>
      <c r="H2001" s="196">
        <f t="shared" si="94"/>
        <v>73.5</v>
      </c>
      <c r="I2001" s="197" t="b">
        <f t="shared" si="95"/>
        <v>1</v>
      </c>
      <c r="J2001" s="194" t="b">
        <v>1</v>
      </c>
    </row>
    <row r="2002" spans="1:10" ht="15.6" thickBot="1">
      <c r="A2002" s="222" t="str">
        <f t="shared" si="93"/>
        <v>XMNCSX</v>
      </c>
      <c r="B2002" s="199" t="s">
        <v>798</v>
      </c>
      <c r="C2002" s="199" t="s">
        <v>919</v>
      </c>
      <c r="D2002" s="195">
        <v>634</v>
      </c>
      <c r="E2002" s="195" t="s">
        <v>1804</v>
      </c>
      <c r="F2002" s="195">
        <v>4044.7</v>
      </c>
      <c r="G2002" s="195">
        <v>73.5</v>
      </c>
      <c r="H2002" s="196">
        <f t="shared" si="94"/>
        <v>73.5</v>
      </c>
      <c r="I2002" s="197" t="b">
        <f t="shared" si="95"/>
        <v>1</v>
      </c>
      <c r="J2002" s="194" t="b">
        <v>1</v>
      </c>
    </row>
    <row r="2003" spans="1:10" ht="15.6" thickBot="1">
      <c r="A2003" s="222" t="str">
        <f t="shared" si="93"/>
        <v>CSXHGH</v>
      </c>
      <c r="B2003" s="199" t="s">
        <v>919</v>
      </c>
      <c r="C2003" s="199" t="s">
        <v>756</v>
      </c>
      <c r="D2003" s="195">
        <v>735</v>
      </c>
      <c r="E2003" s="195" t="s">
        <v>907</v>
      </c>
      <c r="F2003" s="195">
        <v>4290.1000000000004</v>
      </c>
      <c r="G2003" s="195">
        <v>82.1</v>
      </c>
      <c r="H2003" s="196">
        <f t="shared" si="94"/>
        <v>82.1</v>
      </c>
      <c r="I2003" s="197" t="b">
        <f t="shared" si="95"/>
        <v>1</v>
      </c>
      <c r="J2003" s="194" t="b">
        <v>1</v>
      </c>
    </row>
    <row r="2004" spans="1:10" ht="15.6" thickBot="1">
      <c r="A2004" s="222" t="str">
        <f t="shared" si="93"/>
        <v>HGHNNY</v>
      </c>
      <c r="B2004" s="199" t="s">
        <v>756</v>
      </c>
      <c r="C2004" s="199" t="s">
        <v>1673</v>
      </c>
      <c r="D2004" s="198">
        <v>801</v>
      </c>
      <c r="E2004" s="198" t="s">
        <v>1766</v>
      </c>
      <c r="F2004" s="198">
        <v>3504.6</v>
      </c>
      <c r="G2004" s="198">
        <v>118.9</v>
      </c>
      <c r="H2004" s="196">
        <f t="shared" si="94"/>
        <v>118.9</v>
      </c>
      <c r="I2004" s="197" t="b">
        <f t="shared" si="95"/>
        <v>1</v>
      </c>
      <c r="J2004" s="194" t="b">
        <v>1</v>
      </c>
    </row>
    <row r="2005" spans="1:10" ht="15.6" thickBot="1">
      <c r="A2005" s="222" t="str">
        <f t="shared" si="93"/>
        <v>BKKDAC</v>
      </c>
      <c r="B2005" s="199" t="s">
        <v>768</v>
      </c>
      <c r="C2005" s="199" t="s">
        <v>1805</v>
      </c>
      <c r="D2005" s="195">
        <v>1566</v>
      </c>
      <c r="E2005" s="195" t="s">
        <v>1806</v>
      </c>
      <c r="F2005" s="195">
        <v>13300.9</v>
      </c>
      <c r="G2005" s="195">
        <v>124.8</v>
      </c>
      <c r="H2005" s="196">
        <f t="shared" si="94"/>
        <v>124.8</v>
      </c>
      <c r="I2005" s="197" t="b">
        <f t="shared" si="95"/>
        <v>1</v>
      </c>
      <c r="J2005" s="194" t="b">
        <v>1</v>
      </c>
    </row>
    <row r="2006" spans="1:10" ht="15.6" thickBot="1">
      <c r="A2006" s="222" t="str">
        <f t="shared" si="93"/>
        <v>DACHKG</v>
      </c>
      <c r="B2006" s="199" t="s">
        <v>1805</v>
      </c>
      <c r="C2006" s="199" t="s">
        <v>760</v>
      </c>
      <c r="D2006" s="195">
        <v>2408</v>
      </c>
      <c r="E2006" s="195">
        <v>333</v>
      </c>
      <c r="F2006" s="195">
        <v>21837.3</v>
      </c>
      <c r="G2006" s="195">
        <v>178.5</v>
      </c>
      <c r="H2006" s="196">
        <f t="shared" si="94"/>
        <v>178.5</v>
      </c>
      <c r="I2006" s="197" t="b">
        <f t="shared" si="95"/>
        <v>1</v>
      </c>
      <c r="J2006" s="194" t="b">
        <v>1</v>
      </c>
    </row>
    <row r="2007" spans="1:10" ht="15.6" thickBot="1">
      <c r="A2007" s="222" t="str">
        <f t="shared" si="93"/>
        <v>HKGCMB</v>
      </c>
      <c r="B2007" s="199" t="s">
        <v>760</v>
      </c>
      <c r="C2007" s="199" t="s">
        <v>1206</v>
      </c>
      <c r="D2007" s="195">
        <v>4009</v>
      </c>
      <c r="E2007" s="195" t="s">
        <v>966</v>
      </c>
      <c r="F2007" s="195">
        <v>33670.5</v>
      </c>
      <c r="G2007" s="195">
        <v>270.8</v>
      </c>
      <c r="H2007" s="196">
        <f t="shared" si="94"/>
        <v>270.8</v>
      </c>
      <c r="I2007" s="197" t="b">
        <f t="shared" si="95"/>
        <v>1</v>
      </c>
      <c r="J2007" s="194" t="b">
        <v>1</v>
      </c>
    </row>
    <row r="2008" spans="1:10" ht="15.6" thickBot="1">
      <c r="A2008" s="222" t="str">
        <f t="shared" si="93"/>
        <v>CMBHKG</v>
      </c>
      <c r="B2008" s="199" t="s">
        <v>1206</v>
      </c>
      <c r="C2008" s="199" t="s">
        <v>760</v>
      </c>
      <c r="D2008" s="195">
        <v>4009</v>
      </c>
      <c r="E2008" s="195" t="s">
        <v>966</v>
      </c>
      <c r="F2008" s="195">
        <v>33670.5</v>
      </c>
      <c r="G2008" s="195">
        <v>270.8</v>
      </c>
      <c r="H2008" s="196">
        <f t="shared" si="94"/>
        <v>270.8</v>
      </c>
      <c r="I2008" s="197" t="b">
        <f t="shared" si="95"/>
        <v>1</v>
      </c>
      <c r="J2008" s="194" t="b">
        <v>1</v>
      </c>
    </row>
    <row r="2009" spans="1:10" ht="15.6" thickBot="1">
      <c r="A2009" s="222" t="str">
        <f t="shared" si="93"/>
        <v>HKGDAC</v>
      </c>
      <c r="B2009" s="199" t="s">
        <v>760</v>
      </c>
      <c r="C2009" s="199" t="s">
        <v>1805</v>
      </c>
      <c r="D2009" s="195">
        <v>2408</v>
      </c>
      <c r="E2009" s="195">
        <v>333</v>
      </c>
      <c r="F2009" s="195">
        <v>21837.3</v>
      </c>
      <c r="G2009" s="195">
        <v>178.5</v>
      </c>
      <c r="H2009" s="196">
        <f t="shared" si="94"/>
        <v>178.5</v>
      </c>
      <c r="I2009" s="197" t="b">
        <f t="shared" si="95"/>
        <v>1</v>
      </c>
      <c r="J2009" s="194" t="b">
        <v>1</v>
      </c>
    </row>
    <row r="2010" spans="1:10" ht="15.6" thickBot="1">
      <c r="A2010" s="222" t="str">
        <f t="shared" si="93"/>
        <v>DACBKK</v>
      </c>
      <c r="B2010" s="199" t="s">
        <v>1805</v>
      </c>
      <c r="C2010" s="199" t="s">
        <v>768</v>
      </c>
      <c r="D2010" s="198">
        <v>1566</v>
      </c>
      <c r="E2010" s="198" t="s">
        <v>1806</v>
      </c>
      <c r="F2010" s="198">
        <v>13300.9</v>
      </c>
      <c r="G2010" s="198">
        <v>124.8</v>
      </c>
      <c r="H2010" s="196">
        <f t="shared" si="94"/>
        <v>124.8</v>
      </c>
      <c r="I2010" s="197" t="b">
        <f t="shared" si="95"/>
        <v>1</v>
      </c>
      <c r="J2010" s="194" t="b">
        <v>1</v>
      </c>
    </row>
    <row r="2011" spans="1:10" ht="19.8" thickBot="1">
      <c r="A2011" s="222" t="str">
        <f t="shared" si="93"/>
        <v>SANSFO</v>
      </c>
      <c r="B2011" s="199" t="s">
        <v>807</v>
      </c>
      <c r="C2011" s="199" t="s">
        <v>773</v>
      </c>
      <c r="D2011" s="195">
        <v>718</v>
      </c>
      <c r="E2011" s="195" t="s">
        <v>1807</v>
      </c>
      <c r="F2011" s="195">
        <v>3997.9</v>
      </c>
      <c r="G2011" s="195">
        <v>92</v>
      </c>
      <c r="H2011" s="196">
        <f t="shared" si="94"/>
        <v>92</v>
      </c>
      <c r="I2011" s="197" t="b">
        <f t="shared" si="95"/>
        <v>1</v>
      </c>
      <c r="J2011" s="194" t="b">
        <v>1</v>
      </c>
    </row>
    <row r="2012" spans="1:10" ht="15.6" thickBot="1">
      <c r="A2012" s="222" t="str">
        <f t="shared" si="93"/>
        <v>SFOONT</v>
      </c>
      <c r="B2012" s="199" t="s">
        <v>773</v>
      </c>
      <c r="C2012" s="199" t="s">
        <v>1808</v>
      </c>
      <c r="D2012" s="195">
        <v>584</v>
      </c>
      <c r="E2012" s="195" t="s">
        <v>1809</v>
      </c>
      <c r="F2012" s="195">
        <v>2365.1999999999998</v>
      </c>
      <c r="G2012" s="195">
        <v>76</v>
      </c>
      <c r="H2012" s="196">
        <f t="shared" si="94"/>
        <v>76</v>
      </c>
      <c r="I2012" s="197" t="b">
        <f t="shared" si="95"/>
        <v>1</v>
      </c>
      <c r="J2012" s="194" t="b">
        <v>1</v>
      </c>
    </row>
    <row r="2013" spans="1:10" ht="15.6" thickBot="1">
      <c r="A2013" s="222" t="str">
        <f t="shared" si="93"/>
        <v>ONTTPE</v>
      </c>
      <c r="B2013" s="199" t="s">
        <v>1808</v>
      </c>
      <c r="C2013" s="199" t="s">
        <v>755</v>
      </c>
      <c r="D2013" s="195">
        <v>10969</v>
      </c>
      <c r="E2013" s="195">
        <v>359</v>
      </c>
      <c r="F2013" s="195">
        <v>65293.9</v>
      </c>
      <c r="G2013" s="195">
        <v>351.1</v>
      </c>
      <c r="H2013" s="196">
        <f t="shared" si="94"/>
        <v>351.1</v>
      </c>
      <c r="I2013" s="197" t="b">
        <f t="shared" si="95"/>
        <v>1</v>
      </c>
      <c r="J2013" s="194" t="b">
        <v>1</v>
      </c>
    </row>
    <row r="2014" spans="1:10" ht="15.6" thickBot="1">
      <c r="A2014" s="222" t="str">
        <f t="shared" si="93"/>
        <v>TPEONT</v>
      </c>
      <c r="B2014" s="199" t="s">
        <v>755</v>
      </c>
      <c r="C2014" s="199" t="s">
        <v>1808</v>
      </c>
      <c r="D2014" s="195">
        <v>10969</v>
      </c>
      <c r="E2014" s="195">
        <v>359</v>
      </c>
      <c r="F2014" s="195">
        <v>65293.9</v>
      </c>
      <c r="G2014" s="195">
        <v>351.1</v>
      </c>
      <c r="H2014" s="196">
        <f t="shared" si="94"/>
        <v>351.1</v>
      </c>
      <c r="I2014" s="197" t="b">
        <f t="shared" si="95"/>
        <v>1</v>
      </c>
      <c r="J2014" s="194" t="b">
        <v>1</v>
      </c>
    </row>
    <row r="2015" spans="1:10" ht="15.6" thickBot="1">
      <c r="A2015" s="222" t="str">
        <f t="shared" si="93"/>
        <v>ONTSFO</v>
      </c>
      <c r="B2015" s="199" t="s">
        <v>1808</v>
      </c>
      <c r="C2015" s="199" t="s">
        <v>773</v>
      </c>
      <c r="D2015" s="195">
        <v>584</v>
      </c>
      <c r="E2015" s="195" t="s">
        <v>1809</v>
      </c>
      <c r="F2015" s="195">
        <v>2365.1999999999998</v>
      </c>
      <c r="G2015" s="195">
        <v>76</v>
      </c>
      <c r="H2015" s="196">
        <f t="shared" si="94"/>
        <v>76</v>
      </c>
      <c r="I2015" s="197" t="b">
        <f t="shared" si="95"/>
        <v>1</v>
      </c>
      <c r="J2015" s="194" t="b">
        <v>1</v>
      </c>
    </row>
    <row r="2016" spans="1:10" ht="19.8" thickBot="1">
      <c r="A2016" s="222" t="str">
        <f t="shared" si="93"/>
        <v>SFOSAN</v>
      </c>
      <c r="B2016" s="199" t="s">
        <v>773</v>
      </c>
      <c r="C2016" s="199" t="s">
        <v>807</v>
      </c>
      <c r="D2016" s="198">
        <v>718</v>
      </c>
      <c r="E2016" s="198" t="s">
        <v>1807</v>
      </c>
      <c r="F2016" s="198">
        <v>3993.9</v>
      </c>
      <c r="G2016" s="198">
        <v>91.5</v>
      </c>
      <c r="H2016" s="196">
        <f t="shared" si="94"/>
        <v>91.5</v>
      </c>
      <c r="I2016" s="197" t="b">
        <f t="shared" si="95"/>
        <v>1</v>
      </c>
      <c r="J2016" s="194" t="b">
        <v>1</v>
      </c>
    </row>
    <row r="2017" spans="1:10" ht="15.6" thickBot="1">
      <c r="A2017" s="222" t="str">
        <f t="shared" si="93"/>
        <v>HNDHKG</v>
      </c>
      <c r="B2017" s="199" t="s">
        <v>753</v>
      </c>
      <c r="C2017" s="199" t="s">
        <v>760</v>
      </c>
      <c r="D2017" s="195">
        <v>2902</v>
      </c>
      <c r="E2017" s="195" t="s">
        <v>1810</v>
      </c>
      <c r="F2017" s="195">
        <v>21980.9</v>
      </c>
      <c r="G2017" s="195">
        <v>206.6</v>
      </c>
      <c r="H2017" s="196">
        <f t="shared" si="94"/>
        <v>206.6</v>
      </c>
      <c r="I2017" s="197" t="b">
        <f t="shared" si="95"/>
        <v>1</v>
      </c>
      <c r="J2017" s="194" t="b">
        <v>1</v>
      </c>
    </row>
    <row r="2018" spans="1:10" ht="15.6" thickBot="1">
      <c r="A2018" s="222" t="str">
        <f t="shared" si="93"/>
        <v>HKGDXB</v>
      </c>
      <c r="B2018" s="199" t="s">
        <v>760</v>
      </c>
      <c r="C2018" s="199" t="s">
        <v>778</v>
      </c>
      <c r="D2018" s="195">
        <v>5916</v>
      </c>
      <c r="E2018" s="195" t="s">
        <v>1151</v>
      </c>
      <c r="F2018" s="195">
        <v>69463.399999999994</v>
      </c>
      <c r="G2018" s="195">
        <v>355.9</v>
      </c>
      <c r="H2018" s="196">
        <f t="shared" si="94"/>
        <v>355.9</v>
      </c>
      <c r="I2018" s="197" t="b">
        <f t="shared" si="95"/>
        <v>1</v>
      </c>
      <c r="J2018" s="194" t="b">
        <v>1</v>
      </c>
    </row>
    <row r="2019" spans="1:10" ht="15.6" thickBot="1">
      <c r="A2019" s="222" t="str">
        <f t="shared" si="93"/>
        <v>DXBDUS</v>
      </c>
      <c r="B2019" s="199" t="s">
        <v>778</v>
      </c>
      <c r="C2019" s="199" t="s">
        <v>834</v>
      </c>
      <c r="D2019" s="195">
        <v>5000</v>
      </c>
      <c r="E2019" s="195" t="s">
        <v>943</v>
      </c>
      <c r="F2019" s="195">
        <v>79110.7</v>
      </c>
      <c r="G2019" s="195">
        <v>316.8</v>
      </c>
      <c r="H2019" s="196">
        <f t="shared" si="94"/>
        <v>316.8</v>
      </c>
      <c r="I2019" s="197" t="b">
        <f t="shared" si="95"/>
        <v>1</v>
      </c>
      <c r="J2019" s="194" t="b">
        <v>1</v>
      </c>
    </row>
    <row r="2020" spans="1:10" ht="15.6" thickBot="1">
      <c r="A2020" s="222" t="str">
        <f t="shared" si="93"/>
        <v>DUSDXB</v>
      </c>
      <c r="B2020" s="199" t="s">
        <v>834</v>
      </c>
      <c r="C2020" s="199" t="s">
        <v>778</v>
      </c>
      <c r="D2020" s="195">
        <v>5000</v>
      </c>
      <c r="E2020" s="195" t="s">
        <v>943</v>
      </c>
      <c r="F2020" s="195">
        <v>79110.7</v>
      </c>
      <c r="G2020" s="195">
        <v>316.8</v>
      </c>
      <c r="H2020" s="196">
        <f t="shared" si="94"/>
        <v>316.8</v>
      </c>
      <c r="I2020" s="197" t="b">
        <f t="shared" si="95"/>
        <v>1</v>
      </c>
      <c r="J2020" s="194" t="b">
        <v>1</v>
      </c>
    </row>
    <row r="2021" spans="1:10" ht="15.6" thickBot="1">
      <c r="A2021" s="222" t="str">
        <f t="shared" si="93"/>
        <v>DXBHKG</v>
      </c>
      <c r="B2021" s="199" t="s">
        <v>778</v>
      </c>
      <c r="C2021" s="199" t="s">
        <v>760</v>
      </c>
      <c r="D2021" s="195">
        <v>5916</v>
      </c>
      <c r="E2021" s="195" t="s">
        <v>1151</v>
      </c>
      <c r="F2021" s="195">
        <v>69463.399999999994</v>
      </c>
      <c r="G2021" s="195">
        <v>355.9</v>
      </c>
      <c r="H2021" s="196">
        <f t="shared" si="94"/>
        <v>355.9</v>
      </c>
      <c r="I2021" s="197" t="b">
        <f t="shared" si="95"/>
        <v>1</v>
      </c>
      <c r="J2021" s="194" t="b">
        <v>1</v>
      </c>
    </row>
    <row r="2022" spans="1:10" ht="15.6" thickBot="1">
      <c r="A2022" s="222" t="str">
        <f t="shared" si="93"/>
        <v>HKGHND</v>
      </c>
      <c r="B2022" s="199" t="s">
        <v>760</v>
      </c>
      <c r="C2022" s="199" t="s">
        <v>753</v>
      </c>
      <c r="D2022" s="198">
        <v>2902</v>
      </c>
      <c r="E2022" s="198" t="s">
        <v>1810</v>
      </c>
      <c r="F2022" s="198">
        <v>21978</v>
      </c>
      <c r="G2022" s="198">
        <v>206.6</v>
      </c>
      <c r="H2022" s="196">
        <f t="shared" si="94"/>
        <v>206.6</v>
      </c>
      <c r="I2022" s="197" t="b">
        <f t="shared" si="95"/>
        <v>1</v>
      </c>
      <c r="J2022" s="194" t="b">
        <v>1</v>
      </c>
    </row>
    <row r="2023" spans="1:10" ht="15.6" thickBot="1">
      <c r="A2023" s="222" t="str">
        <f t="shared" si="93"/>
        <v>NRTDFW</v>
      </c>
      <c r="B2023" s="199" t="s">
        <v>754</v>
      </c>
      <c r="C2023" s="199" t="s">
        <v>881</v>
      </c>
      <c r="D2023" s="195">
        <v>10319</v>
      </c>
      <c r="E2023" s="195" t="s">
        <v>1811</v>
      </c>
      <c r="F2023" s="195">
        <v>75805.100000000006</v>
      </c>
      <c r="G2023" s="195">
        <v>446.7</v>
      </c>
      <c r="H2023" s="196">
        <f t="shared" si="94"/>
        <v>446.7</v>
      </c>
      <c r="I2023" s="197" t="b">
        <f t="shared" si="95"/>
        <v>1</v>
      </c>
      <c r="J2023" s="194" t="b">
        <v>1</v>
      </c>
    </row>
    <row r="2024" spans="1:10" ht="15.6" thickBot="1">
      <c r="A2024" s="222" t="str">
        <f t="shared" si="93"/>
        <v>DFWATL</v>
      </c>
      <c r="B2024" s="199" t="s">
        <v>881</v>
      </c>
      <c r="C2024" s="199" t="s">
        <v>808</v>
      </c>
      <c r="D2024" s="195">
        <v>1173</v>
      </c>
      <c r="E2024" s="195" t="s">
        <v>1812</v>
      </c>
      <c r="F2024" s="195">
        <v>5805.6</v>
      </c>
      <c r="G2024" s="195">
        <v>122.5</v>
      </c>
      <c r="H2024" s="196">
        <f t="shared" si="94"/>
        <v>122.5</v>
      </c>
      <c r="I2024" s="197" t="b">
        <f t="shared" si="95"/>
        <v>1</v>
      </c>
      <c r="J2024" s="194" t="b">
        <v>1</v>
      </c>
    </row>
    <row r="2025" spans="1:10" ht="15.6" thickBot="1">
      <c r="A2025" s="222" t="str">
        <f t="shared" si="93"/>
        <v>ATLCVG</v>
      </c>
      <c r="B2025" s="199" t="s">
        <v>808</v>
      </c>
      <c r="C2025" s="199" t="s">
        <v>1813</v>
      </c>
      <c r="D2025" s="195">
        <v>600</v>
      </c>
      <c r="E2025" s="195" t="s">
        <v>1814</v>
      </c>
      <c r="F2025" s="195">
        <v>3888.8</v>
      </c>
      <c r="G2025" s="195">
        <v>79.2</v>
      </c>
      <c r="H2025" s="196">
        <f t="shared" si="94"/>
        <v>79.2</v>
      </c>
      <c r="I2025" s="197" t="b">
        <f t="shared" si="95"/>
        <v>1</v>
      </c>
      <c r="J2025" s="194" t="b">
        <v>1</v>
      </c>
    </row>
    <row r="2026" spans="1:10" ht="15.6" thickBot="1">
      <c r="A2026" s="222" t="str">
        <f t="shared" si="93"/>
        <v>CVGATL</v>
      </c>
      <c r="B2026" s="199" t="s">
        <v>1813</v>
      </c>
      <c r="C2026" s="199" t="s">
        <v>808</v>
      </c>
      <c r="D2026" s="195">
        <v>600</v>
      </c>
      <c r="E2026" s="195" t="s">
        <v>1814</v>
      </c>
      <c r="F2026" s="195">
        <v>3888.8</v>
      </c>
      <c r="G2026" s="195">
        <v>79.2</v>
      </c>
      <c r="H2026" s="196">
        <f t="shared" si="94"/>
        <v>79.2</v>
      </c>
      <c r="I2026" s="197" t="b">
        <f t="shared" si="95"/>
        <v>1</v>
      </c>
      <c r="J2026" s="194" t="b">
        <v>1</v>
      </c>
    </row>
    <row r="2027" spans="1:10" ht="15.6" thickBot="1">
      <c r="A2027" s="222" t="str">
        <f t="shared" si="93"/>
        <v>ATLDFW</v>
      </c>
      <c r="B2027" s="199" t="s">
        <v>808</v>
      </c>
      <c r="C2027" s="199" t="s">
        <v>881</v>
      </c>
      <c r="D2027" s="195">
        <v>1173</v>
      </c>
      <c r="E2027" s="195" t="s">
        <v>1815</v>
      </c>
      <c r="F2027" s="195">
        <v>5807.5</v>
      </c>
      <c r="G2027" s="195">
        <v>122.4</v>
      </c>
      <c r="H2027" s="196">
        <f t="shared" si="94"/>
        <v>122.4</v>
      </c>
      <c r="I2027" s="197" t="b">
        <f t="shared" si="95"/>
        <v>1</v>
      </c>
      <c r="J2027" s="194" t="b">
        <v>1</v>
      </c>
    </row>
    <row r="2028" spans="1:10" ht="15.6" thickBot="1">
      <c r="A2028" s="222" t="str">
        <f t="shared" si="93"/>
        <v>DFWNRT</v>
      </c>
      <c r="B2028" s="199" t="s">
        <v>881</v>
      </c>
      <c r="C2028" s="199" t="s">
        <v>754</v>
      </c>
      <c r="D2028" s="198">
        <v>10319</v>
      </c>
      <c r="E2028" s="198" t="s">
        <v>1811</v>
      </c>
      <c r="F2028" s="198">
        <v>75805.100000000006</v>
      </c>
      <c r="G2028" s="198">
        <v>446.7</v>
      </c>
      <c r="H2028" s="196">
        <f t="shared" si="94"/>
        <v>446.7</v>
      </c>
      <c r="I2028" s="197" t="b">
        <f t="shared" si="95"/>
        <v>1</v>
      </c>
      <c r="J2028" s="194" t="b">
        <v>1</v>
      </c>
    </row>
    <row r="2029" spans="1:10" ht="15.6" thickBot="1">
      <c r="A2029" s="222" t="str">
        <f t="shared" si="93"/>
        <v>SZXFOC</v>
      </c>
      <c r="B2029" s="199" t="s">
        <v>759</v>
      </c>
      <c r="C2029" s="199" t="s">
        <v>1083</v>
      </c>
      <c r="D2029" s="195">
        <v>695</v>
      </c>
      <c r="E2029" s="195">
        <v>738</v>
      </c>
      <c r="F2029" s="195">
        <v>4149.8</v>
      </c>
      <c r="G2029" s="195">
        <v>79</v>
      </c>
      <c r="H2029" s="196">
        <f t="shared" si="94"/>
        <v>79</v>
      </c>
      <c r="I2029" s="197" t="b">
        <f t="shared" si="95"/>
        <v>1</v>
      </c>
      <c r="J2029" s="194" t="b">
        <v>1</v>
      </c>
    </row>
    <row r="2030" spans="1:10" ht="15.6" thickBot="1">
      <c r="A2030" s="222" t="str">
        <f t="shared" si="93"/>
        <v>FOCPEK</v>
      </c>
      <c r="B2030" s="199" t="s">
        <v>1083</v>
      </c>
      <c r="C2030" s="199" t="s">
        <v>769</v>
      </c>
      <c r="D2030" s="195">
        <v>1595</v>
      </c>
      <c r="E2030" s="195" t="s">
        <v>1816</v>
      </c>
      <c r="F2030" s="195">
        <v>9159.2999999999993</v>
      </c>
      <c r="G2030" s="195">
        <v>128.69999999999999</v>
      </c>
      <c r="H2030" s="196">
        <f t="shared" si="94"/>
        <v>128.69999999999999</v>
      </c>
      <c r="I2030" s="197" t="b">
        <f t="shared" si="95"/>
        <v>1</v>
      </c>
      <c r="J2030" s="194" t="b">
        <v>1</v>
      </c>
    </row>
    <row r="2031" spans="1:10" ht="15.6" thickBot="1">
      <c r="A2031" s="222" t="str">
        <f t="shared" si="93"/>
        <v>PEKZUH</v>
      </c>
      <c r="B2031" s="199" t="s">
        <v>769</v>
      </c>
      <c r="C2031" s="199" t="s">
        <v>1376</v>
      </c>
      <c r="D2031" s="195">
        <v>2029</v>
      </c>
      <c r="E2031" s="195" t="s">
        <v>1817</v>
      </c>
      <c r="F2031" s="195">
        <v>9196.6</v>
      </c>
      <c r="G2031" s="195">
        <v>164.1</v>
      </c>
      <c r="H2031" s="196">
        <f t="shared" si="94"/>
        <v>164.1</v>
      </c>
      <c r="I2031" s="197" t="b">
        <f t="shared" si="95"/>
        <v>1</v>
      </c>
      <c r="J2031" s="194" t="b">
        <v>1</v>
      </c>
    </row>
    <row r="2032" spans="1:10" ht="15.6" thickBot="1">
      <c r="A2032" s="222" t="str">
        <f t="shared" si="93"/>
        <v>ZUHPEK</v>
      </c>
      <c r="B2032" s="199" t="s">
        <v>1376</v>
      </c>
      <c r="C2032" s="199" t="s">
        <v>769</v>
      </c>
      <c r="D2032" s="195">
        <v>2029</v>
      </c>
      <c r="E2032" s="195" t="s">
        <v>1817</v>
      </c>
      <c r="F2032" s="195">
        <v>9196.7999999999993</v>
      </c>
      <c r="G2032" s="195">
        <v>164.1</v>
      </c>
      <c r="H2032" s="196">
        <f t="shared" si="94"/>
        <v>164.1</v>
      </c>
      <c r="I2032" s="197" t="b">
        <f t="shared" si="95"/>
        <v>1</v>
      </c>
      <c r="J2032" s="194" t="b">
        <v>1</v>
      </c>
    </row>
    <row r="2033" spans="1:10" ht="15.6" thickBot="1">
      <c r="A2033" s="222" t="str">
        <f t="shared" si="93"/>
        <v>PEKFOC</v>
      </c>
      <c r="B2033" s="199" t="s">
        <v>769</v>
      </c>
      <c r="C2033" s="199" t="s">
        <v>1083</v>
      </c>
      <c r="D2033" s="195">
        <v>1595</v>
      </c>
      <c r="E2033" s="195" t="s">
        <v>1816</v>
      </c>
      <c r="F2033" s="195">
        <v>9160.2000000000007</v>
      </c>
      <c r="G2033" s="195">
        <v>128.69999999999999</v>
      </c>
      <c r="H2033" s="196">
        <f t="shared" si="94"/>
        <v>128.69999999999999</v>
      </c>
      <c r="I2033" s="197" t="b">
        <f t="shared" si="95"/>
        <v>1</v>
      </c>
      <c r="J2033" s="194" t="b">
        <v>1</v>
      </c>
    </row>
    <row r="2034" spans="1:10" ht="15.6" thickBot="1">
      <c r="A2034" s="222" t="str">
        <f t="shared" si="93"/>
        <v>FOCSZX</v>
      </c>
      <c r="B2034" s="199" t="s">
        <v>1083</v>
      </c>
      <c r="C2034" s="199" t="s">
        <v>759</v>
      </c>
      <c r="D2034" s="198">
        <v>695</v>
      </c>
      <c r="E2034" s="198">
        <v>738</v>
      </c>
      <c r="F2034" s="198">
        <v>4149.8</v>
      </c>
      <c r="G2034" s="198">
        <v>79</v>
      </c>
      <c r="H2034" s="196">
        <f t="shared" si="94"/>
        <v>79</v>
      </c>
      <c r="I2034" s="197" t="b">
        <f t="shared" si="95"/>
        <v>1</v>
      </c>
      <c r="J2034" s="194" t="b">
        <v>1</v>
      </c>
    </row>
    <row r="2035" spans="1:10" ht="15.6" thickBot="1">
      <c r="A2035" s="222" t="str">
        <f t="shared" si="93"/>
        <v>CANNNY</v>
      </c>
      <c r="B2035" s="199" t="s">
        <v>770</v>
      </c>
      <c r="C2035" s="199" t="s">
        <v>1673</v>
      </c>
      <c r="D2035" s="195">
        <v>1067</v>
      </c>
      <c r="E2035" s="195" t="s">
        <v>1228</v>
      </c>
      <c r="F2035" s="195">
        <v>4203.3999999999996</v>
      </c>
      <c r="G2035" s="195">
        <v>140.19999999999999</v>
      </c>
      <c r="H2035" s="196">
        <f t="shared" si="94"/>
        <v>140.19999999999999</v>
      </c>
      <c r="I2035" s="197" t="b">
        <f t="shared" si="95"/>
        <v>1</v>
      </c>
      <c r="J2035" s="194" t="b">
        <v>1</v>
      </c>
    </row>
    <row r="2036" spans="1:10" ht="15.6" thickBot="1">
      <c r="A2036" s="222" t="str">
        <f t="shared" si="93"/>
        <v>NNYSZX</v>
      </c>
      <c r="B2036" s="199" t="s">
        <v>1673</v>
      </c>
      <c r="C2036" s="199" t="s">
        <v>759</v>
      </c>
      <c r="D2036" s="195">
        <v>1154</v>
      </c>
      <c r="E2036" s="195" t="s">
        <v>921</v>
      </c>
      <c r="F2036" s="195">
        <v>6435.5</v>
      </c>
      <c r="G2036" s="195">
        <v>109.4</v>
      </c>
      <c r="H2036" s="196">
        <f t="shared" si="94"/>
        <v>109.4</v>
      </c>
      <c r="I2036" s="197" t="b">
        <f t="shared" si="95"/>
        <v>1</v>
      </c>
      <c r="J2036" s="194" t="b">
        <v>1</v>
      </c>
    </row>
    <row r="2037" spans="1:10" ht="15.6" thickBot="1">
      <c r="A2037" s="222" t="str">
        <f t="shared" si="93"/>
        <v>SZXCGQ</v>
      </c>
      <c r="B2037" s="199" t="s">
        <v>759</v>
      </c>
      <c r="C2037" s="199" t="s">
        <v>1174</v>
      </c>
      <c r="D2037" s="195">
        <v>2610</v>
      </c>
      <c r="E2037" s="195" t="s">
        <v>921</v>
      </c>
      <c r="F2037" s="195">
        <v>11486.8</v>
      </c>
      <c r="G2037" s="195">
        <v>204</v>
      </c>
      <c r="H2037" s="196">
        <f t="shared" si="94"/>
        <v>204</v>
      </c>
      <c r="I2037" s="197" t="b">
        <f t="shared" si="95"/>
        <v>1</v>
      </c>
      <c r="J2037" s="194" t="b">
        <v>1</v>
      </c>
    </row>
    <row r="2038" spans="1:10" ht="15.6" thickBot="1">
      <c r="A2038" s="222" t="str">
        <f t="shared" si="93"/>
        <v>CGQSZX</v>
      </c>
      <c r="B2038" s="199" t="s">
        <v>1174</v>
      </c>
      <c r="C2038" s="199" t="s">
        <v>759</v>
      </c>
      <c r="D2038" s="195">
        <v>2610</v>
      </c>
      <c r="E2038" s="195" t="s">
        <v>921</v>
      </c>
      <c r="F2038" s="195">
        <v>11486.8</v>
      </c>
      <c r="G2038" s="195">
        <v>204</v>
      </c>
      <c r="H2038" s="196">
        <f t="shared" si="94"/>
        <v>204</v>
      </c>
      <c r="I2038" s="197" t="b">
        <f t="shared" si="95"/>
        <v>1</v>
      </c>
      <c r="J2038" s="194" t="b">
        <v>1</v>
      </c>
    </row>
    <row r="2039" spans="1:10" ht="15.6" thickBot="1">
      <c r="A2039" s="222" t="str">
        <f t="shared" si="93"/>
        <v>SZXNNY</v>
      </c>
      <c r="B2039" s="199" t="s">
        <v>759</v>
      </c>
      <c r="C2039" s="199" t="s">
        <v>1673</v>
      </c>
      <c r="D2039" s="195">
        <v>1154</v>
      </c>
      <c r="E2039" s="195" t="s">
        <v>921</v>
      </c>
      <c r="F2039" s="195">
        <v>6437.2</v>
      </c>
      <c r="G2039" s="195">
        <v>109.4</v>
      </c>
      <c r="H2039" s="196">
        <f t="shared" si="94"/>
        <v>109.4</v>
      </c>
      <c r="I2039" s="197" t="b">
        <f t="shared" si="95"/>
        <v>1</v>
      </c>
      <c r="J2039" s="194" t="b">
        <v>1</v>
      </c>
    </row>
    <row r="2040" spans="1:10" ht="15.6" thickBot="1">
      <c r="A2040" s="222" t="str">
        <f t="shared" si="93"/>
        <v>NNYCAN</v>
      </c>
      <c r="B2040" s="199" t="s">
        <v>1673</v>
      </c>
      <c r="C2040" s="199" t="s">
        <v>770</v>
      </c>
      <c r="D2040" s="198">
        <v>1067</v>
      </c>
      <c r="E2040" s="198" t="s">
        <v>1228</v>
      </c>
      <c r="F2040" s="198">
        <v>4203.3999999999996</v>
      </c>
      <c r="G2040" s="198">
        <v>140.19999999999999</v>
      </c>
      <c r="H2040" s="196">
        <f t="shared" si="94"/>
        <v>140.19999999999999</v>
      </c>
      <c r="I2040" s="197" t="b">
        <f t="shared" si="95"/>
        <v>1</v>
      </c>
      <c r="J2040" s="194" t="b">
        <v>1</v>
      </c>
    </row>
    <row r="2041" spans="1:10" ht="15.6" thickBot="1">
      <c r="A2041" s="222" t="str">
        <f t="shared" si="93"/>
        <v>MANMUC</v>
      </c>
      <c r="B2041" s="199" t="s">
        <v>1138</v>
      </c>
      <c r="C2041" s="199" t="s">
        <v>797</v>
      </c>
      <c r="D2041" s="195">
        <v>1128</v>
      </c>
      <c r="E2041" s="195" t="s">
        <v>1818</v>
      </c>
      <c r="F2041" s="195">
        <v>5616.2</v>
      </c>
      <c r="G2041" s="195">
        <v>121.9</v>
      </c>
      <c r="H2041" s="196">
        <f t="shared" si="94"/>
        <v>121.9</v>
      </c>
      <c r="I2041" s="197" t="b">
        <f t="shared" si="95"/>
        <v>1</v>
      </c>
      <c r="J2041" s="194" t="b">
        <v>1</v>
      </c>
    </row>
    <row r="2042" spans="1:10" ht="15.6" thickBot="1">
      <c r="A2042" s="222" t="str">
        <f t="shared" si="93"/>
        <v>MUCBKK</v>
      </c>
      <c r="B2042" s="199" t="s">
        <v>797</v>
      </c>
      <c r="C2042" s="199" t="s">
        <v>768</v>
      </c>
      <c r="D2042" s="195">
        <v>8793</v>
      </c>
      <c r="E2042" s="195" t="s">
        <v>1819</v>
      </c>
      <c r="F2042" s="195">
        <v>72687.399999999994</v>
      </c>
      <c r="G2042" s="195">
        <v>351.5</v>
      </c>
      <c r="H2042" s="196">
        <f t="shared" si="94"/>
        <v>351.5</v>
      </c>
      <c r="I2042" s="197" t="b">
        <f t="shared" si="95"/>
        <v>1</v>
      </c>
      <c r="J2042" s="194" t="b">
        <v>1</v>
      </c>
    </row>
    <row r="2043" spans="1:10" ht="15.6" thickBot="1">
      <c r="A2043" s="222" t="str">
        <f t="shared" si="93"/>
        <v>BKKSYD</v>
      </c>
      <c r="B2043" s="199" t="s">
        <v>768</v>
      </c>
      <c r="C2043" s="199" t="s">
        <v>960</v>
      </c>
      <c r="D2043" s="195">
        <v>7509</v>
      </c>
      <c r="E2043" s="195" t="s">
        <v>1820</v>
      </c>
      <c r="F2043" s="195">
        <v>78194.2</v>
      </c>
      <c r="G2043" s="195">
        <v>468.1</v>
      </c>
      <c r="H2043" s="196">
        <f t="shared" si="94"/>
        <v>468.1</v>
      </c>
      <c r="I2043" s="197" t="b">
        <f t="shared" si="95"/>
        <v>1</v>
      </c>
      <c r="J2043" s="194" t="b">
        <v>1</v>
      </c>
    </row>
    <row r="2044" spans="1:10" ht="15.6" thickBot="1">
      <c r="A2044" s="222" t="str">
        <f t="shared" si="93"/>
        <v>SYDBKK</v>
      </c>
      <c r="B2044" s="199" t="s">
        <v>960</v>
      </c>
      <c r="C2044" s="199" t="s">
        <v>768</v>
      </c>
      <c r="D2044" s="195">
        <v>7509</v>
      </c>
      <c r="E2044" s="195" t="s">
        <v>1820</v>
      </c>
      <c r="F2044" s="195">
        <v>78194.2</v>
      </c>
      <c r="G2044" s="195">
        <v>468.1</v>
      </c>
      <c r="H2044" s="196">
        <f t="shared" si="94"/>
        <v>468.1</v>
      </c>
      <c r="I2044" s="197" t="b">
        <f t="shared" si="95"/>
        <v>1</v>
      </c>
      <c r="J2044" s="194" t="b">
        <v>1</v>
      </c>
    </row>
    <row r="2045" spans="1:10" ht="15.6" thickBot="1">
      <c r="A2045" s="222" t="str">
        <f t="shared" si="93"/>
        <v>BKKMUC</v>
      </c>
      <c r="B2045" s="199" t="s">
        <v>768</v>
      </c>
      <c r="C2045" s="199" t="s">
        <v>797</v>
      </c>
      <c r="D2045" s="195">
        <v>8793</v>
      </c>
      <c r="E2045" s="195" t="s">
        <v>1819</v>
      </c>
      <c r="F2045" s="195">
        <v>72719.199999999997</v>
      </c>
      <c r="G2045" s="195">
        <v>351.5</v>
      </c>
      <c r="H2045" s="196">
        <f t="shared" si="94"/>
        <v>351.5</v>
      </c>
      <c r="I2045" s="197" t="b">
        <f t="shared" si="95"/>
        <v>1</v>
      </c>
      <c r="J2045" s="194" t="b">
        <v>1</v>
      </c>
    </row>
    <row r="2046" spans="1:10" ht="15.6" thickBot="1">
      <c r="A2046" s="222" t="str">
        <f t="shared" si="93"/>
        <v>MUCMAN</v>
      </c>
      <c r="B2046" s="199" t="s">
        <v>797</v>
      </c>
      <c r="C2046" s="199" t="s">
        <v>1138</v>
      </c>
      <c r="D2046" s="195">
        <v>1128</v>
      </c>
      <c r="E2046" s="195" t="s">
        <v>1818</v>
      </c>
      <c r="F2046" s="195">
        <v>5616.2</v>
      </c>
      <c r="G2046" s="195">
        <v>121.9</v>
      </c>
      <c r="H2046" s="196">
        <f t="shared" si="94"/>
        <v>121.9</v>
      </c>
      <c r="I2046" s="197" t="b">
        <f t="shared" si="95"/>
        <v>1</v>
      </c>
      <c r="J2046" s="194" t="b">
        <v>1</v>
      </c>
    </row>
    <row r="2047" spans="1:10" ht="15.6" thickBot="1">
      <c r="A2047" s="222" t="str">
        <f t="shared" si="93"/>
        <v>HKGKUL</v>
      </c>
      <c r="B2047" s="199" t="s">
        <v>760</v>
      </c>
      <c r="C2047" s="199" t="s">
        <v>922</v>
      </c>
      <c r="D2047" s="195">
        <v>2541</v>
      </c>
      <c r="E2047" s="195" t="s">
        <v>1745</v>
      </c>
      <c r="F2047" s="195">
        <v>16200.6</v>
      </c>
      <c r="G2047" s="195">
        <v>183.1</v>
      </c>
      <c r="H2047" s="196">
        <f t="shared" si="94"/>
        <v>183.1</v>
      </c>
      <c r="I2047" s="197" t="b">
        <f t="shared" si="95"/>
        <v>1</v>
      </c>
      <c r="J2047" s="194" t="b">
        <v>1</v>
      </c>
    </row>
    <row r="2048" spans="1:10" ht="15.6" thickBot="1">
      <c r="A2048" s="222" t="str">
        <f t="shared" si="93"/>
        <v>KULHAN</v>
      </c>
      <c r="B2048" s="199" t="s">
        <v>922</v>
      </c>
      <c r="C2048" s="199" t="s">
        <v>1069</v>
      </c>
      <c r="D2048" s="195">
        <v>2100</v>
      </c>
      <c r="E2048" s="195" t="s">
        <v>1193</v>
      </c>
      <c r="F2048" s="195">
        <v>9247.9</v>
      </c>
      <c r="G2048" s="195">
        <v>155.80000000000001</v>
      </c>
      <c r="H2048" s="196">
        <f t="shared" si="94"/>
        <v>155.80000000000001</v>
      </c>
      <c r="I2048" s="197" t="b">
        <f t="shared" si="95"/>
        <v>1</v>
      </c>
      <c r="J2048" s="194" t="b">
        <v>1</v>
      </c>
    </row>
    <row r="2049" spans="1:10" ht="15.6" thickBot="1">
      <c r="A2049" s="222" t="str">
        <f t="shared" si="93"/>
        <v>HANKUL</v>
      </c>
      <c r="B2049" s="199" t="s">
        <v>1069</v>
      </c>
      <c r="C2049" s="199" t="s">
        <v>922</v>
      </c>
      <c r="D2049" s="195">
        <v>2100</v>
      </c>
      <c r="E2049" s="195" t="s">
        <v>1193</v>
      </c>
      <c r="F2049" s="195">
        <v>9247.9</v>
      </c>
      <c r="G2049" s="195">
        <v>155.80000000000001</v>
      </c>
      <c r="H2049" s="196">
        <f t="shared" si="94"/>
        <v>155.80000000000001</v>
      </c>
      <c r="I2049" s="197" t="b">
        <f t="shared" si="95"/>
        <v>1</v>
      </c>
      <c r="J2049" s="194" t="b">
        <v>1</v>
      </c>
    </row>
    <row r="2050" spans="1:10" ht="15.6" thickBot="1">
      <c r="A2050" s="222" t="str">
        <f t="shared" si="93"/>
        <v>KULHKG</v>
      </c>
      <c r="B2050" s="199" t="s">
        <v>922</v>
      </c>
      <c r="C2050" s="199" t="s">
        <v>760</v>
      </c>
      <c r="D2050" s="195">
        <v>2541</v>
      </c>
      <c r="E2050" s="195" t="s">
        <v>1745</v>
      </c>
      <c r="F2050" s="195">
        <v>16200.6</v>
      </c>
      <c r="G2050" s="195">
        <v>183.1</v>
      </c>
      <c r="H2050" s="196">
        <f t="shared" si="94"/>
        <v>183.1</v>
      </c>
      <c r="I2050" s="197" t="b">
        <f t="shared" si="95"/>
        <v>1</v>
      </c>
      <c r="J2050" s="194" t="b">
        <v>1</v>
      </c>
    </row>
    <row r="2051" spans="1:10" ht="15.6" thickBot="1">
      <c r="A2051" s="222" t="str">
        <f t="shared" ref="A2051:A2114" si="96">B2051&amp;C2051</f>
        <v>YVRORD</v>
      </c>
      <c r="B2051" s="199" t="s">
        <v>788</v>
      </c>
      <c r="C2051" s="199" t="s">
        <v>776</v>
      </c>
      <c r="D2051" s="195">
        <v>2831</v>
      </c>
      <c r="E2051" s="195" t="s">
        <v>1821</v>
      </c>
      <c r="F2051" s="195">
        <v>9810.9</v>
      </c>
      <c r="G2051" s="195">
        <v>248.1</v>
      </c>
      <c r="H2051" s="196">
        <f t="shared" ref="H2051:H2114" si="97">SUMIFS(G:G,B:B,B2051,C:C,C2051)</f>
        <v>248.1</v>
      </c>
      <c r="I2051" s="197" t="b">
        <f t="shared" ref="I2051:I2114" si="98">H2051=G2051</f>
        <v>1</v>
      </c>
      <c r="J2051" s="194" t="b">
        <v>1</v>
      </c>
    </row>
    <row r="2052" spans="1:10" ht="15.6" thickBot="1">
      <c r="A2052" s="222" t="str">
        <f t="shared" si="96"/>
        <v>ORDYUL</v>
      </c>
      <c r="B2052" s="199" t="s">
        <v>776</v>
      </c>
      <c r="C2052" s="199" t="s">
        <v>1685</v>
      </c>
      <c r="D2052" s="195">
        <v>1201</v>
      </c>
      <c r="E2052" s="195" t="s">
        <v>1781</v>
      </c>
      <c r="F2052" s="195">
        <v>3455.9</v>
      </c>
      <c r="G2052" s="195">
        <v>155.19999999999999</v>
      </c>
      <c r="H2052" s="196">
        <f t="shared" si="97"/>
        <v>155.19999999999999</v>
      </c>
      <c r="I2052" s="197" t="b">
        <f t="shared" si="98"/>
        <v>1</v>
      </c>
      <c r="J2052" s="194" t="b">
        <v>1</v>
      </c>
    </row>
    <row r="2053" spans="1:10" ht="19.8" thickBot="1">
      <c r="A2053" s="222" t="str">
        <f t="shared" si="96"/>
        <v>YULYYZ</v>
      </c>
      <c r="B2053" s="199" t="s">
        <v>1685</v>
      </c>
      <c r="C2053" s="199" t="s">
        <v>787</v>
      </c>
      <c r="D2053" s="195">
        <v>505</v>
      </c>
      <c r="E2053" s="195" t="s">
        <v>1822</v>
      </c>
      <c r="F2053" s="195">
        <v>2621.9</v>
      </c>
      <c r="G2053" s="195">
        <v>67.900000000000006</v>
      </c>
      <c r="H2053" s="196">
        <f t="shared" si="97"/>
        <v>67.900000000000006</v>
      </c>
      <c r="I2053" s="197" t="b">
        <f t="shared" si="98"/>
        <v>1</v>
      </c>
      <c r="J2053" s="194" t="b">
        <v>1</v>
      </c>
    </row>
    <row r="2054" spans="1:10" ht="19.8" thickBot="1">
      <c r="A2054" s="222" t="str">
        <f t="shared" si="96"/>
        <v>YYZYUL</v>
      </c>
      <c r="B2054" s="199" t="s">
        <v>787</v>
      </c>
      <c r="C2054" s="199" t="s">
        <v>1685</v>
      </c>
      <c r="D2054" s="195">
        <v>505</v>
      </c>
      <c r="E2054" s="195" t="s">
        <v>1823</v>
      </c>
      <c r="F2054" s="195">
        <v>2620.6999999999998</v>
      </c>
      <c r="G2054" s="195">
        <v>67.900000000000006</v>
      </c>
      <c r="H2054" s="196">
        <f t="shared" si="97"/>
        <v>67.900000000000006</v>
      </c>
      <c r="I2054" s="197" t="b">
        <f t="shared" si="98"/>
        <v>1</v>
      </c>
      <c r="J2054" s="194" t="b">
        <v>1</v>
      </c>
    </row>
    <row r="2055" spans="1:10" ht="15.6" thickBot="1">
      <c r="A2055" s="222" t="str">
        <f t="shared" si="96"/>
        <v>YULORD</v>
      </c>
      <c r="B2055" s="199" t="s">
        <v>1685</v>
      </c>
      <c r="C2055" s="199" t="s">
        <v>776</v>
      </c>
      <c r="D2055" s="195">
        <v>1201</v>
      </c>
      <c r="E2055" s="195" t="s">
        <v>1781</v>
      </c>
      <c r="F2055" s="195">
        <v>3381.5</v>
      </c>
      <c r="G2055" s="195">
        <v>158.30000000000001</v>
      </c>
      <c r="H2055" s="196">
        <f t="shared" si="97"/>
        <v>158.30000000000001</v>
      </c>
      <c r="I2055" s="197" t="b">
        <f t="shared" si="98"/>
        <v>1</v>
      </c>
      <c r="J2055" s="194" t="b">
        <v>1</v>
      </c>
    </row>
    <row r="2056" spans="1:10" ht="15.6" thickBot="1">
      <c r="A2056" s="222" t="str">
        <f t="shared" si="96"/>
        <v>ORDYVR</v>
      </c>
      <c r="B2056" s="199" t="s">
        <v>776</v>
      </c>
      <c r="C2056" s="199" t="s">
        <v>788</v>
      </c>
      <c r="D2056" s="195">
        <v>2831</v>
      </c>
      <c r="E2056" s="195" t="s">
        <v>1821</v>
      </c>
      <c r="F2056" s="195">
        <v>9845.7000000000007</v>
      </c>
      <c r="G2056" s="195">
        <v>247.7</v>
      </c>
      <c r="H2056" s="196">
        <f t="shared" si="97"/>
        <v>247.7</v>
      </c>
      <c r="I2056" s="197" t="b">
        <f t="shared" si="98"/>
        <v>1</v>
      </c>
      <c r="J2056" s="194" t="b">
        <v>1</v>
      </c>
    </row>
    <row r="2057" spans="1:10" ht="15.6" thickBot="1">
      <c r="A2057" s="222" t="str">
        <f t="shared" si="96"/>
        <v>ORDMKE</v>
      </c>
      <c r="B2057" s="199" t="s">
        <v>776</v>
      </c>
      <c r="C2057" s="199" t="s">
        <v>799</v>
      </c>
      <c r="D2057" s="195">
        <v>106</v>
      </c>
      <c r="E2057" s="195" t="s">
        <v>1498</v>
      </c>
      <c r="F2057" s="195">
        <v>599.79999999999995</v>
      </c>
      <c r="G2057" s="195">
        <v>23.3</v>
      </c>
      <c r="H2057" s="196">
        <f t="shared" si="97"/>
        <v>23.3</v>
      </c>
      <c r="I2057" s="197" t="b">
        <f t="shared" si="98"/>
        <v>1</v>
      </c>
      <c r="J2057" s="194" t="b">
        <v>1</v>
      </c>
    </row>
    <row r="2058" spans="1:10" ht="15.6" thickBot="1">
      <c r="A2058" s="222" t="str">
        <f t="shared" si="96"/>
        <v>MKEORD</v>
      </c>
      <c r="B2058" s="199" t="s">
        <v>799</v>
      </c>
      <c r="C2058" s="199" t="s">
        <v>776</v>
      </c>
      <c r="D2058" s="198">
        <v>106</v>
      </c>
      <c r="E2058" s="198" t="s">
        <v>1498</v>
      </c>
      <c r="F2058" s="198">
        <v>600.29999999999995</v>
      </c>
      <c r="G2058" s="198">
        <v>23.3</v>
      </c>
      <c r="H2058" s="196">
        <f t="shared" si="97"/>
        <v>23.3</v>
      </c>
      <c r="I2058" s="197" t="b">
        <f t="shared" si="98"/>
        <v>1</v>
      </c>
      <c r="J2058" s="194" t="b">
        <v>1</v>
      </c>
    </row>
    <row r="2059" spans="1:10" ht="15.6" thickBot="1">
      <c r="A2059" s="222" t="str">
        <f t="shared" si="96"/>
        <v>LINAMS</v>
      </c>
      <c r="B2059" s="199" t="s">
        <v>1222</v>
      </c>
      <c r="C2059" s="199" t="s">
        <v>790</v>
      </c>
      <c r="D2059" s="195">
        <v>830</v>
      </c>
      <c r="E2059" s="195" t="s">
        <v>1824</v>
      </c>
      <c r="F2059" s="195">
        <v>4344.3</v>
      </c>
      <c r="G2059" s="195">
        <v>105.4</v>
      </c>
      <c r="H2059" s="196">
        <f t="shared" si="97"/>
        <v>105.4</v>
      </c>
      <c r="I2059" s="197" t="b">
        <f t="shared" si="98"/>
        <v>1</v>
      </c>
      <c r="J2059" s="194" t="b">
        <v>1</v>
      </c>
    </row>
    <row r="2060" spans="1:10" ht="15.6" thickBot="1">
      <c r="A2060" s="222" t="str">
        <f t="shared" si="96"/>
        <v>AMSLCY</v>
      </c>
      <c r="B2060" s="199" t="s">
        <v>790</v>
      </c>
      <c r="C2060" s="199" t="s">
        <v>1825</v>
      </c>
      <c r="D2060" s="195">
        <v>333</v>
      </c>
      <c r="E2060" s="195" t="s">
        <v>1826</v>
      </c>
      <c r="F2060" s="195">
        <v>2014.5</v>
      </c>
      <c r="G2060" s="195">
        <v>75.2</v>
      </c>
      <c r="H2060" s="196">
        <f t="shared" si="97"/>
        <v>75.2</v>
      </c>
      <c r="I2060" s="197" t="b">
        <f t="shared" si="98"/>
        <v>1</v>
      </c>
      <c r="J2060" s="194" t="b">
        <v>1</v>
      </c>
    </row>
    <row r="2061" spans="1:10" ht="15.6" thickBot="1">
      <c r="A2061" s="222" t="str">
        <f t="shared" si="96"/>
        <v>LCYAMS</v>
      </c>
      <c r="B2061" s="199" t="s">
        <v>1825</v>
      </c>
      <c r="C2061" s="199" t="s">
        <v>790</v>
      </c>
      <c r="D2061" s="195">
        <v>333</v>
      </c>
      <c r="E2061" s="195" t="s">
        <v>1826</v>
      </c>
      <c r="F2061" s="195">
        <v>2014.5</v>
      </c>
      <c r="G2061" s="195">
        <v>75.2</v>
      </c>
      <c r="H2061" s="196">
        <f t="shared" si="97"/>
        <v>75.2</v>
      </c>
      <c r="I2061" s="197" t="b">
        <f t="shared" si="98"/>
        <v>1</v>
      </c>
      <c r="J2061" s="194" t="b">
        <v>1</v>
      </c>
    </row>
    <row r="2062" spans="1:10" ht="15.6" thickBot="1">
      <c r="A2062" s="222" t="str">
        <f t="shared" si="96"/>
        <v>AMSLIN</v>
      </c>
      <c r="B2062" s="199" t="s">
        <v>790</v>
      </c>
      <c r="C2062" s="199" t="s">
        <v>1222</v>
      </c>
      <c r="D2062" s="198">
        <v>830</v>
      </c>
      <c r="E2062" s="198" t="s">
        <v>1824</v>
      </c>
      <c r="F2062" s="198">
        <v>4344.3</v>
      </c>
      <c r="G2062" s="198">
        <v>105.3</v>
      </c>
      <c r="H2062" s="196">
        <f t="shared" si="97"/>
        <v>105.3</v>
      </c>
      <c r="I2062" s="197" t="b">
        <f t="shared" si="98"/>
        <v>1</v>
      </c>
      <c r="J2062" s="194" t="b">
        <v>1</v>
      </c>
    </row>
    <row r="2063" spans="1:10" ht="15.6" thickBot="1">
      <c r="A2063" s="222" t="str">
        <f t="shared" si="96"/>
        <v>DFWHOU</v>
      </c>
      <c r="B2063" s="199" t="s">
        <v>881</v>
      </c>
      <c r="C2063" s="199" t="s">
        <v>1827</v>
      </c>
      <c r="D2063" s="195">
        <v>398</v>
      </c>
      <c r="E2063" s="195" t="s">
        <v>1828</v>
      </c>
      <c r="F2063" s="195">
        <v>1925.7</v>
      </c>
      <c r="G2063" s="195">
        <v>82.3</v>
      </c>
      <c r="H2063" s="196">
        <f t="shared" si="97"/>
        <v>82.3</v>
      </c>
      <c r="I2063" s="197" t="b">
        <f t="shared" si="98"/>
        <v>1</v>
      </c>
      <c r="J2063" s="194" t="b">
        <v>1</v>
      </c>
    </row>
    <row r="2064" spans="1:10" ht="15.6" thickBot="1">
      <c r="A2064" s="222" t="str">
        <f t="shared" si="96"/>
        <v>HOUDFW</v>
      </c>
      <c r="B2064" s="199" t="s">
        <v>1827</v>
      </c>
      <c r="C2064" s="199" t="s">
        <v>881</v>
      </c>
      <c r="D2064" s="198">
        <v>398</v>
      </c>
      <c r="E2064" s="198" t="s">
        <v>1828</v>
      </c>
      <c r="F2064" s="198">
        <v>1925.7</v>
      </c>
      <c r="G2064" s="198">
        <v>82.3</v>
      </c>
      <c r="H2064" s="196">
        <f t="shared" si="97"/>
        <v>82.3</v>
      </c>
      <c r="I2064" s="197" t="b">
        <f t="shared" si="98"/>
        <v>1</v>
      </c>
      <c r="J2064" s="194" t="b">
        <v>1</v>
      </c>
    </row>
    <row r="2065" spans="1:10" ht="19.8" thickBot="1">
      <c r="A2065" s="222" t="str">
        <f t="shared" si="96"/>
        <v>TPELHR</v>
      </c>
      <c r="B2065" s="199" t="s">
        <v>755</v>
      </c>
      <c r="C2065" s="199" t="s">
        <v>844</v>
      </c>
      <c r="D2065" s="195">
        <v>12057</v>
      </c>
      <c r="E2065" s="195" t="s">
        <v>1829</v>
      </c>
      <c r="F2065" s="195">
        <v>127130.79999999999</v>
      </c>
      <c r="G2065" s="195">
        <v>600.20000000000005</v>
      </c>
      <c r="H2065" s="196">
        <f t="shared" si="97"/>
        <v>600.20000000000005</v>
      </c>
      <c r="I2065" s="197" t="b">
        <f t="shared" si="98"/>
        <v>1</v>
      </c>
      <c r="J2065" s="194" t="b">
        <v>1</v>
      </c>
    </row>
    <row r="2066" spans="1:10" ht="19.8" thickBot="1">
      <c r="A2066" s="222" t="str">
        <f t="shared" si="96"/>
        <v>LHRTPE</v>
      </c>
      <c r="B2066" s="199" t="s">
        <v>844</v>
      </c>
      <c r="C2066" s="199" t="s">
        <v>755</v>
      </c>
      <c r="D2066" s="198">
        <v>12057</v>
      </c>
      <c r="E2066" s="198" t="s">
        <v>1829</v>
      </c>
      <c r="F2066" s="198">
        <v>127134.2</v>
      </c>
      <c r="G2066" s="198">
        <v>600.20000000000005</v>
      </c>
      <c r="H2066" s="196">
        <f t="shared" si="97"/>
        <v>600.20000000000005</v>
      </c>
      <c r="I2066" s="197" t="b">
        <f t="shared" si="98"/>
        <v>1</v>
      </c>
      <c r="J2066" s="194" t="b">
        <v>1</v>
      </c>
    </row>
    <row r="2067" spans="1:10" ht="15.6" thickBot="1">
      <c r="A2067" s="222" t="str">
        <f t="shared" si="96"/>
        <v>CDGDBV</v>
      </c>
      <c r="B2067" s="199" t="s">
        <v>796</v>
      </c>
      <c r="C2067" s="199" t="s">
        <v>1830</v>
      </c>
      <c r="D2067" s="195">
        <v>1410</v>
      </c>
      <c r="E2067" s="195" t="s">
        <v>1014</v>
      </c>
      <c r="F2067" s="195">
        <v>6240.3</v>
      </c>
      <c r="G2067" s="195">
        <v>156.5</v>
      </c>
      <c r="H2067" s="196">
        <f t="shared" si="97"/>
        <v>156.5</v>
      </c>
      <c r="I2067" s="197" t="b">
        <f t="shared" si="98"/>
        <v>1</v>
      </c>
      <c r="J2067" s="194" t="b">
        <v>1</v>
      </c>
    </row>
    <row r="2068" spans="1:10" ht="15.6" thickBot="1">
      <c r="A2068" s="222" t="str">
        <f t="shared" si="96"/>
        <v>DBVVIE</v>
      </c>
      <c r="B2068" s="199" t="s">
        <v>1830</v>
      </c>
      <c r="C2068" s="199" t="s">
        <v>763</v>
      </c>
      <c r="D2068" s="195">
        <v>631</v>
      </c>
      <c r="E2068" s="195" t="s">
        <v>1831</v>
      </c>
      <c r="F2068" s="195">
        <v>4097.3999999999996</v>
      </c>
      <c r="G2068" s="195">
        <v>79.099999999999994</v>
      </c>
      <c r="H2068" s="196">
        <f t="shared" si="97"/>
        <v>79.099999999999994</v>
      </c>
      <c r="I2068" s="197" t="b">
        <f t="shared" si="98"/>
        <v>1</v>
      </c>
      <c r="J2068" s="194" t="b">
        <v>1</v>
      </c>
    </row>
    <row r="2069" spans="1:10" ht="15.6" thickBot="1">
      <c r="A2069" s="222" t="str">
        <f t="shared" si="96"/>
        <v>VIENUE</v>
      </c>
      <c r="B2069" s="199" t="s">
        <v>763</v>
      </c>
      <c r="C2069" s="199" t="s">
        <v>852</v>
      </c>
      <c r="D2069" s="195">
        <v>430</v>
      </c>
      <c r="E2069" s="195" t="s">
        <v>1832</v>
      </c>
      <c r="F2069" s="195">
        <v>2847.4</v>
      </c>
      <c r="G2069" s="195">
        <v>65</v>
      </c>
      <c r="H2069" s="196">
        <f t="shared" si="97"/>
        <v>65</v>
      </c>
      <c r="I2069" s="197" t="b">
        <f t="shared" si="98"/>
        <v>1</v>
      </c>
      <c r="J2069" s="194" t="b">
        <v>1</v>
      </c>
    </row>
    <row r="2070" spans="1:10" ht="15.6" thickBot="1">
      <c r="A2070" s="222" t="str">
        <f t="shared" si="96"/>
        <v>NUEVIE</v>
      </c>
      <c r="B2070" s="199" t="s">
        <v>852</v>
      </c>
      <c r="C2070" s="199" t="s">
        <v>763</v>
      </c>
      <c r="D2070" s="195">
        <v>430</v>
      </c>
      <c r="E2070" s="195" t="s">
        <v>1832</v>
      </c>
      <c r="F2070" s="195">
        <v>2847.4</v>
      </c>
      <c r="G2070" s="195">
        <v>65</v>
      </c>
      <c r="H2070" s="196">
        <f t="shared" si="97"/>
        <v>65</v>
      </c>
      <c r="I2070" s="197" t="b">
        <f t="shared" si="98"/>
        <v>1</v>
      </c>
      <c r="J2070" s="194" t="b">
        <v>1</v>
      </c>
    </row>
    <row r="2071" spans="1:10" ht="15.6" thickBot="1">
      <c r="A2071" s="222" t="str">
        <f t="shared" si="96"/>
        <v>VIEDBV</v>
      </c>
      <c r="B2071" s="199" t="s">
        <v>763</v>
      </c>
      <c r="C2071" s="199" t="s">
        <v>1830</v>
      </c>
      <c r="D2071" s="195">
        <v>631</v>
      </c>
      <c r="E2071" s="195" t="s">
        <v>1831</v>
      </c>
      <c r="F2071" s="195">
        <v>4097.3999999999996</v>
      </c>
      <c r="G2071" s="195">
        <v>79.099999999999994</v>
      </c>
      <c r="H2071" s="196">
        <f t="shared" si="97"/>
        <v>79.099999999999994</v>
      </c>
      <c r="I2071" s="197" t="b">
        <f t="shared" si="98"/>
        <v>1</v>
      </c>
      <c r="J2071" s="194" t="b">
        <v>1</v>
      </c>
    </row>
    <row r="2072" spans="1:10" ht="15.6" thickBot="1">
      <c r="A2072" s="222" t="str">
        <f t="shared" si="96"/>
        <v>DBVCDG</v>
      </c>
      <c r="B2072" s="199" t="s">
        <v>1830</v>
      </c>
      <c r="C2072" s="199" t="s">
        <v>796</v>
      </c>
      <c r="D2072" s="198">
        <v>1410</v>
      </c>
      <c r="E2072" s="198" t="s">
        <v>1014</v>
      </c>
      <c r="F2072" s="198">
        <v>6240.3</v>
      </c>
      <c r="G2072" s="198">
        <v>156.5</v>
      </c>
      <c r="H2072" s="196">
        <f t="shared" si="97"/>
        <v>156.5</v>
      </c>
      <c r="I2072" s="197" t="b">
        <f t="shared" si="98"/>
        <v>1</v>
      </c>
      <c r="J2072" s="194" t="b">
        <v>1</v>
      </c>
    </row>
    <row r="2073" spans="1:10" ht="15.6" thickBot="1">
      <c r="A2073" s="222" t="str">
        <f t="shared" si="96"/>
        <v>FRAMAD</v>
      </c>
      <c r="B2073" s="199" t="s">
        <v>766</v>
      </c>
      <c r="C2073" s="199" t="s">
        <v>764</v>
      </c>
      <c r="D2073" s="195">
        <v>1418</v>
      </c>
      <c r="E2073" s="195" t="s">
        <v>1833</v>
      </c>
      <c r="F2073" s="195">
        <v>7016.9</v>
      </c>
      <c r="G2073" s="195">
        <v>138.69999999999999</v>
      </c>
      <c r="H2073" s="196">
        <f t="shared" si="97"/>
        <v>138.69999999999999</v>
      </c>
      <c r="I2073" s="197" t="b">
        <f t="shared" si="98"/>
        <v>1</v>
      </c>
      <c r="J2073" s="194" t="b">
        <v>1</v>
      </c>
    </row>
    <row r="2074" spans="1:10" ht="15.6" thickBot="1">
      <c r="A2074" s="222" t="str">
        <f t="shared" si="96"/>
        <v>MADFRA</v>
      </c>
      <c r="B2074" s="199" t="s">
        <v>764</v>
      </c>
      <c r="C2074" s="199" t="s">
        <v>766</v>
      </c>
      <c r="D2074" s="198">
        <v>1418</v>
      </c>
      <c r="E2074" s="198" t="s">
        <v>1833</v>
      </c>
      <c r="F2074" s="198">
        <v>7017.1</v>
      </c>
      <c r="G2074" s="198">
        <v>138.69999999999999</v>
      </c>
      <c r="H2074" s="196">
        <f t="shared" si="97"/>
        <v>138.69999999999999</v>
      </c>
      <c r="I2074" s="197" t="b">
        <f t="shared" si="98"/>
        <v>1</v>
      </c>
      <c r="J2074" s="194" t="b">
        <v>1</v>
      </c>
    </row>
    <row r="2075" spans="1:10" ht="15.6" thickBot="1">
      <c r="A2075" s="222" t="str">
        <f t="shared" si="96"/>
        <v>TSAHGH</v>
      </c>
      <c r="B2075" s="199" t="s">
        <v>752</v>
      </c>
      <c r="C2075" s="199" t="s">
        <v>756</v>
      </c>
      <c r="D2075" s="195">
        <v>583</v>
      </c>
      <c r="E2075" s="195">
        <v>321</v>
      </c>
      <c r="F2075" s="195">
        <v>4236.6000000000004</v>
      </c>
      <c r="G2075" s="195">
        <v>69.3</v>
      </c>
      <c r="H2075" s="196">
        <f t="shared" si="97"/>
        <v>69.3</v>
      </c>
      <c r="I2075" s="197" t="b">
        <f t="shared" si="98"/>
        <v>1</v>
      </c>
      <c r="J2075" s="194" t="b">
        <v>1</v>
      </c>
    </row>
    <row r="2076" spans="1:10" ht="15.6" thickBot="1">
      <c r="A2076" s="222" t="str">
        <f t="shared" si="96"/>
        <v>HGHTSA</v>
      </c>
      <c r="B2076" s="199" t="s">
        <v>756</v>
      </c>
      <c r="C2076" s="199" t="s">
        <v>752</v>
      </c>
      <c r="D2076" s="198">
        <v>583</v>
      </c>
      <c r="E2076" s="198">
        <v>321</v>
      </c>
      <c r="F2076" s="198">
        <v>4236.6000000000004</v>
      </c>
      <c r="G2076" s="198">
        <v>69.3</v>
      </c>
      <c r="H2076" s="196">
        <f t="shared" si="97"/>
        <v>69.3</v>
      </c>
      <c r="I2076" s="197" t="b">
        <f t="shared" si="98"/>
        <v>1</v>
      </c>
      <c r="J2076" s="194" t="b">
        <v>1</v>
      </c>
    </row>
    <row r="2077" spans="1:10" ht="19.8" thickBot="1">
      <c r="A2077" s="222" t="str">
        <f t="shared" si="96"/>
        <v>BNACLT</v>
      </c>
      <c r="B2077" s="199" t="s">
        <v>855</v>
      </c>
      <c r="C2077" s="199" t="s">
        <v>831</v>
      </c>
      <c r="D2077" s="195">
        <v>526</v>
      </c>
      <c r="E2077" s="195" t="s">
        <v>1834</v>
      </c>
      <c r="F2077" s="195">
        <v>2873</v>
      </c>
      <c r="G2077" s="195">
        <v>81.8</v>
      </c>
      <c r="H2077" s="196">
        <f t="shared" si="97"/>
        <v>81.8</v>
      </c>
      <c r="I2077" s="197" t="b">
        <f t="shared" si="98"/>
        <v>1</v>
      </c>
      <c r="J2077" s="194" t="b">
        <v>1</v>
      </c>
    </row>
    <row r="2078" spans="1:10" ht="15.6" thickBot="1">
      <c r="A2078" s="222" t="str">
        <f t="shared" si="96"/>
        <v>CLTPHL</v>
      </c>
      <c r="B2078" s="199" t="s">
        <v>831</v>
      </c>
      <c r="C2078" s="199" t="s">
        <v>822</v>
      </c>
      <c r="D2078" s="195">
        <v>721</v>
      </c>
      <c r="E2078" s="195" t="s">
        <v>1835</v>
      </c>
      <c r="F2078" s="195">
        <v>4600.8999999999996</v>
      </c>
      <c r="G2078" s="195">
        <v>90.1</v>
      </c>
      <c r="H2078" s="196">
        <f t="shared" si="97"/>
        <v>90.1</v>
      </c>
      <c r="I2078" s="197" t="b">
        <f t="shared" si="98"/>
        <v>1</v>
      </c>
      <c r="J2078" s="194" t="b">
        <v>1</v>
      </c>
    </row>
    <row r="2079" spans="1:10" ht="15.6" thickBot="1">
      <c r="A2079" s="222" t="str">
        <f t="shared" si="96"/>
        <v>PHLDFW</v>
      </c>
      <c r="B2079" s="199" t="s">
        <v>822</v>
      </c>
      <c r="C2079" s="199" t="s">
        <v>881</v>
      </c>
      <c r="D2079" s="195">
        <v>2092</v>
      </c>
      <c r="E2079" s="195" t="s">
        <v>1836</v>
      </c>
      <c r="F2079" s="195">
        <v>10098.5</v>
      </c>
      <c r="G2079" s="195">
        <v>173.3</v>
      </c>
      <c r="H2079" s="196">
        <f t="shared" si="97"/>
        <v>173.3</v>
      </c>
      <c r="I2079" s="197" t="b">
        <f t="shared" si="98"/>
        <v>1</v>
      </c>
      <c r="J2079" s="194" t="b">
        <v>1</v>
      </c>
    </row>
    <row r="2080" spans="1:10" ht="15.6" thickBot="1">
      <c r="A2080" s="222" t="str">
        <f t="shared" si="96"/>
        <v>DFWPHL</v>
      </c>
      <c r="B2080" s="199" t="s">
        <v>881</v>
      </c>
      <c r="C2080" s="199" t="s">
        <v>822</v>
      </c>
      <c r="D2080" s="195">
        <v>2092</v>
      </c>
      <c r="E2080" s="195" t="s">
        <v>1836</v>
      </c>
      <c r="F2080" s="195">
        <v>10557.7</v>
      </c>
      <c r="G2080" s="195">
        <v>169.2</v>
      </c>
      <c r="H2080" s="196">
        <f t="shared" si="97"/>
        <v>169.2</v>
      </c>
      <c r="I2080" s="197" t="b">
        <f t="shared" si="98"/>
        <v>1</v>
      </c>
      <c r="J2080" s="194" t="b">
        <v>1</v>
      </c>
    </row>
    <row r="2081" spans="1:10" ht="15.6" thickBot="1">
      <c r="A2081" s="222" t="str">
        <f t="shared" si="96"/>
        <v>PHLCLT</v>
      </c>
      <c r="B2081" s="199" t="s">
        <v>822</v>
      </c>
      <c r="C2081" s="199" t="s">
        <v>831</v>
      </c>
      <c r="D2081" s="198">
        <v>721</v>
      </c>
      <c r="E2081" s="198" t="s">
        <v>1837</v>
      </c>
      <c r="F2081" s="198">
        <v>4788.8</v>
      </c>
      <c r="G2081" s="198">
        <v>86.6</v>
      </c>
      <c r="H2081" s="196">
        <f t="shared" si="97"/>
        <v>86.6</v>
      </c>
      <c r="I2081" s="197" t="b">
        <f t="shared" si="98"/>
        <v>1</v>
      </c>
      <c r="J2081" s="194" t="b">
        <v>1</v>
      </c>
    </row>
    <row r="2082" spans="1:10" ht="19.8" thickBot="1">
      <c r="A2082" s="222" t="str">
        <f t="shared" si="96"/>
        <v>CLTBNA</v>
      </c>
      <c r="B2082" s="199" t="s">
        <v>831</v>
      </c>
      <c r="C2082" s="199" t="s">
        <v>855</v>
      </c>
      <c r="D2082" s="195">
        <v>526</v>
      </c>
      <c r="E2082" s="195" t="s">
        <v>1834</v>
      </c>
      <c r="F2082" s="195">
        <v>2875</v>
      </c>
      <c r="G2082" s="195">
        <v>81.8</v>
      </c>
      <c r="H2082" s="196">
        <f t="shared" si="97"/>
        <v>81.8</v>
      </c>
      <c r="I2082" s="197" t="b">
        <f t="shared" si="98"/>
        <v>1</v>
      </c>
      <c r="J2082" s="194" t="b">
        <v>1</v>
      </c>
    </row>
    <row r="2083" spans="1:10" ht="15.6" thickBot="1">
      <c r="A2083" s="222" t="str">
        <f t="shared" si="96"/>
        <v>YYZCVG</v>
      </c>
      <c r="B2083" s="199" t="s">
        <v>787</v>
      </c>
      <c r="C2083" s="199" t="s">
        <v>1813</v>
      </c>
      <c r="D2083" s="195">
        <v>665</v>
      </c>
      <c r="E2083" s="195" t="s">
        <v>1199</v>
      </c>
      <c r="F2083" s="195">
        <v>2121.8000000000002</v>
      </c>
      <c r="G2083" s="195">
        <v>76.099999999999994</v>
      </c>
      <c r="H2083" s="196">
        <f t="shared" si="97"/>
        <v>76.099999999999994</v>
      </c>
      <c r="I2083" s="197" t="b">
        <f t="shared" si="98"/>
        <v>1</v>
      </c>
      <c r="J2083" s="194" t="b">
        <v>1</v>
      </c>
    </row>
    <row r="2084" spans="1:10" ht="15.6" thickBot="1">
      <c r="A2084" s="222" t="str">
        <f t="shared" si="96"/>
        <v>CVGYYZ</v>
      </c>
      <c r="B2084" s="199" t="s">
        <v>1813</v>
      </c>
      <c r="C2084" s="199" t="s">
        <v>787</v>
      </c>
      <c r="D2084" s="198">
        <v>665</v>
      </c>
      <c r="E2084" s="198" t="s">
        <v>1199</v>
      </c>
      <c r="F2084" s="198">
        <v>2121.8000000000002</v>
      </c>
      <c r="G2084" s="198">
        <v>76.099999999999994</v>
      </c>
      <c r="H2084" s="196">
        <f t="shared" si="97"/>
        <v>76.099999999999994</v>
      </c>
      <c r="I2084" s="197" t="b">
        <f t="shared" si="98"/>
        <v>1</v>
      </c>
      <c r="J2084" s="194" t="b">
        <v>1</v>
      </c>
    </row>
    <row r="2085" spans="1:10" ht="15.6" thickBot="1">
      <c r="A2085" s="222" t="str">
        <f t="shared" si="96"/>
        <v>MADWAW</v>
      </c>
      <c r="B2085" s="199" t="s">
        <v>764</v>
      </c>
      <c r="C2085" s="199" t="s">
        <v>1146</v>
      </c>
      <c r="D2085" s="195">
        <v>2268</v>
      </c>
      <c r="E2085" s="195">
        <v>738</v>
      </c>
      <c r="F2085" s="195">
        <v>9392.7999999999993</v>
      </c>
      <c r="G2085" s="195">
        <v>183.4</v>
      </c>
      <c r="H2085" s="196">
        <f t="shared" si="97"/>
        <v>183.4</v>
      </c>
      <c r="I2085" s="197" t="b">
        <f t="shared" si="98"/>
        <v>1</v>
      </c>
      <c r="J2085" s="194" t="b">
        <v>1</v>
      </c>
    </row>
    <row r="2086" spans="1:10" ht="19.8" thickBot="1">
      <c r="A2086" s="222" t="str">
        <f t="shared" si="96"/>
        <v>WAWSVO</v>
      </c>
      <c r="B2086" s="199" t="s">
        <v>1146</v>
      </c>
      <c r="C2086" s="199" t="s">
        <v>880</v>
      </c>
      <c r="D2086" s="195">
        <v>1149</v>
      </c>
      <c r="E2086" s="195" t="s">
        <v>1838</v>
      </c>
      <c r="F2086" s="195">
        <v>5083.2</v>
      </c>
      <c r="G2086" s="195">
        <v>132.1</v>
      </c>
      <c r="H2086" s="196">
        <f t="shared" si="97"/>
        <v>132.1</v>
      </c>
      <c r="I2086" s="197" t="b">
        <f t="shared" si="98"/>
        <v>1</v>
      </c>
      <c r="J2086" s="194" t="b">
        <v>1</v>
      </c>
    </row>
    <row r="2087" spans="1:10" ht="15.6" thickBot="1">
      <c r="A2087" s="222" t="str">
        <f t="shared" si="96"/>
        <v>SVOMXP</v>
      </c>
      <c r="B2087" s="199" t="s">
        <v>880</v>
      </c>
      <c r="C2087" s="199" t="s">
        <v>813</v>
      </c>
      <c r="D2087" s="195">
        <v>2295</v>
      </c>
      <c r="E2087" s="195" t="s">
        <v>1839</v>
      </c>
      <c r="F2087" s="195">
        <v>10213</v>
      </c>
      <c r="G2087" s="195">
        <v>189</v>
      </c>
      <c r="H2087" s="196">
        <f t="shared" si="97"/>
        <v>189</v>
      </c>
      <c r="I2087" s="197" t="b">
        <f t="shared" si="98"/>
        <v>1</v>
      </c>
      <c r="J2087" s="194" t="b">
        <v>1</v>
      </c>
    </row>
    <row r="2088" spans="1:10" ht="15.6" thickBot="1">
      <c r="A2088" s="222" t="str">
        <f t="shared" si="96"/>
        <v>MXPSVO</v>
      </c>
      <c r="B2088" s="199" t="s">
        <v>813</v>
      </c>
      <c r="C2088" s="199" t="s">
        <v>880</v>
      </c>
      <c r="D2088" s="195">
        <v>2295</v>
      </c>
      <c r="E2088" s="195" t="s">
        <v>1839</v>
      </c>
      <c r="F2088" s="195">
        <v>10213</v>
      </c>
      <c r="G2088" s="195">
        <v>189</v>
      </c>
      <c r="H2088" s="196">
        <f t="shared" si="97"/>
        <v>189</v>
      </c>
      <c r="I2088" s="197" t="b">
        <f t="shared" si="98"/>
        <v>1</v>
      </c>
      <c r="J2088" s="194" t="b">
        <v>1</v>
      </c>
    </row>
    <row r="2089" spans="1:10" ht="19.8" thickBot="1">
      <c r="A2089" s="222" t="str">
        <f t="shared" si="96"/>
        <v>SVOWAW</v>
      </c>
      <c r="B2089" s="199" t="s">
        <v>880</v>
      </c>
      <c r="C2089" s="199" t="s">
        <v>1146</v>
      </c>
      <c r="D2089" s="195">
        <v>1149</v>
      </c>
      <c r="E2089" s="195" t="s">
        <v>1838</v>
      </c>
      <c r="F2089" s="195">
        <v>5083.2</v>
      </c>
      <c r="G2089" s="195">
        <v>132.1</v>
      </c>
      <c r="H2089" s="196">
        <f t="shared" si="97"/>
        <v>132.1</v>
      </c>
      <c r="I2089" s="197" t="b">
        <f t="shared" si="98"/>
        <v>1</v>
      </c>
      <c r="J2089" s="194" t="b">
        <v>1</v>
      </c>
    </row>
    <row r="2090" spans="1:10" ht="15.6" thickBot="1">
      <c r="A2090" s="222" t="str">
        <f t="shared" si="96"/>
        <v>WAWMAD</v>
      </c>
      <c r="B2090" s="199" t="s">
        <v>1146</v>
      </c>
      <c r="C2090" s="199" t="s">
        <v>764</v>
      </c>
      <c r="D2090" s="198">
        <v>2268</v>
      </c>
      <c r="E2090" s="198">
        <v>738</v>
      </c>
      <c r="F2090" s="198">
        <v>9392.7999999999993</v>
      </c>
      <c r="G2090" s="198">
        <v>183.4</v>
      </c>
      <c r="H2090" s="196">
        <f t="shared" si="97"/>
        <v>183.4</v>
      </c>
      <c r="I2090" s="197" t="b">
        <f t="shared" si="98"/>
        <v>1</v>
      </c>
      <c r="J2090" s="194" t="b">
        <v>1</v>
      </c>
    </row>
    <row r="2091" spans="1:10" ht="15.6" thickBot="1">
      <c r="A2091" s="222" t="str">
        <f t="shared" si="96"/>
        <v>SNALAS</v>
      </c>
      <c r="B2091" s="199" t="s">
        <v>1272</v>
      </c>
      <c r="C2091" s="199" t="s">
        <v>794</v>
      </c>
      <c r="D2091" s="195">
        <v>364</v>
      </c>
      <c r="E2091" s="195" t="s">
        <v>1840</v>
      </c>
      <c r="F2091" s="195">
        <v>2098.6</v>
      </c>
      <c r="G2091" s="195">
        <v>74.400000000000006</v>
      </c>
      <c r="H2091" s="196">
        <f t="shared" si="97"/>
        <v>74.400000000000006</v>
      </c>
      <c r="I2091" s="197" t="b">
        <f t="shared" si="98"/>
        <v>1</v>
      </c>
      <c r="J2091" s="194" t="b">
        <v>1</v>
      </c>
    </row>
    <row r="2092" spans="1:10" ht="19.8" thickBot="1">
      <c r="A2092" s="222" t="str">
        <f t="shared" si="96"/>
        <v>LASORD</v>
      </c>
      <c r="B2092" s="199" t="s">
        <v>794</v>
      </c>
      <c r="C2092" s="199" t="s">
        <v>776</v>
      </c>
      <c r="D2092" s="195">
        <v>2430</v>
      </c>
      <c r="E2092" s="195" t="s">
        <v>1841</v>
      </c>
      <c r="F2092" s="195">
        <v>10406.1</v>
      </c>
      <c r="G2092" s="195">
        <v>199.5</v>
      </c>
      <c r="H2092" s="196">
        <f t="shared" si="97"/>
        <v>199.5</v>
      </c>
      <c r="I2092" s="197" t="b">
        <f t="shared" si="98"/>
        <v>1</v>
      </c>
      <c r="J2092" s="194" t="b">
        <v>1</v>
      </c>
    </row>
    <row r="2093" spans="1:10" ht="15.6" thickBot="1">
      <c r="A2093" s="222" t="str">
        <f t="shared" si="96"/>
        <v>ORDFSD</v>
      </c>
      <c r="B2093" s="199" t="s">
        <v>776</v>
      </c>
      <c r="C2093" s="199" t="s">
        <v>1842</v>
      </c>
      <c r="D2093" s="195">
        <v>742</v>
      </c>
      <c r="E2093" s="195" t="s">
        <v>1843</v>
      </c>
      <c r="F2093" s="195">
        <v>2243.6999999999998</v>
      </c>
      <c r="G2093" s="195">
        <v>106.9</v>
      </c>
      <c r="H2093" s="196">
        <f t="shared" si="97"/>
        <v>106.9</v>
      </c>
      <c r="I2093" s="197" t="b">
        <f t="shared" si="98"/>
        <v>1</v>
      </c>
      <c r="J2093" s="194" t="b">
        <v>1</v>
      </c>
    </row>
    <row r="2094" spans="1:10" ht="15.6" thickBot="1">
      <c r="A2094" s="222" t="str">
        <f t="shared" si="96"/>
        <v>FSDORD</v>
      </c>
      <c r="B2094" s="199" t="s">
        <v>1842</v>
      </c>
      <c r="C2094" s="199" t="s">
        <v>776</v>
      </c>
      <c r="D2094" s="195">
        <v>742</v>
      </c>
      <c r="E2094" s="195" t="s">
        <v>1843</v>
      </c>
      <c r="F2094" s="195">
        <v>2243</v>
      </c>
      <c r="G2094" s="195">
        <v>107.9</v>
      </c>
      <c r="H2094" s="196">
        <f t="shared" si="97"/>
        <v>107.9</v>
      </c>
      <c r="I2094" s="197" t="b">
        <f t="shared" si="98"/>
        <v>1</v>
      </c>
      <c r="J2094" s="194" t="b">
        <v>1</v>
      </c>
    </row>
    <row r="2095" spans="1:10" ht="19.8" thickBot="1">
      <c r="A2095" s="222" t="str">
        <f t="shared" si="96"/>
        <v>ORDLAS</v>
      </c>
      <c r="B2095" s="199" t="s">
        <v>776</v>
      </c>
      <c r="C2095" s="199" t="s">
        <v>794</v>
      </c>
      <c r="D2095" s="195">
        <v>2430</v>
      </c>
      <c r="E2095" s="195" t="s">
        <v>1844</v>
      </c>
      <c r="F2095" s="195">
        <v>10418.4</v>
      </c>
      <c r="G2095" s="195">
        <v>199</v>
      </c>
      <c r="H2095" s="196">
        <f t="shared" si="97"/>
        <v>199</v>
      </c>
      <c r="I2095" s="197" t="b">
        <f t="shared" si="98"/>
        <v>1</v>
      </c>
      <c r="J2095" s="194" t="b">
        <v>1</v>
      </c>
    </row>
    <row r="2096" spans="1:10" ht="15.6" thickBot="1">
      <c r="A2096" s="222" t="str">
        <f t="shared" si="96"/>
        <v>LASSNA</v>
      </c>
      <c r="B2096" s="199" t="s">
        <v>794</v>
      </c>
      <c r="C2096" s="199" t="s">
        <v>1272</v>
      </c>
      <c r="D2096" s="198">
        <v>364</v>
      </c>
      <c r="E2096" s="198" t="s">
        <v>1840</v>
      </c>
      <c r="F2096" s="198">
        <v>2097.6</v>
      </c>
      <c r="G2096" s="198">
        <v>74.5</v>
      </c>
      <c r="H2096" s="196">
        <f t="shared" si="97"/>
        <v>74.5</v>
      </c>
      <c r="I2096" s="197" t="b">
        <f t="shared" si="98"/>
        <v>1</v>
      </c>
      <c r="J2096" s="194" t="b">
        <v>1</v>
      </c>
    </row>
    <row r="2097" spans="1:10" ht="15.6" thickBot="1">
      <c r="A2097" s="222" t="str">
        <f t="shared" si="96"/>
        <v>PNQBOM</v>
      </c>
      <c r="B2097" s="199" t="s">
        <v>914</v>
      </c>
      <c r="C2097" s="199" t="s">
        <v>802</v>
      </c>
      <c r="D2097" s="195">
        <v>124</v>
      </c>
      <c r="E2097" s="195" t="s">
        <v>1845</v>
      </c>
      <c r="F2097" s="195">
        <v>1283.7</v>
      </c>
      <c r="G2097" s="195">
        <v>24.4</v>
      </c>
      <c r="H2097" s="196">
        <f t="shared" si="97"/>
        <v>24.4</v>
      </c>
      <c r="I2097" s="197" t="b">
        <f t="shared" si="98"/>
        <v>1</v>
      </c>
      <c r="J2097" s="194" t="b">
        <v>1</v>
      </c>
    </row>
    <row r="2098" spans="1:10" ht="15.6" thickBot="1">
      <c r="A2098" s="222" t="str">
        <f t="shared" si="96"/>
        <v>BOMPNQ</v>
      </c>
      <c r="B2098" s="199" t="s">
        <v>802</v>
      </c>
      <c r="C2098" s="199" t="s">
        <v>914</v>
      </c>
      <c r="D2098" s="198">
        <v>124</v>
      </c>
      <c r="E2098" s="198" t="s">
        <v>1845</v>
      </c>
      <c r="F2098" s="198">
        <v>1282.5999999999999</v>
      </c>
      <c r="G2098" s="198">
        <v>24.4</v>
      </c>
      <c r="H2098" s="196">
        <f t="shared" si="97"/>
        <v>24.4</v>
      </c>
      <c r="I2098" s="197" t="b">
        <f t="shared" si="98"/>
        <v>1</v>
      </c>
      <c r="J2098" s="194" t="b">
        <v>1</v>
      </c>
    </row>
    <row r="2099" spans="1:10" ht="15.6" thickBot="1">
      <c r="A2099" s="222" t="str">
        <f t="shared" si="96"/>
        <v>LZHWUH</v>
      </c>
      <c r="B2099" s="199" t="s">
        <v>1247</v>
      </c>
      <c r="C2099" s="199" t="s">
        <v>1099</v>
      </c>
      <c r="D2099" s="195">
        <v>871</v>
      </c>
      <c r="E2099" s="195" t="s">
        <v>1846</v>
      </c>
      <c r="F2099" s="195">
        <v>4724.6000000000004</v>
      </c>
      <c r="G2099" s="195">
        <v>84.6</v>
      </c>
      <c r="H2099" s="196">
        <f t="shared" si="97"/>
        <v>84.6</v>
      </c>
      <c r="I2099" s="197" t="b">
        <f t="shared" si="98"/>
        <v>1</v>
      </c>
      <c r="J2099" s="194" t="b">
        <v>1</v>
      </c>
    </row>
    <row r="2100" spans="1:10" ht="15.6" thickBot="1">
      <c r="A2100" s="222" t="str">
        <f t="shared" si="96"/>
        <v>WUHLZH</v>
      </c>
      <c r="B2100" s="199" t="s">
        <v>1099</v>
      </c>
      <c r="C2100" s="199" t="s">
        <v>1247</v>
      </c>
      <c r="D2100" s="195">
        <v>871</v>
      </c>
      <c r="E2100" s="195" t="s">
        <v>1845</v>
      </c>
      <c r="F2100" s="195">
        <v>4724.6000000000004</v>
      </c>
      <c r="G2100" s="195">
        <v>89.9</v>
      </c>
      <c r="H2100" s="196">
        <f t="shared" si="97"/>
        <v>89.9</v>
      </c>
      <c r="I2100" s="197" t="b">
        <f t="shared" si="98"/>
        <v>1</v>
      </c>
      <c r="J2100" s="194" t="b">
        <v>1</v>
      </c>
    </row>
    <row r="2101" spans="1:10" ht="15.6" thickBot="1">
      <c r="A2101" s="222" t="str">
        <f t="shared" si="96"/>
        <v>ISTGRU</v>
      </c>
      <c r="B2101" s="199" t="s">
        <v>812</v>
      </c>
      <c r="C2101" s="199" t="s">
        <v>885</v>
      </c>
      <c r="D2101" s="195">
        <v>10540</v>
      </c>
      <c r="E2101" s="195" t="s">
        <v>963</v>
      </c>
      <c r="F2101" s="195">
        <v>99596.2</v>
      </c>
      <c r="G2101" s="195">
        <v>516.9</v>
      </c>
      <c r="H2101" s="196">
        <f t="shared" si="97"/>
        <v>516.9</v>
      </c>
      <c r="I2101" s="197" t="b">
        <f t="shared" si="98"/>
        <v>1</v>
      </c>
      <c r="J2101" s="194" t="b">
        <v>1</v>
      </c>
    </row>
    <row r="2102" spans="1:10" ht="15.6" thickBot="1">
      <c r="A2102" s="222" t="str">
        <f t="shared" si="96"/>
        <v>GRUIST</v>
      </c>
      <c r="B2102" s="199" t="s">
        <v>885</v>
      </c>
      <c r="C2102" s="199" t="s">
        <v>812</v>
      </c>
      <c r="D2102" s="198">
        <v>10540</v>
      </c>
      <c r="E2102" s="198" t="s">
        <v>963</v>
      </c>
      <c r="F2102" s="198">
        <v>99596.2</v>
      </c>
      <c r="G2102" s="198">
        <v>516.9</v>
      </c>
      <c r="H2102" s="196">
        <f t="shared" si="97"/>
        <v>516.9</v>
      </c>
      <c r="I2102" s="197" t="b">
        <f t="shared" si="98"/>
        <v>1</v>
      </c>
      <c r="J2102" s="194" t="b">
        <v>1</v>
      </c>
    </row>
    <row r="2103" spans="1:10" ht="15.6" thickBot="1">
      <c r="A2103" s="222" t="str">
        <f t="shared" si="96"/>
        <v>FCOBLQ</v>
      </c>
      <c r="B2103" s="199" t="s">
        <v>810</v>
      </c>
      <c r="C2103" s="199" t="s">
        <v>860</v>
      </c>
      <c r="D2103" s="195">
        <v>311</v>
      </c>
      <c r="E2103" s="195" t="s">
        <v>1847</v>
      </c>
      <c r="F2103" s="195">
        <v>2326.8000000000002</v>
      </c>
      <c r="G2103" s="195">
        <v>58.3</v>
      </c>
      <c r="H2103" s="196">
        <f t="shared" si="97"/>
        <v>58.3</v>
      </c>
      <c r="I2103" s="197" t="b">
        <f t="shared" si="98"/>
        <v>1</v>
      </c>
      <c r="J2103" s="194" t="b">
        <v>1</v>
      </c>
    </row>
    <row r="2104" spans="1:10" ht="15.6" thickBot="1">
      <c r="A2104" s="222" t="str">
        <f t="shared" si="96"/>
        <v>BLQMUC</v>
      </c>
      <c r="B2104" s="199" t="s">
        <v>860</v>
      </c>
      <c r="C2104" s="199" t="s">
        <v>797</v>
      </c>
      <c r="D2104" s="195">
        <v>426</v>
      </c>
      <c r="E2104" s="195" t="s">
        <v>1032</v>
      </c>
      <c r="F2104" s="195">
        <v>2461.3000000000002</v>
      </c>
      <c r="G2104" s="195">
        <v>74.5</v>
      </c>
      <c r="H2104" s="196">
        <f t="shared" si="97"/>
        <v>74.5</v>
      </c>
      <c r="I2104" s="197" t="b">
        <f t="shared" si="98"/>
        <v>1</v>
      </c>
      <c r="J2104" s="194" t="b">
        <v>1</v>
      </c>
    </row>
    <row r="2105" spans="1:10" ht="15.6" thickBot="1">
      <c r="A2105" s="222" t="str">
        <f t="shared" si="96"/>
        <v>MUCBLQ</v>
      </c>
      <c r="B2105" s="199" t="s">
        <v>797</v>
      </c>
      <c r="C2105" s="199" t="s">
        <v>860</v>
      </c>
      <c r="D2105" s="195">
        <v>426</v>
      </c>
      <c r="E2105" s="195" t="s">
        <v>1032</v>
      </c>
      <c r="F2105" s="195">
        <v>2461.3000000000002</v>
      </c>
      <c r="G2105" s="195">
        <v>74.5</v>
      </c>
      <c r="H2105" s="196">
        <f t="shared" si="97"/>
        <v>74.5</v>
      </c>
      <c r="I2105" s="197" t="b">
        <f t="shared" si="98"/>
        <v>1</v>
      </c>
      <c r="J2105" s="194" t="b">
        <v>1</v>
      </c>
    </row>
    <row r="2106" spans="1:10" ht="15.6" thickBot="1">
      <c r="A2106" s="222" t="str">
        <f t="shared" si="96"/>
        <v>BLQFCO</v>
      </c>
      <c r="B2106" s="199" t="s">
        <v>860</v>
      </c>
      <c r="C2106" s="199" t="s">
        <v>810</v>
      </c>
      <c r="D2106" s="198">
        <v>311</v>
      </c>
      <c r="E2106" s="198" t="s">
        <v>1848</v>
      </c>
      <c r="F2106" s="198">
        <v>2330.6999999999998</v>
      </c>
      <c r="G2106" s="198">
        <v>57.8</v>
      </c>
      <c r="H2106" s="196">
        <f t="shared" si="97"/>
        <v>57.8</v>
      </c>
      <c r="I2106" s="197" t="b">
        <f t="shared" si="98"/>
        <v>1</v>
      </c>
      <c r="J2106" s="194" t="b">
        <v>1</v>
      </c>
    </row>
    <row r="2107" spans="1:10" ht="15.6" thickBot="1">
      <c r="A2107" s="222" t="str">
        <f t="shared" si="96"/>
        <v>SZXJGS</v>
      </c>
      <c r="B2107" s="199" t="s">
        <v>759</v>
      </c>
      <c r="C2107" s="199" t="s">
        <v>1089</v>
      </c>
      <c r="D2107" s="195">
        <v>478</v>
      </c>
      <c r="E2107" s="195">
        <v>320</v>
      </c>
      <c r="F2107" s="195">
        <v>3105.6</v>
      </c>
      <c r="G2107" s="195">
        <v>61.7</v>
      </c>
      <c r="H2107" s="196">
        <f t="shared" si="97"/>
        <v>61.7</v>
      </c>
      <c r="I2107" s="197" t="b">
        <f t="shared" si="98"/>
        <v>1</v>
      </c>
      <c r="J2107" s="194" t="b">
        <v>1</v>
      </c>
    </row>
    <row r="2108" spans="1:10" ht="15.6" thickBot="1">
      <c r="A2108" s="222" t="str">
        <f t="shared" si="96"/>
        <v>JGSSZX</v>
      </c>
      <c r="B2108" s="199" t="s">
        <v>1089</v>
      </c>
      <c r="C2108" s="199" t="s">
        <v>759</v>
      </c>
      <c r="D2108" s="198">
        <v>478</v>
      </c>
      <c r="E2108" s="198">
        <v>320</v>
      </c>
      <c r="F2108" s="198">
        <v>3105.6</v>
      </c>
      <c r="G2108" s="198">
        <v>61.7</v>
      </c>
      <c r="H2108" s="196">
        <f t="shared" si="97"/>
        <v>61.7</v>
      </c>
      <c r="I2108" s="197" t="b">
        <f t="shared" si="98"/>
        <v>1</v>
      </c>
      <c r="J2108" s="194" t="b">
        <v>1</v>
      </c>
    </row>
    <row r="2109" spans="1:10" ht="15.6" thickBot="1">
      <c r="A2109" s="222" t="str">
        <f t="shared" si="96"/>
        <v>DFWLIM</v>
      </c>
      <c r="B2109" s="199" t="s">
        <v>881</v>
      </c>
      <c r="C2109" s="199" t="s">
        <v>1849</v>
      </c>
      <c r="D2109" s="195">
        <v>5419</v>
      </c>
      <c r="E2109" s="195">
        <v>757</v>
      </c>
      <c r="F2109" s="195">
        <v>24840.799999999999</v>
      </c>
      <c r="G2109" s="195">
        <v>263.2</v>
      </c>
      <c r="H2109" s="196">
        <f t="shared" si="97"/>
        <v>263.2</v>
      </c>
      <c r="I2109" s="197" t="b">
        <f t="shared" si="98"/>
        <v>1</v>
      </c>
      <c r="J2109" s="194" t="b">
        <v>1</v>
      </c>
    </row>
    <row r="2110" spans="1:10" ht="15.6" thickBot="1">
      <c r="A2110" s="222" t="str">
        <f t="shared" si="96"/>
        <v>LIMDFW</v>
      </c>
      <c r="B2110" s="199" t="s">
        <v>1849</v>
      </c>
      <c r="C2110" s="199" t="s">
        <v>881</v>
      </c>
      <c r="D2110" s="198">
        <v>5419</v>
      </c>
      <c r="E2110" s="198">
        <v>757</v>
      </c>
      <c r="F2110" s="198">
        <v>24840.799999999999</v>
      </c>
      <c r="G2110" s="198">
        <v>263.2</v>
      </c>
      <c r="H2110" s="196">
        <f t="shared" si="97"/>
        <v>263.2</v>
      </c>
      <c r="I2110" s="197" t="b">
        <f t="shared" si="98"/>
        <v>1</v>
      </c>
      <c r="J2110" s="194" t="b">
        <v>1</v>
      </c>
    </row>
    <row r="2111" spans="1:10" ht="15.6" thickBot="1">
      <c r="A2111" s="222" t="str">
        <f t="shared" si="96"/>
        <v>BOGDFW</v>
      </c>
      <c r="B2111" s="199" t="s">
        <v>1850</v>
      </c>
      <c r="C2111" s="199" t="s">
        <v>881</v>
      </c>
      <c r="D2111" s="195">
        <v>3930</v>
      </c>
      <c r="E2111" s="195">
        <v>319</v>
      </c>
      <c r="F2111" s="195">
        <v>13578.8</v>
      </c>
      <c r="G2111" s="195">
        <v>276.8</v>
      </c>
      <c r="H2111" s="196">
        <f t="shared" si="97"/>
        <v>276.8</v>
      </c>
      <c r="I2111" s="197" t="b">
        <f t="shared" si="98"/>
        <v>1</v>
      </c>
      <c r="J2111" s="194" t="b">
        <v>1</v>
      </c>
    </row>
    <row r="2112" spans="1:10" ht="15.6" thickBot="1">
      <c r="A2112" s="222" t="str">
        <f t="shared" si="96"/>
        <v>DFWBOG</v>
      </c>
      <c r="B2112" s="199" t="s">
        <v>881</v>
      </c>
      <c r="C2112" s="199" t="s">
        <v>1850</v>
      </c>
      <c r="D2112" s="198">
        <v>3930</v>
      </c>
      <c r="E2112" s="198">
        <v>319</v>
      </c>
      <c r="F2112" s="198">
        <v>13578.8</v>
      </c>
      <c r="G2112" s="198">
        <v>276.8</v>
      </c>
      <c r="H2112" s="196">
        <f t="shared" si="97"/>
        <v>276.8</v>
      </c>
      <c r="I2112" s="197" t="b">
        <f t="shared" si="98"/>
        <v>1</v>
      </c>
      <c r="J2112" s="194" t="b">
        <v>1</v>
      </c>
    </row>
    <row r="2113" spans="1:10" ht="15.6" thickBot="1">
      <c r="A2113" s="222" t="str">
        <f t="shared" si="96"/>
        <v>OTPIST</v>
      </c>
      <c r="B2113" s="199" t="s">
        <v>1851</v>
      </c>
      <c r="C2113" s="199" t="s">
        <v>812</v>
      </c>
      <c r="D2113" s="195">
        <v>455</v>
      </c>
      <c r="E2113" s="195" t="s">
        <v>1852</v>
      </c>
      <c r="F2113" s="195">
        <v>4291.8</v>
      </c>
      <c r="G2113" s="195">
        <v>66.400000000000006</v>
      </c>
      <c r="H2113" s="196">
        <f t="shared" si="97"/>
        <v>66.400000000000006</v>
      </c>
      <c r="I2113" s="197" t="b">
        <f t="shared" si="98"/>
        <v>1</v>
      </c>
      <c r="J2113" s="194" t="b">
        <v>1</v>
      </c>
    </row>
    <row r="2114" spans="1:10" ht="15.6" thickBot="1">
      <c r="A2114" s="222" t="str">
        <f t="shared" si="96"/>
        <v>ISTOTP</v>
      </c>
      <c r="B2114" s="199" t="s">
        <v>812</v>
      </c>
      <c r="C2114" s="199" t="s">
        <v>1851</v>
      </c>
      <c r="D2114" s="198">
        <v>455</v>
      </c>
      <c r="E2114" s="198" t="s">
        <v>1852</v>
      </c>
      <c r="F2114" s="198">
        <v>4291.5</v>
      </c>
      <c r="G2114" s="198">
        <v>66.400000000000006</v>
      </c>
      <c r="H2114" s="196">
        <f t="shared" si="97"/>
        <v>66.400000000000006</v>
      </c>
      <c r="I2114" s="197" t="b">
        <f t="shared" si="98"/>
        <v>1</v>
      </c>
      <c r="J2114" s="194" t="b">
        <v>1</v>
      </c>
    </row>
    <row r="2115" spans="1:10" ht="19.8" thickBot="1">
      <c r="A2115" s="222" t="str">
        <f t="shared" ref="A2115:A2178" si="99">B2115&amp;C2115</f>
        <v>ESBIST</v>
      </c>
      <c r="B2115" s="199" t="s">
        <v>1853</v>
      </c>
      <c r="C2115" s="199" t="s">
        <v>812</v>
      </c>
      <c r="D2115" s="195">
        <v>365</v>
      </c>
      <c r="E2115" s="195" t="s">
        <v>1854</v>
      </c>
      <c r="F2115" s="195">
        <v>3352</v>
      </c>
      <c r="G2115" s="195">
        <v>51.5</v>
      </c>
      <c r="H2115" s="196">
        <f t="shared" ref="H2115:H2178" si="100">SUMIFS(G:G,B:B,B2115,C:C,C2115)</f>
        <v>51.5</v>
      </c>
      <c r="I2115" s="197" t="b">
        <f t="shared" ref="I2115:I2178" si="101">H2115=G2115</f>
        <v>1</v>
      </c>
      <c r="J2115" s="194" t="b">
        <v>1</v>
      </c>
    </row>
    <row r="2116" spans="1:10" ht="19.8" thickBot="1">
      <c r="A2116" s="222" t="str">
        <f t="shared" si="99"/>
        <v>ISTESB</v>
      </c>
      <c r="B2116" s="199" t="s">
        <v>812</v>
      </c>
      <c r="C2116" s="199" t="s">
        <v>1853</v>
      </c>
      <c r="D2116" s="198">
        <v>365</v>
      </c>
      <c r="E2116" s="198" t="s">
        <v>1854</v>
      </c>
      <c r="F2116" s="198">
        <v>3352.1</v>
      </c>
      <c r="G2116" s="198">
        <v>51.5</v>
      </c>
      <c r="H2116" s="196">
        <f t="shared" si="100"/>
        <v>51.5</v>
      </c>
      <c r="I2116" s="197" t="b">
        <f t="shared" si="101"/>
        <v>1</v>
      </c>
      <c r="J2116" s="194" t="b">
        <v>1</v>
      </c>
    </row>
    <row r="2117" spans="1:10" ht="15.6" thickBot="1">
      <c r="A2117" s="222" t="str">
        <f t="shared" si="99"/>
        <v>MFMWUX</v>
      </c>
      <c r="B2117" s="199" t="s">
        <v>1009</v>
      </c>
      <c r="C2117" s="199" t="s">
        <v>1076</v>
      </c>
      <c r="D2117" s="195">
        <v>1239</v>
      </c>
      <c r="E2117" s="195">
        <v>738</v>
      </c>
      <c r="F2117" s="195">
        <v>6051.8</v>
      </c>
      <c r="G2117" s="195">
        <v>115.2</v>
      </c>
      <c r="H2117" s="196">
        <f t="shared" si="100"/>
        <v>115.2</v>
      </c>
      <c r="I2117" s="197" t="b">
        <f t="shared" si="101"/>
        <v>1</v>
      </c>
      <c r="J2117" s="194" t="b">
        <v>1</v>
      </c>
    </row>
    <row r="2118" spans="1:10" ht="15.6" thickBot="1">
      <c r="A2118" s="222" t="str">
        <f t="shared" si="99"/>
        <v>WUXMFM</v>
      </c>
      <c r="B2118" s="199" t="s">
        <v>1076</v>
      </c>
      <c r="C2118" s="199" t="s">
        <v>1009</v>
      </c>
      <c r="D2118" s="195">
        <v>1239</v>
      </c>
      <c r="E2118" s="195">
        <v>738</v>
      </c>
      <c r="F2118" s="195">
        <v>6051.8</v>
      </c>
      <c r="G2118" s="195">
        <v>115.2</v>
      </c>
      <c r="H2118" s="196">
        <f t="shared" si="100"/>
        <v>115.2</v>
      </c>
      <c r="I2118" s="197" t="b">
        <f t="shared" si="101"/>
        <v>1</v>
      </c>
      <c r="J2118" s="194" t="b">
        <v>1</v>
      </c>
    </row>
    <row r="2119" spans="1:10" ht="15.6" thickBot="1">
      <c r="A2119" s="222" t="str">
        <f t="shared" si="99"/>
        <v>LIMBOG</v>
      </c>
      <c r="B2119" s="199" t="s">
        <v>1849</v>
      </c>
      <c r="C2119" s="199" t="s">
        <v>1850</v>
      </c>
      <c r="D2119" s="195">
        <v>1886</v>
      </c>
      <c r="E2119" s="195" t="s">
        <v>1855</v>
      </c>
      <c r="F2119" s="195">
        <v>9328.2000000000007</v>
      </c>
      <c r="G2119" s="195">
        <v>152.4</v>
      </c>
      <c r="H2119" s="196">
        <f t="shared" si="100"/>
        <v>152.4</v>
      </c>
      <c r="I2119" s="197" t="b">
        <f t="shared" si="101"/>
        <v>1</v>
      </c>
      <c r="J2119" s="194" t="b">
        <v>1</v>
      </c>
    </row>
    <row r="2120" spans="1:10" ht="15.6" thickBot="1">
      <c r="A2120" s="222" t="str">
        <f t="shared" si="99"/>
        <v>BOGLIM</v>
      </c>
      <c r="B2120" s="199" t="s">
        <v>1850</v>
      </c>
      <c r="C2120" s="199" t="s">
        <v>1849</v>
      </c>
      <c r="D2120" s="198">
        <v>1886</v>
      </c>
      <c r="E2120" s="198" t="s">
        <v>1855</v>
      </c>
      <c r="F2120" s="198">
        <v>9328.2000000000007</v>
      </c>
      <c r="G2120" s="198">
        <v>152.4</v>
      </c>
      <c r="H2120" s="196">
        <f t="shared" si="100"/>
        <v>152.4</v>
      </c>
      <c r="I2120" s="197" t="b">
        <f t="shared" si="101"/>
        <v>1</v>
      </c>
      <c r="J2120" s="194" t="b">
        <v>1</v>
      </c>
    </row>
    <row r="2121" spans="1:10" ht="15.6" thickBot="1">
      <c r="A2121" s="222" t="str">
        <f t="shared" si="99"/>
        <v>AUSPHX</v>
      </c>
      <c r="B2121" s="199" t="s">
        <v>891</v>
      </c>
      <c r="C2121" s="199" t="s">
        <v>978</v>
      </c>
      <c r="D2121" s="195">
        <v>1399</v>
      </c>
      <c r="E2121" s="195" t="s">
        <v>1856</v>
      </c>
      <c r="F2121" s="195">
        <v>6144.9</v>
      </c>
      <c r="G2121" s="195">
        <v>147.4</v>
      </c>
      <c r="H2121" s="196">
        <f t="shared" si="100"/>
        <v>147.4</v>
      </c>
      <c r="I2121" s="197" t="b">
        <f t="shared" si="101"/>
        <v>1</v>
      </c>
      <c r="J2121" s="194" t="b">
        <v>1</v>
      </c>
    </row>
    <row r="2122" spans="1:10" ht="15.6" thickBot="1">
      <c r="A2122" s="222" t="str">
        <f t="shared" si="99"/>
        <v>PHXAUS</v>
      </c>
      <c r="B2122" s="199" t="s">
        <v>978</v>
      </c>
      <c r="C2122" s="199" t="s">
        <v>891</v>
      </c>
      <c r="D2122" s="198">
        <v>1399</v>
      </c>
      <c r="E2122" s="198" t="s">
        <v>1857</v>
      </c>
      <c r="F2122" s="198">
        <v>6108</v>
      </c>
      <c r="G2122" s="198">
        <v>148.4</v>
      </c>
      <c r="H2122" s="196">
        <f t="shared" si="100"/>
        <v>148.4</v>
      </c>
      <c r="I2122" s="197" t="b">
        <f t="shared" si="101"/>
        <v>1</v>
      </c>
      <c r="J2122" s="194" t="b">
        <v>1</v>
      </c>
    </row>
    <row r="2123" spans="1:10" ht="15.6" thickBot="1">
      <c r="A2123" s="222" t="str">
        <f t="shared" si="99"/>
        <v>CANKMG</v>
      </c>
      <c r="B2123" s="199" t="s">
        <v>770</v>
      </c>
      <c r="C2123" s="199" t="s">
        <v>761</v>
      </c>
      <c r="D2123" s="195">
        <v>1065</v>
      </c>
      <c r="E2123" s="195" t="s">
        <v>1858</v>
      </c>
      <c r="F2123" s="195">
        <v>5500.5</v>
      </c>
      <c r="G2123" s="195">
        <v>102.8</v>
      </c>
      <c r="H2123" s="196">
        <f t="shared" si="100"/>
        <v>102.8</v>
      </c>
      <c r="I2123" s="197" t="b">
        <f t="shared" si="101"/>
        <v>1</v>
      </c>
      <c r="J2123" s="194" t="b">
        <v>1</v>
      </c>
    </row>
    <row r="2124" spans="1:10" ht="15.6" thickBot="1">
      <c r="A2124" s="222" t="str">
        <f t="shared" si="99"/>
        <v>KMGCAN</v>
      </c>
      <c r="B2124" s="199" t="s">
        <v>761</v>
      </c>
      <c r="C2124" s="199" t="s">
        <v>770</v>
      </c>
      <c r="D2124" s="195">
        <v>1065</v>
      </c>
      <c r="E2124" s="195" t="s">
        <v>1858</v>
      </c>
      <c r="F2124" s="195">
        <v>5498.3</v>
      </c>
      <c r="G2124" s="195">
        <v>102.7</v>
      </c>
      <c r="H2124" s="196">
        <f t="shared" si="100"/>
        <v>102.7</v>
      </c>
      <c r="I2124" s="197" t="b">
        <f t="shared" si="101"/>
        <v>1</v>
      </c>
      <c r="J2124" s="194" t="b">
        <v>1</v>
      </c>
    </row>
    <row r="2125" spans="1:10" ht="15.6" thickBot="1">
      <c r="A2125" s="222" t="str">
        <f t="shared" si="99"/>
        <v>WAWOTP</v>
      </c>
      <c r="B2125" s="199" t="s">
        <v>1146</v>
      </c>
      <c r="C2125" s="199" t="s">
        <v>1851</v>
      </c>
      <c r="D2125" s="195">
        <v>922</v>
      </c>
      <c r="E2125" s="195" t="s">
        <v>1859</v>
      </c>
      <c r="F2125" s="195">
        <v>3694.5</v>
      </c>
      <c r="G2125" s="195">
        <v>127.4</v>
      </c>
      <c r="H2125" s="196">
        <f t="shared" si="100"/>
        <v>127.4</v>
      </c>
      <c r="I2125" s="197" t="b">
        <f t="shared" si="101"/>
        <v>1</v>
      </c>
      <c r="J2125" s="194" t="b">
        <v>1</v>
      </c>
    </row>
    <row r="2126" spans="1:10" ht="15.6" thickBot="1">
      <c r="A2126" s="222" t="str">
        <f t="shared" si="99"/>
        <v>OTPWAW</v>
      </c>
      <c r="B2126" s="199" t="s">
        <v>1851</v>
      </c>
      <c r="C2126" s="199" t="s">
        <v>1146</v>
      </c>
      <c r="D2126" s="198">
        <v>922</v>
      </c>
      <c r="E2126" s="198" t="s">
        <v>1859</v>
      </c>
      <c r="F2126" s="198">
        <v>3694.5</v>
      </c>
      <c r="G2126" s="198">
        <v>127.4</v>
      </c>
      <c r="H2126" s="196">
        <f t="shared" si="100"/>
        <v>127.4</v>
      </c>
      <c r="I2126" s="197" t="b">
        <f t="shared" si="101"/>
        <v>1</v>
      </c>
      <c r="J2126" s="194" t="b">
        <v>1</v>
      </c>
    </row>
    <row r="2127" spans="1:10" ht="15.6" thickBot="1">
      <c r="A2127" s="222" t="str">
        <f t="shared" si="99"/>
        <v>RMQNRT</v>
      </c>
      <c r="B2127" s="199" t="s">
        <v>801</v>
      </c>
      <c r="C2127" s="199" t="s">
        <v>754</v>
      </c>
      <c r="D2127" s="195">
        <v>2284</v>
      </c>
      <c r="E2127" s="195" t="s">
        <v>1766</v>
      </c>
      <c r="F2127" s="195">
        <v>6989.6</v>
      </c>
      <c r="G2127" s="195">
        <v>232.6</v>
      </c>
      <c r="H2127" s="196">
        <f t="shared" si="100"/>
        <v>232.6</v>
      </c>
      <c r="I2127" s="197" t="b">
        <f t="shared" si="101"/>
        <v>1</v>
      </c>
      <c r="J2127" s="194" t="b">
        <v>1</v>
      </c>
    </row>
    <row r="2128" spans="1:10" ht="15.6" thickBot="1">
      <c r="A2128" s="222" t="str">
        <f t="shared" si="99"/>
        <v>NRTRMQ</v>
      </c>
      <c r="B2128" s="199" t="s">
        <v>754</v>
      </c>
      <c r="C2128" s="199" t="s">
        <v>801</v>
      </c>
      <c r="D2128" s="195">
        <v>2284</v>
      </c>
      <c r="E2128" s="195" t="s">
        <v>1766</v>
      </c>
      <c r="F2128" s="195">
        <v>6989.6</v>
      </c>
      <c r="G2128" s="195">
        <v>232.6</v>
      </c>
      <c r="H2128" s="196">
        <f t="shared" si="100"/>
        <v>232.6</v>
      </c>
      <c r="I2128" s="197" t="b">
        <f t="shared" si="101"/>
        <v>1</v>
      </c>
      <c r="J2128" s="194" t="b">
        <v>1</v>
      </c>
    </row>
    <row r="2129" spans="1:10" ht="15.6" thickBot="1">
      <c r="A2129" s="222" t="str">
        <f t="shared" si="99"/>
        <v>LAXMRY</v>
      </c>
      <c r="B2129" s="199" t="s">
        <v>783</v>
      </c>
      <c r="C2129" s="199" t="s">
        <v>1860</v>
      </c>
      <c r="D2129" s="195">
        <v>428</v>
      </c>
      <c r="E2129" s="195" t="s">
        <v>903</v>
      </c>
      <c r="F2129" s="195">
        <v>1737.5</v>
      </c>
      <c r="G2129" s="195">
        <v>66.8</v>
      </c>
      <c r="H2129" s="196">
        <f t="shared" si="100"/>
        <v>66.8</v>
      </c>
      <c r="I2129" s="197" t="b">
        <f t="shared" si="101"/>
        <v>1</v>
      </c>
      <c r="J2129" s="194" t="b">
        <v>1</v>
      </c>
    </row>
    <row r="2130" spans="1:10" ht="15.6" thickBot="1">
      <c r="A2130" s="222" t="str">
        <f t="shared" si="99"/>
        <v>MRYLAX</v>
      </c>
      <c r="B2130" s="199" t="s">
        <v>1860</v>
      </c>
      <c r="C2130" s="199" t="s">
        <v>783</v>
      </c>
      <c r="D2130" s="198">
        <v>428</v>
      </c>
      <c r="E2130" s="198" t="s">
        <v>1861</v>
      </c>
      <c r="F2130" s="198">
        <v>1740.6</v>
      </c>
      <c r="G2130" s="198">
        <v>67.2</v>
      </c>
      <c r="H2130" s="196">
        <f t="shared" si="100"/>
        <v>67.2</v>
      </c>
      <c r="I2130" s="197" t="b">
        <f t="shared" si="101"/>
        <v>1</v>
      </c>
      <c r="J2130" s="194" t="b">
        <v>1</v>
      </c>
    </row>
    <row r="2131" spans="1:10" ht="19.8" thickBot="1">
      <c r="A2131" s="222" t="str">
        <f t="shared" si="99"/>
        <v>CLTATL</v>
      </c>
      <c r="B2131" s="199" t="s">
        <v>831</v>
      </c>
      <c r="C2131" s="199" t="s">
        <v>808</v>
      </c>
      <c r="D2131" s="195">
        <v>364</v>
      </c>
      <c r="E2131" s="195" t="s">
        <v>1862</v>
      </c>
      <c r="F2131" s="195">
        <v>2449.3000000000002</v>
      </c>
      <c r="G2131" s="195">
        <v>72.900000000000006</v>
      </c>
      <c r="H2131" s="196">
        <f t="shared" si="100"/>
        <v>72.900000000000006</v>
      </c>
      <c r="I2131" s="197" t="b">
        <f t="shared" si="101"/>
        <v>1</v>
      </c>
      <c r="J2131" s="194" t="b">
        <v>1</v>
      </c>
    </row>
    <row r="2132" spans="1:10" ht="15.6" thickBot="1">
      <c r="A2132" s="222" t="str">
        <f t="shared" si="99"/>
        <v>ATLCLT</v>
      </c>
      <c r="B2132" s="199" t="s">
        <v>808</v>
      </c>
      <c r="C2132" s="199" t="s">
        <v>831</v>
      </c>
      <c r="D2132" s="195">
        <v>364</v>
      </c>
      <c r="E2132" s="195" t="s">
        <v>1863</v>
      </c>
      <c r="F2132" s="195">
        <v>2441.3000000000002</v>
      </c>
      <c r="G2132" s="195">
        <v>73.3</v>
      </c>
      <c r="H2132" s="196">
        <f t="shared" si="100"/>
        <v>73.3</v>
      </c>
      <c r="I2132" s="197" t="b">
        <f t="shared" si="101"/>
        <v>1</v>
      </c>
      <c r="J2132" s="194" t="b">
        <v>1</v>
      </c>
    </row>
    <row r="2133" spans="1:10" ht="15.6" thickBot="1">
      <c r="A2133" s="222" t="str">
        <f t="shared" si="99"/>
        <v>HKGCDG</v>
      </c>
      <c r="B2133" s="199" t="s">
        <v>760</v>
      </c>
      <c r="C2133" s="199" t="s">
        <v>796</v>
      </c>
      <c r="D2133" s="195">
        <v>9587</v>
      </c>
      <c r="E2133" s="195" t="s">
        <v>1216</v>
      </c>
      <c r="F2133" s="195">
        <v>84972.4</v>
      </c>
      <c r="G2133" s="195">
        <v>393.1</v>
      </c>
      <c r="H2133" s="196">
        <f t="shared" si="100"/>
        <v>393.1</v>
      </c>
      <c r="I2133" s="197" t="b">
        <f t="shared" si="101"/>
        <v>1</v>
      </c>
      <c r="J2133" s="194" t="b">
        <v>1</v>
      </c>
    </row>
    <row r="2134" spans="1:10" ht="15.6" thickBot="1">
      <c r="A2134" s="222" t="str">
        <f t="shared" si="99"/>
        <v>CDGBLQ</v>
      </c>
      <c r="B2134" s="199" t="s">
        <v>796</v>
      </c>
      <c r="C2134" s="199" t="s">
        <v>860</v>
      </c>
      <c r="D2134" s="195">
        <v>830</v>
      </c>
      <c r="E2134" s="195" t="s">
        <v>1864</v>
      </c>
      <c r="F2134" s="195">
        <v>4202.8</v>
      </c>
      <c r="G2134" s="195">
        <v>113.9</v>
      </c>
      <c r="H2134" s="196">
        <f t="shared" si="100"/>
        <v>113.9</v>
      </c>
      <c r="I2134" s="197" t="b">
        <f t="shared" si="101"/>
        <v>1</v>
      </c>
      <c r="J2134" s="194" t="b">
        <v>1</v>
      </c>
    </row>
    <row r="2135" spans="1:10" ht="15.6" thickBot="1">
      <c r="A2135" s="222" t="str">
        <f t="shared" si="99"/>
        <v>BLQVIE</v>
      </c>
      <c r="B2135" s="199" t="s">
        <v>860</v>
      </c>
      <c r="C2135" s="199" t="s">
        <v>763</v>
      </c>
      <c r="D2135" s="198">
        <v>568</v>
      </c>
      <c r="E2135" s="198" t="s">
        <v>1865</v>
      </c>
      <c r="F2135" s="198">
        <v>2394.1</v>
      </c>
      <c r="G2135" s="198">
        <v>79.099999999999994</v>
      </c>
      <c r="H2135" s="196">
        <f t="shared" si="100"/>
        <v>79.099999999999994</v>
      </c>
      <c r="I2135" s="197" t="b">
        <f t="shared" si="101"/>
        <v>1</v>
      </c>
      <c r="J2135" s="194" t="b">
        <v>1</v>
      </c>
    </row>
    <row r="2136" spans="1:10" ht="15.6" thickBot="1">
      <c r="A2136" s="222" t="str">
        <f t="shared" si="99"/>
        <v>VIEBLQ</v>
      </c>
      <c r="B2136" s="199" t="s">
        <v>763</v>
      </c>
      <c r="C2136" s="199" t="s">
        <v>860</v>
      </c>
      <c r="D2136" s="195">
        <v>568</v>
      </c>
      <c r="E2136" s="195" t="s">
        <v>1865</v>
      </c>
      <c r="F2136" s="195">
        <v>2392.5</v>
      </c>
      <c r="G2136" s="195">
        <v>79.099999999999994</v>
      </c>
      <c r="H2136" s="196">
        <f t="shared" si="100"/>
        <v>79.099999999999994</v>
      </c>
      <c r="I2136" s="197" t="b">
        <f t="shared" si="101"/>
        <v>1</v>
      </c>
      <c r="J2136" s="194" t="b">
        <v>1</v>
      </c>
    </row>
    <row r="2137" spans="1:10" ht="15.6" thickBot="1">
      <c r="A2137" s="222" t="str">
        <f t="shared" si="99"/>
        <v>BLQCDG</v>
      </c>
      <c r="B2137" s="199" t="s">
        <v>860</v>
      </c>
      <c r="C2137" s="199" t="s">
        <v>796</v>
      </c>
      <c r="D2137" s="195">
        <v>830</v>
      </c>
      <c r="E2137" s="195" t="s">
        <v>1864</v>
      </c>
      <c r="F2137" s="195">
        <v>4202.8</v>
      </c>
      <c r="G2137" s="195">
        <v>113.9</v>
      </c>
      <c r="H2137" s="196">
        <f t="shared" si="100"/>
        <v>113.9</v>
      </c>
      <c r="I2137" s="197" t="b">
        <f t="shared" si="101"/>
        <v>1</v>
      </c>
      <c r="J2137" s="194" t="b">
        <v>1</v>
      </c>
    </row>
    <row r="2138" spans="1:10" ht="15.6" thickBot="1">
      <c r="A2138" s="222" t="str">
        <f t="shared" si="99"/>
        <v>CDGHKG</v>
      </c>
      <c r="B2138" s="199" t="s">
        <v>796</v>
      </c>
      <c r="C2138" s="199" t="s">
        <v>760</v>
      </c>
      <c r="D2138" s="195">
        <v>9587</v>
      </c>
      <c r="E2138" s="195" t="s">
        <v>1216</v>
      </c>
      <c r="F2138" s="195">
        <v>84972.4</v>
      </c>
      <c r="G2138" s="195">
        <v>393.1</v>
      </c>
      <c r="H2138" s="196">
        <f t="shared" si="100"/>
        <v>393.1</v>
      </c>
      <c r="I2138" s="197" t="b">
        <f t="shared" si="101"/>
        <v>1</v>
      </c>
      <c r="J2138" s="194" t="b">
        <v>1</v>
      </c>
    </row>
    <row r="2139" spans="1:10" ht="15.6" thickBot="1">
      <c r="A2139" s="222" t="str">
        <f t="shared" si="99"/>
        <v>KTMBOM</v>
      </c>
      <c r="B2139" s="199" t="s">
        <v>1866</v>
      </c>
      <c r="C2139" s="199" t="s">
        <v>802</v>
      </c>
      <c r="D2139" s="195">
        <v>1590</v>
      </c>
      <c r="E2139" s="195" t="s">
        <v>1867</v>
      </c>
      <c r="F2139" s="195">
        <v>7079.3</v>
      </c>
      <c r="G2139" s="195">
        <v>136.6</v>
      </c>
      <c r="H2139" s="196">
        <f t="shared" si="100"/>
        <v>136.6</v>
      </c>
      <c r="I2139" s="197" t="b">
        <f t="shared" si="101"/>
        <v>1</v>
      </c>
      <c r="J2139" s="194" t="b">
        <v>1</v>
      </c>
    </row>
    <row r="2140" spans="1:10" ht="15.6" thickBot="1">
      <c r="A2140" s="222" t="str">
        <f t="shared" si="99"/>
        <v>BOMKTM</v>
      </c>
      <c r="B2140" s="199" t="s">
        <v>802</v>
      </c>
      <c r="C2140" s="199" t="s">
        <v>1866</v>
      </c>
      <c r="D2140" s="195">
        <v>1590</v>
      </c>
      <c r="E2140" s="195" t="s">
        <v>1868</v>
      </c>
      <c r="F2140" s="195">
        <v>7078.8</v>
      </c>
      <c r="G2140" s="195">
        <v>136.6</v>
      </c>
      <c r="H2140" s="196">
        <f t="shared" si="100"/>
        <v>136.6</v>
      </c>
      <c r="I2140" s="197" t="b">
        <f t="shared" si="101"/>
        <v>1</v>
      </c>
      <c r="J2140" s="194" t="b">
        <v>1</v>
      </c>
    </row>
    <row r="2141" spans="1:10" ht="15.6" thickBot="1">
      <c r="A2141" s="222" t="str">
        <f t="shared" si="99"/>
        <v>SINKTM</v>
      </c>
      <c r="B2141" s="199" t="s">
        <v>803</v>
      </c>
      <c r="C2141" s="199" t="s">
        <v>1866</v>
      </c>
      <c r="D2141" s="195">
        <v>3534</v>
      </c>
      <c r="E2141" s="195">
        <v>738</v>
      </c>
      <c r="F2141" s="195">
        <v>13252.3</v>
      </c>
      <c r="G2141" s="195">
        <v>237.3</v>
      </c>
      <c r="H2141" s="196">
        <f t="shared" si="100"/>
        <v>237.3</v>
      </c>
      <c r="I2141" s="197" t="b">
        <f t="shared" si="101"/>
        <v>1</v>
      </c>
      <c r="J2141" s="194" t="b">
        <v>1</v>
      </c>
    </row>
    <row r="2142" spans="1:10" ht="15.6" thickBot="1">
      <c r="A2142" s="222" t="str">
        <f t="shared" si="99"/>
        <v>KTMSIN</v>
      </c>
      <c r="B2142" s="199" t="s">
        <v>1866</v>
      </c>
      <c r="C2142" s="199" t="s">
        <v>803</v>
      </c>
      <c r="D2142" s="198">
        <v>3534</v>
      </c>
      <c r="E2142" s="198">
        <v>738</v>
      </c>
      <c r="F2142" s="198">
        <v>13252.3</v>
      </c>
      <c r="G2142" s="198">
        <v>237.3</v>
      </c>
      <c r="H2142" s="196">
        <f t="shared" si="100"/>
        <v>237.3</v>
      </c>
      <c r="I2142" s="197" t="b">
        <f t="shared" si="101"/>
        <v>1</v>
      </c>
      <c r="J2142" s="194" t="b">
        <v>1</v>
      </c>
    </row>
    <row r="2143" spans="1:10" ht="15.6" thickBot="1">
      <c r="A2143" s="222" t="str">
        <f t="shared" si="99"/>
        <v>VIETXL</v>
      </c>
      <c r="B2143" s="199" t="s">
        <v>763</v>
      </c>
      <c r="C2143" s="199" t="s">
        <v>1472</v>
      </c>
      <c r="D2143" s="195">
        <v>546</v>
      </c>
      <c r="E2143" s="195" t="s">
        <v>1286</v>
      </c>
      <c r="F2143" s="195">
        <v>3309.3</v>
      </c>
      <c r="G2143" s="195">
        <v>72.7</v>
      </c>
      <c r="H2143" s="196">
        <f t="shared" si="100"/>
        <v>72.7</v>
      </c>
      <c r="I2143" s="197" t="b">
        <f t="shared" si="101"/>
        <v>1</v>
      </c>
      <c r="J2143" s="194" t="b">
        <v>1</v>
      </c>
    </row>
    <row r="2144" spans="1:10" ht="15.6" thickBot="1">
      <c r="A2144" s="222" t="str">
        <f t="shared" si="99"/>
        <v>TXLVIE</v>
      </c>
      <c r="B2144" s="199" t="s">
        <v>1472</v>
      </c>
      <c r="C2144" s="199" t="s">
        <v>763</v>
      </c>
      <c r="D2144" s="198">
        <v>546</v>
      </c>
      <c r="E2144" s="198" t="s">
        <v>1286</v>
      </c>
      <c r="F2144" s="198">
        <v>3309.2</v>
      </c>
      <c r="G2144" s="198">
        <v>72.7</v>
      </c>
      <c r="H2144" s="196">
        <f t="shared" si="100"/>
        <v>72.7</v>
      </c>
      <c r="I2144" s="197" t="b">
        <f t="shared" si="101"/>
        <v>1</v>
      </c>
      <c r="J2144" s="194" t="b">
        <v>1</v>
      </c>
    </row>
    <row r="2145" spans="1:10" ht="15.6" thickBot="1">
      <c r="A2145" s="222" t="str">
        <f t="shared" si="99"/>
        <v>PVGXFN</v>
      </c>
      <c r="B2145" s="199" t="s">
        <v>758</v>
      </c>
      <c r="C2145" s="199" t="s">
        <v>1869</v>
      </c>
      <c r="D2145" s="198">
        <v>906</v>
      </c>
      <c r="E2145" s="198">
        <v>320</v>
      </c>
      <c r="F2145" s="198">
        <v>4872.5</v>
      </c>
      <c r="G2145" s="198">
        <v>96.8</v>
      </c>
      <c r="H2145" s="196">
        <f t="shared" si="100"/>
        <v>96.8</v>
      </c>
      <c r="I2145" s="197" t="b">
        <f t="shared" si="101"/>
        <v>1</v>
      </c>
      <c r="J2145" s="194" t="b">
        <v>1</v>
      </c>
    </row>
    <row r="2146" spans="1:10" ht="15.6" thickBot="1">
      <c r="A2146" s="222" t="str">
        <f t="shared" si="99"/>
        <v>XFNPVG</v>
      </c>
      <c r="B2146" s="199" t="s">
        <v>1869</v>
      </c>
      <c r="C2146" s="199" t="s">
        <v>758</v>
      </c>
      <c r="D2146" s="195">
        <v>906</v>
      </c>
      <c r="E2146" s="195">
        <v>320</v>
      </c>
      <c r="F2146" s="195">
        <v>4872.5</v>
      </c>
      <c r="G2146" s="195">
        <v>96.8</v>
      </c>
      <c r="H2146" s="196">
        <f t="shared" si="100"/>
        <v>96.8</v>
      </c>
      <c r="I2146" s="197" t="b">
        <f t="shared" si="101"/>
        <v>1</v>
      </c>
      <c r="J2146" s="194" t="b">
        <v>1</v>
      </c>
    </row>
    <row r="2147" spans="1:10" ht="15.6" thickBot="1">
      <c r="A2147" s="222" t="str">
        <f t="shared" si="99"/>
        <v>TYNKHN</v>
      </c>
      <c r="B2147" s="199" t="s">
        <v>1591</v>
      </c>
      <c r="C2147" s="199" t="s">
        <v>1085</v>
      </c>
      <c r="D2147" s="195">
        <v>1032</v>
      </c>
      <c r="E2147" s="195" t="s">
        <v>979</v>
      </c>
      <c r="F2147" s="195">
        <v>5638</v>
      </c>
      <c r="G2147" s="195">
        <v>102.1</v>
      </c>
      <c r="H2147" s="196">
        <f t="shared" si="100"/>
        <v>102.1</v>
      </c>
      <c r="I2147" s="197" t="b">
        <f t="shared" si="101"/>
        <v>1</v>
      </c>
      <c r="J2147" s="194" t="b">
        <v>1</v>
      </c>
    </row>
    <row r="2148" spans="1:10" ht="15.6" thickBot="1">
      <c r="A2148" s="222" t="str">
        <f t="shared" si="99"/>
        <v>KHNTYN</v>
      </c>
      <c r="B2148" s="199" t="s">
        <v>1085</v>
      </c>
      <c r="C2148" s="199" t="s">
        <v>1591</v>
      </c>
      <c r="D2148" s="198">
        <v>1032</v>
      </c>
      <c r="E2148" s="198" t="s">
        <v>979</v>
      </c>
      <c r="F2148" s="198">
        <v>5638</v>
      </c>
      <c r="G2148" s="198">
        <v>102.1</v>
      </c>
      <c r="H2148" s="196">
        <f t="shared" si="100"/>
        <v>102.1</v>
      </c>
      <c r="I2148" s="197" t="b">
        <f t="shared" si="101"/>
        <v>1</v>
      </c>
      <c r="J2148" s="194" t="b">
        <v>1</v>
      </c>
    </row>
    <row r="2149" spans="1:10" ht="15.6" thickBot="1">
      <c r="A2149" s="222" t="str">
        <f t="shared" si="99"/>
        <v>TXLAMS</v>
      </c>
      <c r="B2149" s="199" t="s">
        <v>1472</v>
      </c>
      <c r="C2149" s="199" t="s">
        <v>790</v>
      </c>
      <c r="D2149" s="195">
        <v>578</v>
      </c>
      <c r="E2149" s="195" t="s">
        <v>1121</v>
      </c>
      <c r="F2149" s="195">
        <v>3489.1</v>
      </c>
      <c r="G2149" s="195">
        <v>78.400000000000006</v>
      </c>
      <c r="H2149" s="196">
        <f t="shared" si="100"/>
        <v>78.400000000000006</v>
      </c>
      <c r="I2149" s="197" t="b">
        <f t="shared" si="101"/>
        <v>1</v>
      </c>
      <c r="J2149" s="194" t="b">
        <v>1</v>
      </c>
    </row>
    <row r="2150" spans="1:10" ht="15.6" thickBot="1">
      <c r="A2150" s="222" t="str">
        <f t="shared" si="99"/>
        <v>AMSTXL</v>
      </c>
      <c r="B2150" s="199" t="s">
        <v>790</v>
      </c>
      <c r="C2150" s="199" t="s">
        <v>1472</v>
      </c>
      <c r="D2150" s="198">
        <v>578</v>
      </c>
      <c r="E2150" s="198" t="s">
        <v>1121</v>
      </c>
      <c r="F2150" s="198">
        <v>3489.2</v>
      </c>
      <c r="G2150" s="198">
        <v>78.400000000000006</v>
      </c>
      <c r="H2150" s="196">
        <f t="shared" si="100"/>
        <v>78.400000000000006</v>
      </c>
      <c r="I2150" s="197" t="b">
        <f t="shared" si="101"/>
        <v>1</v>
      </c>
      <c r="J2150" s="194" t="b">
        <v>1</v>
      </c>
    </row>
    <row r="2151" spans="1:10" ht="15.6" thickBot="1">
      <c r="A2151" s="222" t="str">
        <f t="shared" si="99"/>
        <v>DENONT</v>
      </c>
      <c r="B2151" s="199" t="s">
        <v>878</v>
      </c>
      <c r="C2151" s="199" t="s">
        <v>1808</v>
      </c>
      <c r="D2151" s="195">
        <v>1315</v>
      </c>
      <c r="E2151" s="195" t="s">
        <v>1431</v>
      </c>
      <c r="F2151" s="195">
        <v>5954.1</v>
      </c>
      <c r="G2151" s="195">
        <v>138</v>
      </c>
      <c r="H2151" s="196">
        <f t="shared" si="100"/>
        <v>138</v>
      </c>
      <c r="I2151" s="197" t="b">
        <f t="shared" si="101"/>
        <v>1</v>
      </c>
      <c r="J2151" s="194" t="b">
        <v>1</v>
      </c>
    </row>
    <row r="2152" spans="1:10" ht="15.6" thickBot="1">
      <c r="A2152" s="222" t="str">
        <f t="shared" si="99"/>
        <v>ONTDEN</v>
      </c>
      <c r="B2152" s="199" t="s">
        <v>1808</v>
      </c>
      <c r="C2152" s="199" t="s">
        <v>878</v>
      </c>
      <c r="D2152" s="198">
        <v>1315</v>
      </c>
      <c r="E2152" s="198" t="s">
        <v>1431</v>
      </c>
      <c r="F2152" s="198">
        <v>5964.8</v>
      </c>
      <c r="G2152" s="198">
        <v>138.30000000000001</v>
      </c>
      <c r="H2152" s="196">
        <f t="shared" si="100"/>
        <v>138.30000000000001</v>
      </c>
      <c r="I2152" s="197" t="b">
        <f t="shared" si="101"/>
        <v>1</v>
      </c>
      <c r="J2152" s="194" t="b">
        <v>1</v>
      </c>
    </row>
    <row r="2153" spans="1:10" ht="15.6" thickBot="1">
      <c r="A2153" s="222" t="str">
        <f t="shared" si="99"/>
        <v>HELCPH</v>
      </c>
      <c r="B2153" s="199" t="s">
        <v>1126</v>
      </c>
      <c r="C2153" s="199" t="s">
        <v>825</v>
      </c>
      <c r="D2153" s="195">
        <v>890</v>
      </c>
      <c r="E2153" s="195" t="s">
        <v>1870</v>
      </c>
      <c r="F2153" s="195">
        <v>4783.8999999999996</v>
      </c>
      <c r="G2153" s="195">
        <v>103.3</v>
      </c>
      <c r="H2153" s="196">
        <f t="shared" si="100"/>
        <v>103.3</v>
      </c>
      <c r="I2153" s="197" t="b">
        <f t="shared" si="101"/>
        <v>1</v>
      </c>
      <c r="J2153" s="194" t="b">
        <v>1</v>
      </c>
    </row>
    <row r="2154" spans="1:10" ht="15.6" thickBot="1">
      <c r="A2154" s="222" t="str">
        <f t="shared" si="99"/>
        <v>CPHHEL</v>
      </c>
      <c r="B2154" s="199" t="s">
        <v>825</v>
      </c>
      <c r="C2154" s="199" t="s">
        <v>1126</v>
      </c>
      <c r="D2154" s="198">
        <v>890</v>
      </c>
      <c r="E2154" s="198" t="s">
        <v>1870</v>
      </c>
      <c r="F2154" s="198">
        <v>4783.8999999999996</v>
      </c>
      <c r="G2154" s="198">
        <v>103.3</v>
      </c>
      <c r="H2154" s="196">
        <f t="shared" si="100"/>
        <v>103.3</v>
      </c>
      <c r="I2154" s="197" t="b">
        <f t="shared" si="101"/>
        <v>1</v>
      </c>
      <c r="J2154" s="194" t="b">
        <v>1</v>
      </c>
    </row>
    <row r="2155" spans="1:10" ht="15.6" thickBot="1">
      <c r="A2155" s="222" t="str">
        <f t="shared" si="99"/>
        <v>LGWTPE</v>
      </c>
      <c r="B2155" s="199" t="s">
        <v>1690</v>
      </c>
      <c r="C2155" s="199" t="s">
        <v>755</v>
      </c>
      <c r="D2155" s="195">
        <v>9786</v>
      </c>
      <c r="E2155" s="195">
        <v>359</v>
      </c>
      <c r="F2155" s="195">
        <v>58846.6</v>
      </c>
      <c r="G2155" s="195">
        <v>329</v>
      </c>
      <c r="H2155" s="196">
        <f t="shared" si="100"/>
        <v>329</v>
      </c>
      <c r="I2155" s="197" t="b">
        <f t="shared" si="101"/>
        <v>1</v>
      </c>
      <c r="J2155" s="194" t="b">
        <v>1</v>
      </c>
    </row>
    <row r="2156" spans="1:10" ht="15.6" thickBot="1">
      <c r="A2156" s="222" t="str">
        <f t="shared" si="99"/>
        <v>TPELGW</v>
      </c>
      <c r="B2156" s="199" t="s">
        <v>755</v>
      </c>
      <c r="C2156" s="199" t="s">
        <v>1690</v>
      </c>
      <c r="D2156" s="198">
        <v>9786</v>
      </c>
      <c r="E2156" s="198">
        <v>359</v>
      </c>
      <c r="F2156" s="198">
        <v>58846.6</v>
      </c>
      <c r="G2156" s="198">
        <v>329</v>
      </c>
      <c r="H2156" s="196">
        <f t="shared" si="100"/>
        <v>329</v>
      </c>
      <c r="I2156" s="197" t="b">
        <f t="shared" si="101"/>
        <v>1</v>
      </c>
      <c r="J2156" s="194" t="b">
        <v>1</v>
      </c>
    </row>
    <row r="2157" spans="1:10" ht="15.6" thickBot="1">
      <c r="A2157" s="222" t="str">
        <f t="shared" si="99"/>
        <v>MIAYYZ</v>
      </c>
      <c r="B2157" s="199" t="s">
        <v>1017</v>
      </c>
      <c r="C2157" s="199" t="s">
        <v>787</v>
      </c>
      <c r="D2157" s="195">
        <v>1988</v>
      </c>
      <c r="E2157" s="195" t="s">
        <v>1871</v>
      </c>
      <c r="F2157" s="195">
        <v>8811.2000000000007</v>
      </c>
      <c r="G2157" s="195">
        <v>192.6</v>
      </c>
      <c r="H2157" s="196">
        <f t="shared" si="100"/>
        <v>192.6</v>
      </c>
      <c r="I2157" s="197" t="b">
        <f t="shared" si="101"/>
        <v>1</v>
      </c>
      <c r="J2157" s="194" t="b">
        <v>1</v>
      </c>
    </row>
    <row r="2158" spans="1:10" ht="15.6" thickBot="1">
      <c r="A2158" s="222" t="str">
        <f t="shared" si="99"/>
        <v>YYZSAT</v>
      </c>
      <c r="B2158" s="199" t="s">
        <v>787</v>
      </c>
      <c r="C2158" s="199" t="s">
        <v>1683</v>
      </c>
      <c r="D2158" s="195">
        <v>2290</v>
      </c>
      <c r="E2158" s="195" t="s">
        <v>1872</v>
      </c>
      <c r="F2158" s="195">
        <v>5959.7</v>
      </c>
      <c r="G2158" s="195">
        <v>258.39999999999998</v>
      </c>
      <c r="H2158" s="196">
        <f t="shared" si="100"/>
        <v>258.39999999999998</v>
      </c>
      <c r="I2158" s="197" t="b">
        <f t="shared" si="101"/>
        <v>1</v>
      </c>
      <c r="J2158" s="194" t="b">
        <v>1</v>
      </c>
    </row>
    <row r="2159" spans="1:10" ht="15.6" thickBot="1">
      <c r="A2159" s="222" t="str">
        <f t="shared" si="99"/>
        <v>SATYYZ</v>
      </c>
      <c r="B2159" s="199" t="s">
        <v>1683</v>
      </c>
      <c r="C2159" s="199" t="s">
        <v>787</v>
      </c>
      <c r="D2159" s="195">
        <v>2290</v>
      </c>
      <c r="E2159" s="195" t="s">
        <v>1872</v>
      </c>
      <c r="F2159" s="195">
        <v>5959.7</v>
      </c>
      <c r="G2159" s="195">
        <v>258.39999999999998</v>
      </c>
      <c r="H2159" s="196">
        <f t="shared" si="100"/>
        <v>258.39999999999998</v>
      </c>
      <c r="I2159" s="197" t="b">
        <f t="shared" si="101"/>
        <v>1</v>
      </c>
      <c r="J2159" s="194" t="b">
        <v>1</v>
      </c>
    </row>
    <row r="2160" spans="1:10" ht="15.6" thickBot="1">
      <c r="A2160" s="222" t="str">
        <f t="shared" si="99"/>
        <v>YYZMIA</v>
      </c>
      <c r="B2160" s="199" t="s">
        <v>787</v>
      </c>
      <c r="C2160" s="199" t="s">
        <v>1017</v>
      </c>
      <c r="D2160" s="198">
        <v>1988</v>
      </c>
      <c r="E2160" s="198" t="s">
        <v>1871</v>
      </c>
      <c r="F2160" s="198">
        <v>8814.7000000000007</v>
      </c>
      <c r="G2160" s="198">
        <v>192.9</v>
      </c>
      <c r="H2160" s="196">
        <f t="shared" si="100"/>
        <v>192.9</v>
      </c>
      <c r="I2160" s="197" t="b">
        <f t="shared" si="101"/>
        <v>1</v>
      </c>
      <c r="J2160" s="194" t="b">
        <v>1</v>
      </c>
    </row>
    <row r="2161" spans="1:10" ht="15.6" thickBot="1">
      <c r="A2161" s="222" t="str">
        <f t="shared" si="99"/>
        <v>NRTAMS</v>
      </c>
      <c r="B2161" s="199" t="s">
        <v>754</v>
      </c>
      <c r="C2161" s="199" t="s">
        <v>790</v>
      </c>
      <c r="D2161" s="195">
        <v>9316</v>
      </c>
      <c r="E2161" s="195" t="s">
        <v>1739</v>
      </c>
      <c r="F2161" s="195">
        <v>79069</v>
      </c>
      <c r="G2161" s="195">
        <v>409</v>
      </c>
      <c r="H2161" s="196">
        <f t="shared" si="100"/>
        <v>409</v>
      </c>
      <c r="I2161" s="197" t="b">
        <f t="shared" si="101"/>
        <v>1</v>
      </c>
      <c r="J2161" s="194" t="b">
        <v>1</v>
      </c>
    </row>
    <row r="2162" spans="1:10" ht="15.6" thickBot="1">
      <c r="A2162" s="222" t="str">
        <f t="shared" si="99"/>
        <v>AMSAES</v>
      </c>
      <c r="B2162" s="199" t="s">
        <v>790</v>
      </c>
      <c r="C2162" s="199" t="s">
        <v>1873</v>
      </c>
      <c r="D2162" s="195">
        <v>1141</v>
      </c>
      <c r="E2162" s="195" t="s">
        <v>835</v>
      </c>
      <c r="F2162" s="195">
        <v>3683.3</v>
      </c>
      <c r="G2162" s="195">
        <v>156.30000000000001</v>
      </c>
      <c r="H2162" s="196">
        <f t="shared" si="100"/>
        <v>156.30000000000001</v>
      </c>
      <c r="I2162" s="197" t="b">
        <f t="shared" si="101"/>
        <v>1</v>
      </c>
      <c r="J2162" s="194" t="b">
        <v>1</v>
      </c>
    </row>
    <row r="2163" spans="1:10" ht="15.6" thickBot="1">
      <c r="A2163" s="222" t="str">
        <f t="shared" si="99"/>
        <v>AESALC</v>
      </c>
      <c r="B2163" s="199" t="s">
        <v>1873</v>
      </c>
      <c r="C2163" s="199" t="s">
        <v>1874</v>
      </c>
      <c r="D2163" s="195">
        <v>2736</v>
      </c>
      <c r="E2163" s="195" t="s">
        <v>1875</v>
      </c>
      <c r="F2163" s="195">
        <v>10473.299999999999</v>
      </c>
      <c r="G2163" s="195">
        <v>204.5</v>
      </c>
      <c r="H2163" s="196">
        <f t="shared" si="100"/>
        <v>204.5</v>
      </c>
      <c r="I2163" s="197" t="b">
        <f t="shared" si="101"/>
        <v>1</v>
      </c>
      <c r="J2163" s="194" t="b">
        <v>1</v>
      </c>
    </row>
    <row r="2164" spans="1:10" ht="15.6" thickBot="1">
      <c r="A2164" s="222" t="str">
        <f t="shared" si="99"/>
        <v>ALCAES</v>
      </c>
      <c r="B2164" s="199" t="s">
        <v>1874</v>
      </c>
      <c r="C2164" s="199" t="s">
        <v>1873</v>
      </c>
      <c r="D2164" s="195">
        <v>2736</v>
      </c>
      <c r="E2164" s="195" t="s">
        <v>1875</v>
      </c>
      <c r="F2164" s="195">
        <v>10473.299999999999</v>
      </c>
      <c r="G2164" s="195">
        <v>204.5</v>
      </c>
      <c r="H2164" s="196">
        <f t="shared" si="100"/>
        <v>204.5</v>
      </c>
      <c r="I2164" s="197" t="b">
        <f t="shared" si="101"/>
        <v>1</v>
      </c>
      <c r="J2164" s="194" t="b">
        <v>1</v>
      </c>
    </row>
    <row r="2165" spans="1:10" ht="15.6" thickBot="1">
      <c r="A2165" s="222" t="str">
        <f t="shared" si="99"/>
        <v>AESAMS</v>
      </c>
      <c r="B2165" s="199" t="s">
        <v>1873</v>
      </c>
      <c r="C2165" s="199" t="s">
        <v>790</v>
      </c>
      <c r="D2165" s="198">
        <v>1141</v>
      </c>
      <c r="E2165" s="198" t="s">
        <v>835</v>
      </c>
      <c r="F2165" s="198">
        <v>3683.3</v>
      </c>
      <c r="G2165" s="198">
        <v>156.30000000000001</v>
      </c>
      <c r="H2165" s="196">
        <f t="shared" si="100"/>
        <v>156.30000000000001</v>
      </c>
      <c r="I2165" s="197" t="b">
        <f t="shared" si="101"/>
        <v>1</v>
      </c>
      <c r="J2165" s="194" t="b">
        <v>1</v>
      </c>
    </row>
    <row r="2166" spans="1:10" ht="15.6" thickBot="1">
      <c r="A2166" s="222" t="str">
        <f t="shared" si="99"/>
        <v>AMSNRT</v>
      </c>
      <c r="B2166" s="199" t="s">
        <v>790</v>
      </c>
      <c r="C2166" s="199" t="s">
        <v>754</v>
      </c>
      <c r="D2166" s="195">
        <v>9316</v>
      </c>
      <c r="E2166" s="195" t="s">
        <v>1739</v>
      </c>
      <c r="F2166" s="195">
        <v>79069</v>
      </c>
      <c r="G2166" s="195">
        <v>409</v>
      </c>
      <c r="H2166" s="196">
        <f t="shared" si="100"/>
        <v>409</v>
      </c>
      <c r="I2166" s="197" t="b">
        <f t="shared" si="101"/>
        <v>1</v>
      </c>
      <c r="J2166" s="194" t="b">
        <v>1</v>
      </c>
    </row>
    <row r="2167" spans="1:10" ht="19.8" thickBot="1">
      <c r="A2167" s="222" t="str">
        <f t="shared" si="99"/>
        <v>ADBIST</v>
      </c>
      <c r="B2167" s="199" t="s">
        <v>1876</v>
      </c>
      <c r="C2167" s="199" t="s">
        <v>812</v>
      </c>
      <c r="D2167" s="195">
        <v>330</v>
      </c>
      <c r="E2167" s="195" t="s">
        <v>1877</v>
      </c>
      <c r="F2167" s="195">
        <v>3056.4</v>
      </c>
      <c r="G2167" s="195">
        <v>49.4</v>
      </c>
      <c r="H2167" s="196">
        <f t="shared" si="100"/>
        <v>49.4</v>
      </c>
      <c r="I2167" s="197" t="b">
        <f t="shared" si="101"/>
        <v>1</v>
      </c>
      <c r="J2167" s="194" t="b">
        <v>1</v>
      </c>
    </row>
    <row r="2168" spans="1:10" ht="15.6" thickBot="1">
      <c r="A2168" s="222" t="str">
        <f t="shared" si="99"/>
        <v>ISTOPO</v>
      </c>
      <c r="B2168" s="199" t="s">
        <v>812</v>
      </c>
      <c r="C2168" s="199" t="s">
        <v>876</v>
      </c>
      <c r="D2168" s="195">
        <v>3112</v>
      </c>
      <c r="E2168" s="195" t="s">
        <v>1878</v>
      </c>
      <c r="F2168" s="195">
        <v>11737.4</v>
      </c>
      <c r="G2168" s="195">
        <v>226.5</v>
      </c>
      <c r="H2168" s="196">
        <f t="shared" si="100"/>
        <v>226.5</v>
      </c>
      <c r="I2168" s="197" t="b">
        <f t="shared" si="101"/>
        <v>1</v>
      </c>
      <c r="J2168" s="194" t="b">
        <v>1</v>
      </c>
    </row>
    <row r="2169" spans="1:10" ht="15.6" thickBot="1">
      <c r="A2169" s="222" t="str">
        <f t="shared" si="99"/>
        <v>OPOSTN</v>
      </c>
      <c r="B2169" s="199" t="s">
        <v>876</v>
      </c>
      <c r="C2169" s="199" t="s">
        <v>1879</v>
      </c>
      <c r="D2169" s="195">
        <v>1362</v>
      </c>
      <c r="E2169" s="195" t="s">
        <v>1875</v>
      </c>
      <c r="F2169" s="195">
        <v>6288.2</v>
      </c>
      <c r="G2169" s="195">
        <v>122.8</v>
      </c>
      <c r="H2169" s="196">
        <f t="shared" si="100"/>
        <v>122.8</v>
      </c>
      <c r="I2169" s="197" t="b">
        <f t="shared" si="101"/>
        <v>1</v>
      </c>
      <c r="J2169" s="194" t="b">
        <v>1</v>
      </c>
    </row>
    <row r="2170" spans="1:10" ht="15.6" thickBot="1">
      <c r="A2170" s="222" t="str">
        <f t="shared" si="99"/>
        <v>STNOPO</v>
      </c>
      <c r="B2170" s="199" t="s">
        <v>1879</v>
      </c>
      <c r="C2170" s="199" t="s">
        <v>876</v>
      </c>
      <c r="D2170" s="195">
        <v>1362</v>
      </c>
      <c r="E2170" s="195" t="s">
        <v>1875</v>
      </c>
      <c r="F2170" s="195">
        <v>6288.2</v>
      </c>
      <c r="G2170" s="195">
        <v>122.8</v>
      </c>
      <c r="H2170" s="196">
        <f t="shared" si="100"/>
        <v>122.8</v>
      </c>
      <c r="I2170" s="197" t="b">
        <f t="shared" si="101"/>
        <v>1</v>
      </c>
      <c r="J2170" s="194" t="b">
        <v>1</v>
      </c>
    </row>
    <row r="2171" spans="1:10" ht="15.6" thickBot="1">
      <c r="A2171" s="222" t="str">
        <f t="shared" si="99"/>
        <v>OPOIST</v>
      </c>
      <c r="B2171" s="199" t="s">
        <v>876</v>
      </c>
      <c r="C2171" s="199" t="s">
        <v>812</v>
      </c>
      <c r="D2171" s="198">
        <v>3112</v>
      </c>
      <c r="E2171" s="198" t="s">
        <v>1878</v>
      </c>
      <c r="F2171" s="198">
        <v>11737.4</v>
      </c>
      <c r="G2171" s="198">
        <v>226.5</v>
      </c>
      <c r="H2171" s="196">
        <f t="shared" si="100"/>
        <v>226.5</v>
      </c>
      <c r="I2171" s="197" t="b">
        <f t="shared" si="101"/>
        <v>1</v>
      </c>
      <c r="J2171" s="194" t="b">
        <v>1</v>
      </c>
    </row>
    <row r="2172" spans="1:10" ht="19.8" thickBot="1">
      <c r="A2172" s="222" t="str">
        <f t="shared" si="99"/>
        <v>ISTADB</v>
      </c>
      <c r="B2172" s="199" t="s">
        <v>812</v>
      </c>
      <c r="C2172" s="199" t="s">
        <v>1876</v>
      </c>
      <c r="D2172" s="195">
        <v>330</v>
      </c>
      <c r="E2172" s="195" t="s">
        <v>1877</v>
      </c>
      <c r="F2172" s="195">
        <v>3056.4</v>
      </c>
      <c r="G2172" s="195">
        <v>49.4</v>
      </c>
      <c r="H2172" s="196">
        <f t="shared" si="100"/>
        <v>49.4</v>
      </c>
      <c r="I2172" s="197" t="b">
        <f t="shared" si="101"/>
        <v>1</v>
      </c>
      <c r="J2172" s="194" t="b">
        <v>1</v>
      </c>
    </row>
    <row r="2173" spans="1:10" ht="15.6" thickBot="1">
      <c r="A2173" s="222" t="str">
        <f t="shared" si="99"/>
        <v>GEGSLC</v>
      </c>
      <c r="B2173" s="199" t="s">
        <v>1365</v>
      </c>
      <c r="C2173" s="199" t="s">
        <v>1701</v>
      </c>
      <c r="D2173" s="195">
        <v>879</v>
      </c>
      <c r="E2173" s="195" t="s">
        <v>1880</v>
      </c>
      <c r="F2173" s="195">
        <v>4080</v>
      </c>
      <c r="G2173" s="195">
        <v>113</v>
      </c>
      <c r="H2173" s="196">
        <f t="shared" si="100"/>
        <v>113</v>
      </c>
      <c r="I2173" s="197" t="b">
        <f t="shared" si="101"/>
        <v>1</v>
      </c>
      <c r="J2173" s="194" t="b">
        <v>1</v>
      </c>
    </row>
    <row r="2174" spans="1:10" ht="19.8" thickBot="1">
      <c r="A2174" s="222" t="str">
        <f t="shared" si="99"/>
        <v>SLCOAK</v>
      </c>
      <c r="B2174" s="199" t="s">
        <v>1701</v>
      </c>
      <c r="C2174" s="199" t="s">
        <v>1881</v>
      </c>
      <c r="D2174" s="195">
        <v>945</v>
      </c>
      <c r="E2174" s="195" t="s">
        <v>1882</v>
      </c>
      <c r="F2174" s="195">
        <v>4217.2</v>
      </c>
      <c r="G2174" s="195">
        <v>121.7</v>
      </c>
      <c r="H2174" s="196">
        <f t="shared" si="100"/>
        <v>121.7</v>
      </c>
      <c r="I2174" s="197" t="b">
        <f t="shared" si="101"/>
        <v>1</v>
      </c>
      <c r="J2174" s="194" t="b">
        <v>1</v>
      </c>
    </row>
    <row r="2175" spans="1:10" ht="19.8" thickBot="1">
      <c r="A2175" s="222" t="str">
        <f t="shared" si="99"/>
        <v>OAKSLC</v>
      </c>
      <c r="B2175" s="199" t="s">
        <v>1881</v>
      </c>
      <c r="C2175" s="199" t="s">
        <v>1701</v>
      </c>
      <c r="D2175" s="195">
        <v>945</v>
      </c>
      <c r="E2175" s="195" t="s">
        <v>1882</v>
      </c>
      <c r="F2175" s="195">
        <v>4213</v>
      </c>
      <c r="G2175" s="195">
        <v>121.8</v>
      </c>
      <c r="H2175" s="196">
        <f t="shared" si="100"/>
        <v>121.8</v>
      </c>
      <c r="I2175" s="197" t="b">
        <f t="shared" si="101"/>
        <v>1</v>
      </c>
      <c r="J2175" s="194" t="b">
        <v>1</v>
      </c>
    </row>
    <row r="2176" spans="1:10" ht="15.6" thickBot="1">
      <c r="A2176" s="222" t="str">
        <f t="shared" si="99"/>
        <v>SLCGEG</v>
      </c>
      <c r="B2176" s="199" t="s">
        <v>1701</v>
      </c>
      <c r="C2176" s="199" t="s">
        <v>1365</v>
      </c>
      <c r="D2176" s="195">
        <v>879</v>
      </c>
      <c r="E2176" s="195" t="s">
        <v>1880</v>
      </c>
      <c r="F2176" s="195">
        <v>4081.1</v>
      </c>
      <c r="G2176" s="195">
        <v>113</v>
      </c>
      <c r="H2176" s="196">
        <f t="shared" si="100"/>
        <v>113</v>
      </c>
      <c r="I2176" s="197" t="b">
        <f t="shared" si="101"/>
        <v>1</v>
      </c>
      <c r="J2176" s="194" t="b">
        <v>1</v>
      </c>
    </row>
    <row r="2177" spans="1:10" ht="15.6" thickBot="1">
      <c r="A2177" s="222" t="str">
        <f t="shared" si="99"/>
        <v>OBOHND</v>
      </c>
      <c r="B2177" s="199" t="s">
        <v>1883</v>
      </c>
      <c r="C2177" s="199" t="s">
        <v>753</v>
      </c>
      <c r="D2177" s="195">
        <v>851</v>
      </c>
      <c r="E2177" s="195" t="s">
        <v>1884</v>
      </c>
      <c r="F2177" s="195">
        <v>5612</v>
      </c>
      <c r="G2177" s="195">
        <v>72.7</v>
      </c>
      <c r="H2177" s="196">
        <f t="shared" si="100"/>
        <v>72.7</v>
      </c>
      <c r="I2177" s="197" t="b">
        <f t="shared" si="101"/>
        <v>1</v>
      </c>
      <c r="J2177" s="194" t="b">
        <v>1</v>
      </c>
    </row>
    <row r="2178" spans="1:10" ht="15.6" thickBot="1">
      <c r="A2178" s="222" t="str">
        <f t="shared" si="99"/>
        <v>HNDITM</v>
      </c>
      <c r="B2178" s="199" t="s">
        <v>753</v>
      </c>
      <c r="C2178" s="199" t="s">
        <v>1885</v>
      </c>
      <c r="D2178" s="195">
        <v>402</v>
      </c>
      <c r="E2178" s="195" t="s">
        <v>1886</v>
      </c>
      <c r="F2178" s="195">
        <v>5574.1</v>
      </c>
      <c r="G2178" s="195">
        <v>46.7</v>
      </c>
      <c r="H2178" s="196">
        <f t="shared" si="100"/>
        <v>46.7</v>
      </c>
      <c r="I2178" s="197" t="b">
        <f t="shared" si="101"/>
        <v>1</v>
      </c>
      <c r="J2178" s="194" t="b">
        <v>1</v>
      </c>
    </row>
    <row r="2179" spans="1:10" ht="15.6" thickBot="1">
      <c r="A2179" s="222" t="str">
        <f t="shared" ref="A2179:A2242" si="102">B2179&amp;C2179</f>
        <v>ITMHND</v>
      </c>
      <c r="B2179" s="199" t="s">
        <v>1885</v>
      </c>
      <c r="C2179" s="199" t="s">
        <v>753</v>
      </c>
      <c r="D2179" s="198">
        <v>402</v>
      </c>
      <c r="E2179" s="198" t="s">
        <v>1886</v>
      </c>
      <c r="F2179" s="198">
        <v>5596.8</v>
      </c>
      <c r="G2179" s="198">
        <v>46.9</v>
      </c>
      <c r="H2179" s="196">
        <f t="shared" ref="H2179:H2242" si="103">SUMIFS(G:G,B:B,B2179,C:C,C2179)</f>
        <v>46.9</v>
      </c>
      <c r="I2179" s="197" t="b">
        <f t="shared" ref="I2179:I2242" si="104">H2179=G2179</f>
        <v>1</v>
      </c>
      <c r="J2179" s="194" t="b">
        <v>1</v>
      </c>
    </row>
    <row r="2180" spans="1:10" ht="15.6" thickBot="1">
      <c r="A2180" s="222" t="str">
        <f t="shared" si="102"/>
        <v>HNDOBO</v>
      </c>
      <c r="B2180" s="199" t="s">
        <v>753</v>
      </c>
      <c r="C2180" s="199" t="s">
        <v>1883</v>
      </c>
      <c r="D2180" s="195">
        <v>851</v>
      </c>
      <c r="E2180" s="195" t="s">
        <v>1884</v>
      </c>
      <c r="F2180" s="195">
        <v>5540.8</v>
      </c>
      <c r="G2180" s="195">
        <v>72.599999999999994</v>
      </c>
      <c r="H2180" s="196">
        <f t="shared" si="103"/>
        <v>72.599999999999994</v>
      </c>
      <c r="I2180" s="197" t="b">
        <f t="shared" si="104"/>
        <v>1</v>
      </c>
      <c r="J2180" s="194" t="b">
        <v>1</v>
      </c>
    </row>
    <row r="2181" spans="1:10" ht="15.6" thickBot="1">
      <c r="A2181" s="222" t="str">
        <f t="shared" si="102"/>
        <v>FSZTPE</v>
      </c>
      <c r="B2181" s="199" t="s">
        <v>1887</v>
      </c>
      <c r="C2181" s="199" t="s">
        <v>755</v>
      </c>
      <c r="D2181" s="195">
        <v>1952</v>
      </c>
      <c r="E2181" s="195" t="s">
        <v>920</v>
      </c>
      <c r="F2181" s="195">
        <v>8747.7999999999993</v>
      </c>
      <c r="G2181" s="195">
        <v>156.30000000000001</v>
      </c>
      <c r="H2181" s="196">
        <f t="shared" si="103"/>
        <v>156.30000000000001</v>
      </c>
      <c r="I2181" s="197" t="b">
        <f t="shared" si="104"/>
        <v>1</v>
      </c>
      <c r="J2181" s="194" t="b">
        <v>1</v>
      </c>
    </row>
    <row r="2182" spans="1:10" ht="15.6" thickBot="1">
      <c r="A2182" s="222" t="str">
        <f t="shared" si="102"/>
        <v>TPEFSZ</v>
      </c>
      <c r="B2182" s="199" t="s">
        <v>755</v>
      </c>
      <c r="C2182" s="199" t="s">
        <v>1887</v>
      </c>
      <c r="D2182" s="198">
        <v>1952</v>
      </c>
      <c r="E2182" s="198" t="s">
        <v>920</v>
      </c>
      <c r="F2182" s="198">
        <v>8747.7999999999993</v>
      </c>
      <c r="G2182" s="198">
        <v>156.30000000000001</v>
      </c>
      <c r="H2182" s="196">
        <f t="shared" si="103"/>
        <v>156.30000000000001</v>
      </c>
      <c r="I2182" s="197" t="b">
        <f t="shared" si="104"/>
        <v>1</v>
      </c>
      <c r="J2182" s="194" t="b">
        <v>1</v>
      </c>
    </row>
    <row r="2183" spans="1:10" ht="15.6" thickBot="1">
      <c r="A2183" s="222" t="str">
        <f t="shared" si="102"/>
        <v>AMSBSL</v>
      </c>
      <c r="B2183" s="199" t="s">
        <v>790</v>
      </c>
      <c r="C2183" s="199" t="s">
        <v>1002</v>
      </c>
      <c r="D2183" s="195">
        <v>558</v>
      </c>
      <c r="E2183" s="195" t="s">
        <v>1888</v>
      </c>
      <c r="F2183" s="195">
        <v>2913.4</v>
      </c>
      <c r="G2183" s="195">
        <v>93.8</v>
      </c>
      <c r="H2183" s="196">
        <f t="shared" si="103"/>
        <v>93.8</v>
      </c>
      <c r="I2183" s="197" t="b">
        <f t="shared" si="104"/>
        <v>1</v>
      </c>
      <c r="J2183" s="194" t="b">
        <v>1</v>
      </c>
    </row>
    <row r="2184" spans="1:10" ht="15.6" thickBot="1">
      <c r="A2184" s="222" t="str">
        <f t="shared" si="102"/>
        <v>BSLAMS</v>
      </c>
      <c r="B2184" s="199" t="s">
        <v>1002</v>
      </c>
      <c r="C2184" s="199" t="s">
        <v>790</v>
      </c>
      <c r="D2184" s="195">
        <v>558</v>
      </c>
      <c r="E2184" s="195" t="s">
        <v>1888</v>
      </c>
      <c r="F2184" s="195">
        <v>2913.4</v>
      </c>
      <c r="G2184" s="195">
        <v>93.8</v>
      </c>
      <c r="H2184" s="196">
        <f t="shared" si="103"/>
        <v>93.8</v>
      </c>
      <c r="I2184" s="197" t="b">
        <f t="shared" si="104"/>
        <v>1</v>
      </c>
      <c r="J2184" s="194" t="b">
        <v>1</v>
      </c>
    </row>
    <row r="2185" spans="1:10" ht="15.6" thickBot="1">
      <c r="A2185" s="222" t="str">
        <f t="shared" si="102"/>
        <v>SATATL</v>
      </c>
      <c r="B2185" s="199" t="s">
        <v>1683</v>
      </c>
      <c r="C2185" s="199" t="s">
        <v>808</v>
      </c>
      <c r="D2185" s="195">
        <v>1403</v>
      </c>
      <c r="E2185" s="195" t="s">
        <v>1889</v>
      </c>
      <c r="F2185" s="195">
        <v>6938</v>
      </c>
      <c r="G2185" s="195">
        <v>132.80000000000001</v>
      </c>
      <c r="H2185" s="196">
        <f t="shared" si="103"/>
        <v>132.80000000000001</v>
      </c>
      <c r="I2185" s="197" t="b">
        <f t="shared" si="104"/>
        <v>1</v>
      </c>
      <c r="J2185" s="194" t="b">
        <v>1</v>
      </c>
    </row>
    <row r="2186" spans="1:10" ht="15.6" thickBot="1">
      <c r="A2186" s="222" t="str">
        <f t="shared" si="102"/>
        <v>ATLSAT</v>
      </c>
      <c r="B2186" s="199" t="s">
        <v>808</v>
      </c>
      <c r="C2186" s="199" t="s">
        <v>1683</v>
      </c>
      <c r="D2186" s="198">
        <v>1403</v>
      </c>
      <c r="E2186" s="198" t="s">
        <v>1890</v>
      </c>
      <c r="F2186" s="198">
        <v>6961.3</v>
      </c>
      <c r="G2186" s="198">
        <v>132</v>
      </c>
      <c r="H2186" s="196">
        <f t="shared" si="103"/>
        <v>132</v>
      </c>
      <c r="I2186" s="197" t="b">
        <f t="shared" si="104"/>
        <v>1</v>
      </c>
      <c r="J2186" s="194" t="b">
        <v>1</v>
      </c>
    </row>
    <row r="2187" spans="1:10" ht="15.6" thickBot="1">
      <c r="A2187" s="222" t="str">
        <f t="shared" si="102"/>
        <v>PVGHRB</v>
      </c>
      <c r="B2187" s="199" t="s">
        <v>758</v>
      </c>
      <c r="C2187" s="199" t="s">
        <v>1007</v>
      </c>
      <c r="D2187" s="195">
        <v>1654</v>
      </c>
      <c r="E2187" s="195" t="s">
        <v>1891</v>
      </c>
      <c r="F2187" s="195">
        <v>7654.8</v>
      </c>
      <c r="G2187" s="195">
        <v>145.9</v>
      </c>
      <c r="H2187" s="196">
        <f t="shared" si="103"/>
        <v>145.9</v>
      </c>
      <c r="I2187" s="197" t="b">
        <f t="shared" si="104"/>
        <v>1</v>
      </c>
      <c r="J2187" s="194" t="b">
        <v>1</v>
      </c>
    </row>
    <row r="2188" spans="1:10" ht="15.6" thickBot="1">
      <c r="A2188" s="222" t="str">
        <f t="shared" si="102"/>
        <v>HRBPVG</v>
      </c>
      <c r="B2188" s="199" t="s">
        <v>1007</v>
      </c>
      <c r="C2188" s="199" t="s">
        <v>758</v>
      </c>
      <c r="D2188" s="198">
        <v>1654</v>
      </c>
      <c r="E2188" s="198" t="s">
        <v>1891</v>
      </c>
      <c r="F2188" s="198">
        <v>7655</v>
      </c>
      <c r="G2188" s="198">
        <v>145.9</v>
      </c>
      <c r="H2188" s="196">
        <f t="shared" si="103"/>
        <v>145.9</v>
      </c>
      <c r="I2188" s="197" t="b">
        <f t="shared" si="104"/>
        <v>1</v>
      </c>
      <c r="J2188" s="194" t="b">
        <v>1</v>
      </c>
    </row>
    <row r="2189" spans="1:10" ht="15.6" thickBot="1">
      <c r="A2189" s="222" t="str">
        <f t="shared" si="102"/>
        <v>FSDDEN</v>
      </c>
      <c r="B2189" s="199" t="s">
        <v>1842</v>
      </c>
      <c r="C2189" s="199" t="s">
        <v>878</v>
      </c>
      <c r="D2189" s="195">
        <v>776</v>
      </c>
      <c r="E2189" s="195" t="s">
        <v>1892</v>
      </c>
      <c r="F2189" s="195">
        <v>2991.4</v>
      </c>
      <c r="G2189" s="195">
        <v>92.7</v>
      </c>
      <c r="H2189" s="196">
        <f t="shared" si="103"/>
        <v>92.7</v>
      </c>
      <c r="I2189" s="197" t="b">
        <f t="shared" si="104"/>
        <v>1</v>
      </c>
      <c r="J2189" s="194" t="b">
        <v>1</v>
      </c>
    </row>
    <row r="2190" spans="1:10" ht="15.6" thickBot="1">
      <c r="A2190" s="222" t="str">
        <f t="shared" si="102"/>
        <v>DENFSD</v>
      </c>
      <c r="B2190" s="199" t="s">
        <v>878</v>
      </c>
      <c r="C2190" s="199" t="s">
        <v>1842</v>
      </c>
      <c r="D2190" s="198">
        <v>776</v>
      </c>
      <c r="E2190" s="198" t="s">
        <v>1892</v>
      </c>
      <c r="F2190" s="198">
        <v>2990.9</v>
      </c>
      <c r="G2190" s="198">
        <v>92.9</v>
      </c>
      <c r="H2190" s="196">
        <f t="shared" si="103"/>
        <v>92.9</v>
      </c>
      <c r="I2190" s="197" t="b">
        <f t="shared" si="104"/>
        <v>1</v>
      </c>
      <c r="J2190" s="194" t="b">
        <v>1</v>
      </c>
    </row>
    <row r="2191" spans="1:10" ht="15.6" thickBot="1">
      <c r="A2191" s="222" t="str">
        <f t="shared" si="102"/>
        <v>CSXURC</v>
      </c>
      <c r="B2191" s="199" t="s">
        <v>919</v>
      </c>
      <c r="C2191" s="199" t="s">
        <v>1893</v>
      </c>
      <c r="D2191" s="195">
        <v>2877</v>
      </c>
      <c r="E2191" s="195" t="s">
        <v>1894</v>
      </c>
      <c r="F2191" s="195">
        <v>11138.5</v>
      </c>
      <c r="G2191" s="195">
        <v>222.6</v>
      </c>
      <c r="H2191" s="196">
        <f t="shared" si="103"/>
        <v>222.6</v>
      </c>
      <c r="I2191" s="197" t="b">
        <f t="shared" si="104"/>
        <v>1</v>
      </c>
      <c r="J2191" s="194" t="b">
        <v>1</v>
      </c>
    </row>
    <row r="2192" spans="1:10" ht="15.6" thickBot="1">
      <c r="A2192" s="222" t="str">
        <f t="shared" si="102"/>
        <v>URCCSX</v>
      </c>
      <c r="B2192" s="199" t="s">
        <v>1893</v>
      </c>
      <c r="C2192" s="199" t="s">
        <v>919</v>
      </c>
      <c r="D2192" s="198">
        <v>2877</v>
      </c>
      <c r="E2192" s="198" t="s">
        <v>1894</v>
      </c>
      <c r="F2192" s="198">
        <v>11138.5</v>
      </c>
      <c r="G2192" s="198">
        <v>222.6</v>
      </c>
      <c r="H2192" s="196">
        <f t="shared" si="103"/>
        <v>222.6</v>
      </c>
      <c r="I2192" s="197" t="b">
        <f t="shared" si="104"/>
        <v>1</v>
      </c>
      <c r="J2192" s="194" t="b">
        <v>1</v>
      </c>
    </row>
    <row r="2193" spans="1:10" ht="15.6" thickBot="1">
      <c r="A2193" s="222" t="str">
        <f t="shared" si="102"/>
        <v>URCSHA</v>
      </c>
      <c r="B2193" s="199" t="s">
        <v>1893</v>
      </c>
      <c r="C2193" s="199" t="s">
        <v>771</v>
      </c>
      <c r="D2193" s="195">
        <v>3272</v>
      </c>
      <c r="E2193" s="195" t="s">
        <v>1895</v>
      </c>
      <c r="F2193" s="195">
        <v>12833.2</v>
      </c>
      <c r="G2193" s="195">
        <v>239.7</v>
      </c>
      <c r="H2193" s="196">
        <f t="shared" si="103"/>
        <v>239.7</v>
      </c>
      <c r="I2193" s="197" t="b">
        <f t="shared" si="104"/>
        <v>1</v>
      </c>
      <c r="J2193" s="194" t="b">
        <v>1</v>
      </c>
    </row>
    <row r="2194" spans="1:10" ht="15.6" thickBot="1">
      <c r="A2194" s="222" t="str">
        <f t="shared" si="102"/>
        <v>SHAURC</v>
      </c>
      <c r="B2194" s="199" t="s">
        <v>771</v>
      </c>
      <c r="C2194" s="199" t="s">
        <v>1893</v>
      </c>
      <c r="D2194" s="198">
        <v>3272</v>
      </c>
      <c r="E2194" s="198" t="s">
        <v>1895</v>
      </c>
      <c r="F2194" s="198">
        <v>12833.2</v>
      </c>
      <c r="G2194" s="198">
        <v>239.7</v>
      </c>
      <c r="H2194" s="196">
        <f t="shared" si="103"/>
        <v>239.7</v>
      </c>
      <c r="I2194" s="197" t="b">
        <f t="shared" si="104"/>
        <v>1</v>
      </c>
      <c r="J2194" s="194" t="b">
        <v>1</v>
      </c>
    </row>
    <row r="2195" spans="1:10" ht="15.6" thickBot="1">
      <c r="A2195" s="222" t="str">
        <f t="shared" si="102"/>
        <v>BCNFCO</v>
      </c>
      <c r="B2195" s="199" t="s">
        <v>805</v>
      </c>
      <c r="C2195" s="199" t="s">
        <v>810</v>
      </c>
      <c r="D2195" s="195">
        <v>847</v>
      </c>
      <c r="E2195" s="195" t="s">
        <v>1896</v>
      </c>
      <c r="F2195" s="195">
        <v>4711.6000000000004</v>
      </c>
      <c r="G2195" s="195">
        <v>90.6</v>
      </c>
      <c r="H2195" s="196">
        <f t="shared" si="103"/>
        <v>90.6</v>
      </c>
      <c r="I2195" s="197" t="b">
        <f t="shared" si="104"/>
        <v>1</v>
      </c>
      <c r="J2195" s="194" t="b">
        <v>1</v>
      </c>
    </row>
    <row r="2196" spans="1:10" ht="15.6" thickBot="1">
      <c r="A2196" s="222" t="str">
        <f t="shared" si="102"/>
        <v>FCOBCN</v>
      </c>
      <c r="B2196" s="199" t="s">
        <v>810</v>
      </c>
      <c r="C2196" s="199" t="s">
        <v>805</v>
      </c>
      <c r="D2196" s="195">
        <v>847</v>
      </c>
      <c r="E2196" s="195" t="s">
        <v>1896</v>
      </c>
      <c r="F2196" s="195">
        <v>4711.7</v>
      </c>
      <c r="G2196" s="195">
        <v>90.6</v>
      </c>
      <c r="H2196" s="196">
        <f t="shared" si="103"/>
        <v>90.6</v>
      </c>
      <c r="I2196" s="197" t="b">
        <f t="shared" si="104"/>
        <v>1</v>
      </c>
      <c r="J2196" s="194" t="b">
        <v>1</v>
      </c>
    </row>
    <row r="2197" spans="1:10" ht="15.6" thickBot="1">
      <c r="A2197" s="222" t="str">
        <f t="shared" si="102"/>
        <v>TOYTPE</v>
      </c>
      <c r="B2197" s="199" t="s">
        <v>1897</v>
      </c>
      <c r="C2197" s="199" t="s">
        <v>755</v>
      </c>
      <c r="D2197" s="195">
        <v>1988</v>
      </c>
      <c r="E2197" s="195">
        <v>738</v>
      </c>
      <c r="F2197" s="195">
        <v>8507.1</v>
      </c>
      <c r="G2197" s="195">
        <v>158.69999999999999</v>
      </c>
      <c r="H2197" s="196">
        <f t="shared" si="103"/>
        <v>158.69999999999999</v>
      </c>
      <c r="I2197" s="197" t="b">
        <f t="shared" si="104"/>
        <v>1</v>
      </c>
      <c r="J2197" s="194" t="b">
        <v>1</v>
      </c>
    </row>
    <row r="2198" spans="1:10" ht="15.6" thickBot="1">
      <c r="A2198" s="222" t="str">
        <f t="shared" si="102"/>
        <v>TPEHIA</v>
      </c>
      <c r="B2198" s="199" t="s">
        <v>755</v>
      </c>
      <c r="C2198" s="199" t="s">
        <v>1898</v>
      </c>
      <c r="D2198" s="195">
        <v>990</v>
      </c>
      <c r="E2198" s="195">
        <v>320</v>
      </c>
      <c r="F2198" s="195">
        <v>5170.8999999999996</v>
      </c>
      <c r="G2198" s="195">
        <v>102.8</v>
      </c>
      <c r="H2198" s="196">
        <f t="shared" si="103"/>
        <v>102.8</v>
      </c>
      <c r="I2198" s="197" t="b">
        <f t="shared" si="104"/>
        <v>1</v>
      </c>
      <c r="J2198" s="194" t="b">
        <v>1</v>
      </c>
    </row>
    <row r="2199" spans="1:10" ht="15.6" thickBot="1">
      <c r="A2199" s="222" t="str">
        <f t="shared" si="102"/>
        <v>HIATPE</v>
      </c>
      <c r="B2199" s="199" t="s">
        <v>1898</v>
      </c>
      <c r="C2199" s="199" t="s">
        <v>755</v>
      </c>
      <c r="D2199" s="195">
        <v>990</v>
      </c>
      <c r="E2199" s="195">
        <v>320</v>
      </c>
      <c r="F2199" s="195">
        <v>5170.8999999999996</v>
      </c>
      <c r="G2199" s="195">
        <v>102.8</v>
      </c>
      <c r="H2199" s="196">
        <f t="shared" si="103"/>
        <v>102.8</v>
      </c>
      <c r="I2199" s="197" t="b">
        <f t="shared" si="104"/>
        <v>1</v>
      </c>
      <c r="J2199" s="194" t="b">
        <v>1</v>
      </c>
    </row>
    <row r="2200" spans="1:10" ht="15.6" thickBot="1">
      <c r="A2200" s="222" t="str">
        <f t="shared" si="102"/>
        <v>TPETOY</v>
      </c>
      <c r="B2200" s="199" t="s">
        <v>755</v>
      </c>
      <c r="C2200" s="199" t="s">
        <v>1897</v>
      </c>
      <c r="D2200" s="198">
        <v>1988</v>
      </c>
      <c r="E2200" s="198">
        <v>738</v>
      </c>
      <c r="F2200" s="198">
        <v>8507.1</v>
      </c>
      <c r="G2200" s="198">
        <v>158.69999999999999</v>
      </c>
      <c r="H2200" s="196">
        <f t="shared" si="103"/>
        <v>158.69999999999999</v>
      </c>
      <c r="I2200" s="197" t="b">
        <f t="shared" si="104"/>
        <v>1</v>
      </c>
      <c r="J2200" s="194" t="b">
        <v>1</v>
      </c>
    </row>
    <row r="2201" spans="1:10" ht="15.6" thickBot="1">
      <c r="A2201" s="222" t="str">
        <f t="shared" si="102"/>
        <v>SFOPIT</v>
      </c>
      <c r="B2201" s="199" t="s">
        <v>773</v>
      </c>
      <c r="C2201" s="199" t="s">
        <v>886</v>
      </c>
      <c r="D2201" s="195">
        <v>3618</v>
      </c>
      <c r="E2201" s="195" t="s">
        <v>1899</v>
      </c>
      <c r="F2201" s="195">
        <v>12808.5</v>
      </c>
      <c r="G2201" s="195">
        <v>323.60000000000002</v>
      </c>
      <c r="H2201" s="196">
        <f t="shared" si="103"/>
        <v>323.60000000000002</v>
      </c>
      <c r="I2201" s="197" t="b">
        <f t="shared" si="104"/>
        <v>1</v>
      </c>
      <c r="J2201" s="194" t="b">
        <v>1</v>
      </c>
    </row>
    <row r="2202" spans="1:10" ht="15.6" thickBot="1">
      <c r="A2202" s="222" t="str">
        <f t="shared" si="102"/>
        <v>PITYYZ</v>
      </c>
      <c r="B2202" s="199" t="s">
        <v>886</v>
      </c>
      <c r="C2202" s="199" t="s">
        <v>787</v>
      </c>
      <c r="D2202" s="195">
        <v>356</v>
      </c>
      <c r="E2202" s="195" t="s">
        <v>1199</v>
      </c>
      <c r="F2202" s="195">
        <v>1492.3</v>
      </c>
      <c r="G2202" s="195">
        <v>53.5</v>
      </c>
      <c r="H2202" s="196">
        <f t="shared" si="103"/>
        <v>53.5</v>
      </c>
      <c r="I2202" s="197" t="b">
        <f t="shared" si="104"/>
        <v>1</v>
      </c>
      <c r="J2202" s="194" t="b">
        <v>1</v>
      </c>
    </row>
    <row r="2203" spans="1:10" ht="15.6" thickBot="1">
      <c r="A2203" s="222" t="str">
        <f t="shared" si="102"/>
        <v>YYZPIT</v>
      </c>
      <c r="B2203" s="199" t="s">
        <v>787</v>
      </c>
      <c r="C2203" s="199" t="s">
        <v>886</v>
      </c>
      <c r="D2203" s="195">
        <v>356</v>
      </c>
      <c r="E2203" s="195" t="s">
        <v>1199</v>
      </c>
      <c r="F2203" s="195">
        <v>1492.3</v>
      </c>
      <c r="G2203" s="195">
        <v>53.5</v>
      </c>
      <c r="H2203" s="196">
        <f t="shared" si="103"/>
        <v>53.5</v>
      </c>
      <c r="I2203" s="197" t="b">
        <f t="shared" si="104"/>
        <v>1</v>
      </c>
      <c r="J2203" s="194" t="b">
        <v>1</v>
      </c>
    </row>
    <row r="2204" spans="1:10" ht="15.6" thickBot="1">
      <c r="A2204" s="222" t="str">
        <f t="shared" si="102"/>
        <v>PITSFO</v>
      </c>
      <c r="B2204" s="199" t="s">
        <v>886</v>
      </c>
      <c r="C2204" s="199" t="s">
        <v>773</v>
      </c>
      <c r="D2204" s="198">
        <v>3618</v>
      </c>
      <c r="E2204" s="198" t="s">
        <v>1899</v>
      </c>
      <c r="F2204" s="198">
        <v>12808.5</v>
      </c>
      <c r="G2204" s="198">
        <v>323.60000000000002</v>
      </c>
      <c r="H2204" s="196">
        <f t="shared" si="103"/>
        <v>323.60000000000002</v>
      </c>
      <c r="I2204" s="197" t="b">
        <f t="shared" si="104"/>
        <v>1</v>
      </c>
      <c r="J2204" s="194" t="b">
        <v>1</v>
      </c>
    </row>
    <row r="2205" spans="1:10" ht="19.8" thickBot="1">
      <c r="A2205" s="222" t="str">
        <f t="shared" si="102"/>
        <v>DENDFW</v>
      </c>
      <c r="B2205" s="199" t="s">
        <v>878</v>
      </c>
      <c r="C2205" s="199" t="s">
        <v>881</v>
      </c>
      <c r="D2205" s="195">
        <v>1032</v>
      </c>
      <c r="E2205" s="195" t="s">
        <v>1900</v>
      </c>
      <c r="F2205" s="195">
        <v>5440.7</v>
      </c>
      <c r="G2205" s="195">
        <v>113.6</v>
      </c>
      <c r="H2205" s="196">
        <f t="shared" si="103"/>
        <v>113.6</v>
      </c>
      <c r="I2205" s="197" t="b">
        <f t="shared" si="104"/>
        <v>1</v>
      </c>
      <c r="J2205" s="194" t="b">
        <v>1</v>
      </c>
    </row>
    <row r="2206" spans="1:10" ht="19.8" thickBot="1">
      <c r="A2206" s="222" t="str">
        <f t="shared" si="102"/>
        <v>DFWDEN</v>
      </c>
      <c r="B2206" s="199" t="s">
        <v>881</v>
      </c>
      <c r="C2206" s="199" t="s">
        <v>878</v>
      </c>
      <c r="D2206" s="198">
        <v>1032</v>
      </c>
      <c r="E2206" s="198" t="s">
        <v>1900</v>
      </c>
      <c r="F2206" s="198">
        <v>5404.4</v>
      </c>
      <c r="G2206" s="198">
        <v>114.8</v>
      </c>
      <c r="H2206" s="196">
        <f t="shared" si="103"/>
        <v>114.8</v>
      </c>
      <c r="I2206" s="197" t="b">
        <f t="shared" si="104"/>
        <v>1</v>
      </c>
      <c r="J2206" s="194" t="b">
        <v>1</v>
      </c>
    </row>
    <row r="2207" spans="1:10" ht="15.6" thickBot="1">
      <c r="A2207" s="222" t="str">
        <f t="shared" si="102"/>
        <v>XMNWUH</v>
      </c>
      <c r="B2207" s="199" t="s">
        <v>798</v>
      </c>
      <c r="C2207" s="199" t="s">
        <v>1099</v>
      </c>
      <c r="D2207" s="195">
        <v>793</v>
      </c>
      <c r="E2207" s="195" t="s">
        <v>1901</v>
      </c>
      <c r="F2207" s="195">
        <v>4533.3999999999996</v>
      </c>
      <c r="G2207" s="195">
        <v>91.2</v>
      </c>
      <c r="H2207" s="196">
        <f t="shared" si="103"/>
        <v>91.2</v>
      </c>
      <c r="I2207" s="197" t="b">
        <f t="shared" si="104"/>
        <v>1</v>
      </c>
      <c r="J2207" s="194" t="b">
        <v>1</v>
      </c>
    </row>
    <row r="2208" spans="1:10" ht="15.6" thickBot="1">
      <c r="A2208" s="222" t="str">
        <f t="shared" si="102"/>
        <v>WUHXMN</v>
      </c>
      <c r="B2208" s="199" t="s">
        <v>1099</v>
      </c>
      <c r="C2208" s="199" t="s">
        <v>798</v>
      </c>
      <c r="D2208" s="195">
        <v>793</v>
      </c>
      <c r="E2208" s="195" t="s">
        <v>1901</v>
      </c>
      <c r="F2208" s="195">
        <v>4533.3999999999996</v>
      </c>
      <c r="G2208" s="195">
        <v>91.2</v>
      </c>
      <c r="H2208" s="196">
        <f t="shared" si="103"/>
        <v>91.2</v>
      </c>
      <c r="I2208" s="197" t="b">
        <f t="shared" si="104"/>
        <v>1</v>
      </c>
      <c r="J2208" s="194" t="b">
        <v>1</v>
      </c>
    </row>
    <row r="2209" spans="1:10" ht="15.6" thickBot="1">
      <c r="A2209" s="222" t="str">
        <f t="shared" si="102"/>
        <v>SHAYNT</v>
      </c>
      <c r="B2209" s="199" t="s">
        <v>771</v>
      </c>
      <c r="C2209" s="199" t="s">
        <v>1093</v>
      </c>
      <c r="D2209" s="198">
        <v>719</v>
      </c>
      <c r="E2209" s="198" t="s">
        <v>979</v>
      </c>
      <c r="F2209" s="198">
        <v>4225.1000000000004</v>
      </c>
      <c r="G2209" s="198">
        <v>81.900000000000006</v>
      </c>
      <c r="H2209" s="196">
        <f t="shared" si="103"/>
        <v>81.900000000000006</v>
      </c>
      <c r="I2209" s="197" t="b">
        <f t="shared" si="104"/>
        <v>1</v>
      </c>
      <c r="J2209" s="194" t="b">
        <v>1</v>
      </c>
    </row>
    <row r="2210" spans="1:10" ht="15.6" thickBot="1">
      <c r="A2210" s="222" t="str">
        <f t="shared" si="102"/>
        <v>YNTSHA</v>
      </c>
      <c r="B2210" s="199" t="s">
        <v>1093</v>
      </c>
      <c r="C2210" s="199" t="s">
        <v>771</v>
      </c>
      <c r="D2210" s="195">
        <v>719</v>
      </c>
      <c r="E2210" s="195" t="s">
        <v>979</v>
      </c>
      <c r="F2210" s="195">
        <v>4222.3999999999996</v>
      </c>
      <c r="G2210" s="195">
        <v>82</v>
      </c>
      <c r="H2210" s="196">
        <f t="shared" si="103"/>
        <v>82</v>
      </c>
      <c r="I2210" s="197" t="b">
        <f t="shared" si="104"/>
        <v>1</v>
      </c>
      <c r="J2210" s="194" t="b">
        <v>1</v>
      </c>
    </row>
    <row r="2211" spans="1:10" ht="15.6" thickBot="1">
      <c r="A2211" s="222" t="str">
        <f t="shared" si="102"/>
        <v>DOHBKK</v>
      </c>
      <c r="B2211" s="199" t="s">
        <v>1902</v>
      </c>
      <c r="C2211" s="199" t="s">
        <v>768</v>
      </c>
      <c r="D2211" s="195">
        <v>5275</v>
      </c>
      <c r="E2211" s="195" t="s">
        <v>1903</v>
      </c>
      <c r="F2211" s="195">
        <v>52176.7</v>
      </c>
      <c r="G2211" s="195">
        <v>332.9</v>
      </c>
      <c r="H2211" s="196">
        <f t="shared" si="103"/>
        <v>332.9</v>
      </c>
      <c r="I2211" s="197" t="b">
        <f t="shared" si="104"/>
        <v>1</v>
      </c>
      <c r="J2211" s="194" t="b">
        <v>1</v>
      </c>
    </row>
    <row r="2212" spans="1:10" ht="15.6" thickBot="1">
      <c r="A2212" s="222" t="str">
        <f t="shared" si="102"/>
        <v>BKKDOH</v>
      </c>
      <c r="B2212" s="199" t="s">
        <v>768</v>
      </c>
      <c r="C2212" s="199" t="s">
        <v>1902</v>
      </c>
      <c r="D2212" s="198">
        <v>5275</v>
      </c>
      <c r="E2212" s="198" t="s">
        <v>1903</v>
      </c>
      <c r="F2212" s="198">
        <v>52180</v>
      </c>
      <c r="G2212" s="198">
        <v>333</v>
      </c>
      <c r="H2212" s="196">
        <f t="shared" si="103"/>
        <v>333</v>
      </c>
      <c r="I2212" s="197" t="b">
        <f t="shared" si="104"/>
        <v>1</v>
      </c>
      <c r="J2212" s="194" t="b">
        <v>1</v>
      </c>
    </row>
    <row r="2213" spans="1:10" ht="15.6" thickBot="1">
      <c r="A2213" s="222" t="str">
        <f t="shared" si="102"/>
        <v>PVGMIG</v>
      </c>
      <c r="B2213" s="199" t="s">
        <v>758</v>
      </c>
      <c r="C2213" s="199" t="s">
        <v>1904</v>
      </c>
      <c r="D2213" s="195">
        <v>1619</v>
      </c>
      <c r="E2213" s="195" t="s">
        <v>1905</v>
      </c>
      <c r="F2213" s="195">
        <v>7404.7</v>
      </c>
      <c r="G2213" s="195">
        <v>139.5</v>
      </c>
      <c r="H2213" s="196">
        <f t="shared" si="103"/>
        <v>139.5</v>
      </c>
      <c r="I2213" s="197" t="b">
        <f t="shared" si="104"/>
        <v>1</v>
      </c>
      <c r="J2213" s="194" t="b">
        <v>1</v>
      </c>
    </row>
    <row r="2214" spans="1:10" ht="15.6" thickBot="1">
      <c r="A2214" s="222" t="str">
        <f t="shared" si="102"/>
        <v>MIGPVG</v>
      </c>
      <c r="B2214" s="199" t="s">
        <v>1904</v>
      </c>
      <c r="C2214" s="199" t="s">
        <v>758</v>
      </c>
      <c r="D2214" s="198">
        <v>1619</v>
      </c>
      <c r="E2214" s="198" t="s">
        <v>1905</v>
      </c>
      <c r="F2214" s="198">
        <v>7404.7</v>
      </c>
      <c r="G2214" s="198">
        <v>139.5</v>
      </c>
      <c r="H2214" s="196">
        <f t="shared" si="103"/>
        <v>139.5</v>
      </c>
      <c r="I2214" s="197" t="b">
        <f t="shared" si="104"/>
        <v>1</v>
      </c>
      <c r="J2214" s="194" t="b">
        <v>1</v>
      </c>
    </row>
    <row r="2215" spans="1:10" ht="15.6" thickBot="1">
      <c r="A2215" s="222" t="str">
        <f t="shared" si="102"/>
        <v>CDGBCN</v>
      </c>
      <c r="B2215" s="199" t="s">
        <v>796</v>
      </c>
      <c r="C2215" s="199" t="s">
        <v>805</v>
      </c>
      <c r="D2215" s="198">
        <v>858</v>
      </c>
      <c r="E2215" s="198" t="s">
        <v>1906</v>
      </c>
      <c r="F2215" s="198">
        <v>4979.2</v>
      </c>
      <c r="G2215" s="198">
        <v>94.7</v>
      </c>
      <c r="H2215" s="196">
        <f t="shared" si="103"/>
        <v>94.7</v>
      </c>
      <c r="I2215" s="197" t="b">
        <f t="shared" si="104"/>
        <v>1</v>
      </c>
      <c r="J2215" s="194" t="b">
        <v>1</v>
      </c>
    </row>
    <row r="2216" spans="1:10" ht="15.6" thickBot="1">
      <c r="A2216" s="222" t="str">
        <f t="shared" si="102"/>
        <v>BCNCDG</v>
      </c>
      <c r="B2216" s="199" t="s">
        <v>805</v>
      </c>
      <c r="C2216" s="199" t="s">
        <v>796</v>
      </c>
      <c r="D2216" s="195">
        <v>858</v>
      </c>
      <c r="E2216" s="195" t="s">
        <v>1130</v>
      </c>
      <c r="F2216" s="195">
        <v>4864.3999999999996</v>
      </c>
      <c r="G2216" s="195">
        <v>94.7</v>
      </c>
      <c r="H2216" s="196">
        <f t="shared" si="103"/>
        <v>94.7</v>
      </c>
      <c r="I2216" s="197" t="b">
        <f t="shared" si="104"/>
        <v>1</v>
      </c>
      <c r="J2216" s="194" t="b">
        <v>1</v>
      </c>
    </row>
    <row r="2217" spans="1:10" ht="15.6" thickBot="1">
      <c r="A2217" s="222" t="str">
        <f t="shared" si="102"/>
        <v>AMSSAW</v>
      </c>
      <c r="B2217" s="199" t="s">
        <v>790</v>
      </c>
      <c r="C2217" s="199" t="s">
        <v>811</v>
      </c>
      <c r="D2217" s="195">
        <v>2245</v>
      </c>
      <c r="E2217" s="195" t="s">
        <v>1907</v>
      </c>
      <c r="F2217" s="195">
        <v>9325.7000000000007</v>
      </c>
      <c r="G2217" s="195">
        <v>185.5</v>
      </c>
      <c r="H2217" s="196">
        <f t="shared" si="103"/>
        <v>185.5</v>
      </c>
      <c r="I2217" s="197" t="b">
        <f t="shared" si="104"/>
        <v>1</v>
      </c>
      <c r="J2217" s="194" t="b">
        <v>1</v>
      </c>
    </row>
    <row r="2218" spans="1:10" ht="15.6" thickBot="1">
      <c r="A2218" s="222" t="str">
        <f t="shared" si="102"/>
        <v>SAWAMS</v>
      </c>
      <c r="B2218" s="199" t="s">
        <v>811</v>
      </c>
      <c r="C2218" s="199" t="s">
        <v>790</v>
      </c>
      <c r="D2218" s="198">
        <v>2245</v>
      </c>
      <c r="E2218" s="198" t="s">
        <v>1907</v>
      </c>
      <c r="F2218" s="198">
        <v>9324</v>
      </c>
      <c r="G2218" s="198">
        <v>185.5</v>
      </c>
      <c r="H2218" s="196">
        <f t="shared" si="103"/>
        <v>185.5</v>
      </c>
      <c r="I2218" s="197" t="b">
        <f t="shared" si="104"/>
        <v>1</v>
      </c>
      <c r="J2218" s="194" t="b">
        <v>1</v>
      </c>
    </row>
    <row r="2219" spans="1:10" ht="15.6" thickBot="1">
      <c r="A2219" s="222" t="str">
        <f t="shared" si="102"/>
        <v>ATLYYZ</v>
      </c>
      <c r="B2219" s="199" t="s">
        <v>808</v>
      </c>
      <c r="C2219" s="199" t="s">
        <v>787</v>
      </c>
      <c r="D2219" s="195">
        <v>1189</v>
      </c>
      <c r="E2219" s="195" t="s">
        <v>1908</v>
      </c>
      <c r="F2219" s="195">
        <v>5715.7</v>
      </c>
      <c r="G2219" s="195">
        <v>157.6</v>
      </c>
      <c r="H2219" s="196">
        <f t="shared" si="103"/>
        <v>157.6</v>
      </c>
      <c r="I2219" s="197" t="b">
        <f t="shared" si="104"/>
        <v>1</v>
      </c>
      <c r="J2219" s="194" t="b">
        <v>1</v>
      </c>
    </row>
    <row r="2220" spans="1:10" ht="15.6" thickBot="1">
      <c r="A2220" s="222" t="str">
        <f t="shared" si="102"/>
        <v>YYZATL</v>
      </c>
      <c r="B2220" s="199" t="s">
        <v>787</v>
      </c>
      <c r="C2220" s="199" t="s">
        <v>808</v>
      </c>
      <c r="D2220" s="198">
        <v>1189</v>
      </c>
      <c r="E2220" s="198" t="s">
        <v>1908</v>
      </c>
      <c r="F2220" s="198">
        <v>5715.3</v>
      </c>
      <c r="G2220" s="198">
        <v>157.6</v>
      </c>
      <c r="H2220" s="196">
        <f t="shared" si="103"/>
        <v>157.6</v>
      </c>
      <c r="I2220" s="197" t="b">
        <f t="shared" si="104"/>
        <v>1</v>
      </c>
      <c r="J2220" s="194" t="b">
        <v>1</v>
      </c>
    </row>
    <row r="2221" spans="1:10" ht="15.6" thickBot="1">
      <c r="A2221" s="222" t="str">
        <f t="shared" si="102"/>
        <v>HAKTPE</v>
      </c>
      <c r="B2221" s="199" t="s">
        <v>1909</v>
      </c>
      <c r="C2221" s="199" t="s">
        <v>755</v>
      </c>
      <c r="D2221" s="195">
        <v>1242</v>
      </c>
      <c r="E2221" s="195">
        <v>738</v>
      </c>
      <c r="F2221" s="195">
        <v>6061.9</v>
      </c>
      <c r="G2221" s="195">
        <v>115.4</v>
      </c>
      <c r="H2221" s="196">
        <f t="shared" si="103"/>
        <v>115.4</v>
      </c>
      <c r="I2221" s="197" t="b">
        <f t="shared" si="104"/>
        <v>1</v>
      </c>
      <c r="J2221" s="194" t="b">
        <v>1</v>
      </c>
    </row>
    <row r="2222" spans="1:10" ht="15.6" thickBot="1">
      <c r="A2222" s="222" t="str">
        <f t="shared" si="102"/>
        <v>TPEHAK</v>
      </c>
      <c r="B2222" s="199" t="s">
        <v>755</v>
      </c>
      <c r="C2222" s="199" t="s">
        <v>1909</v>
      </c>
      <c r="D2222" s="198">
        <v>1242</v>
      </c>
      <c r="E2222" s="198">
        <v>738</v>
      </c>
      <c r="F2222" s="198">
        <v>6061.9</v>
      </c>
      <c r="G2222" s="198">
        <v>115.4</v>
      </c>
      <c r="H2222" s="196">
        <f t="shared" si="103"/>
        <v>115.4</v>
      </c>
      <c r="I2222" s="197" t="b">
        <f t="shared" si="104"/>
        <v>1</v>
      </c>
      <c r="J2222" s="194" t="b">
        <v>1</v>
      </c>
    </row>
    <row r="2223" spans="1:10" ht="15.6" thickBot="1">
      <c r="A2223" s="222" t="str">
        <f t="shared" si="102"/>
        <v>CNXTPE</v>
      </c>
      <c r="B2223" s="199" t="s">
        <v>908</v>
      </c>
      <c r="C2223" s="199" t="s">
        <v>755</v>
      </c>
      <c r="D2223" s="195">
        <v>2396</v>
      </c>
      <c r="E2223" s="195" t="s">
        <v>921</v>
      </c>
      <c r="F2223" s="195">
        <v>11060.6</v>
      </c>
      <c r="G2223" s="195">
        <v>177.6</v>
      </c>
      <c r="H2223" s="196">
        <f t="shared" si="103"/>
        <v>177.6</v>
      </c>
      <c r="I2223" s="197" t="b">
        <f t="shared" si="104"/>
        <v>1</v>
      </c>
      <c r="J2223" s="194" t="b">
        <v>1</v>
      </c>
    </row>
    <row r="2224" spans="1:10" ht="15.6" thickBot="1">
      <c r="A2224" s="222" t="str">
        <f t="shared" si="102"/>
        <v>TPEKOJ</v>
      </c>
      <c r="B2224" s="199" t="s">
        <v>755</v>
      </c>
      <c r="C2224" s="199" t="s">
        <v>1910</v>
      </c>
      <c r="D2224" s="195">
        <v>1191</v>
      </c>
      <c r="E2224" s="195" t="s">
        <v>920</v>
      </c>
      <c r="F2224" s="195">
        <v>5938</v>
      </c>
      <c r="G2224" s="195">
        <v>109.8</v>
      </c>
      <c r="H2224" s="196">
        <f t="shared" si="103"/>
        <v>109.8</v>
      </c>
      <c r="I2224" s="197" t="b">
        <f t="shared" si="104"/>
        <v>1</v>
      </c>
      <c r="J2224" s="194" t="b">
        <v>1</v>
      </c>
    </row>
    <row r="2225" spans="1:10" ht="15.6" thickBot="1">
      <c r="A2225" s="222" t="str">
        <f t="shared" si="102"/>
        <v>KOJTPE</v>
      </c>
      <c r="B2225" s="199" t="s">
        <v>1910</v>
      </c>
      <c r="C2225" s="199" t="s">
        <v>755</v>
      </c>
      <c r="D2225" s="198">
        <v>1191</v>
      </c>
      <c r="E2225" s="198" t="s">
        <v>920</v>
      </c>
      <c r="F2225" s="198">
        <v>5938</v>
      </c>
      <c r="G2225" s="198">
        <v>109.8</v>
      </c>
      <c r="H2225" s="196">
        <f t="shared" si="103"/>
        <v>109.8</v>
      </c>
      <c r="I2225" s="197" t="b">
        <f t="shared" si="104"/>
        <v>1</v>
      </c>
      <c r="J2225" s="194" t="b">
        <v>1</v>
      </c>
    </row>
    <row r="2226" spans="1:10" ht="15.6" thickBot="1">
      <c r="A2226" s="222" t="str">
        <f t="shared" si="102"/>
        <v>TPECNX</v>
      </c>
      <c r="B2226" s="199" t="s">
        <v>755</v>
      </c>
      <c r="C2226" s="199" t="s">
        <v>908</v>
      </c>
      <c r="D2226" s="195">
        <v>2396</v>
      </c>
      <c r="E2226" s="195" t="s">
        <v>921</v>
      </c>
      <c r="F2226" s="195">
        <v>11060.6</v>
      </c>
      <c r="G2226" s="195">
        <v>177.6</v>
      </c>
      <c r="H2226" s="196">
        <f t="shared" si="103"/>
        <v>177.6</v>
      </c>
      <c r="I2226" s="197" t="b">
        <f t="shared" si="104"/>
        <v>1</v>
      </c>
      <c r="J2226" s="194" t="b">
        <v>1</v>
      </c>
    </row>
    <row r="2227" spans="1:10" ht="15.6" thickBot="1">
      <c r="A2227" s="222" t="str">
        <f t="shared" si="102"/>
        <v>BKKCDG</v>
      </c>
      <c r="B2227" s="199" t="s">
        <v>768</v>
      </c>
      <c r="C2227" s="199" t="s">
        <v>796</v>
      </c>
      <c r="D2227" s="195">
        <v>9444</v>
      </c>
      <c r="E2227" s="195" t="s">
        <v>1911</v>
      </c>
      <c r="F2227" s="195">
        <v>122264.7</v>
      </c>
      <c r="G2227" s="195">
        <v>440.1</v>
      </c>
      <c r="H2227" s="196">
        <f t="shared" si="103"/>
        <v>440.1</v>
      </c>
      <c r="I2227" s="197" t="b">
        <f t="shared" si="104"/>
        <v>1</v>
      </c>
      <c r="J2227" s="194" t="b">
        <v>1</v>
      </c>
    </row>
    <row r="2228" spans="1:10" ht="15.6" thickBot="1">
      <c r="A2228" s="222" t="str">
        <f t="shared" si="102"/>
        <v>CDGTXL</v>
      </c>
      <c r="B2228" s="199" t="s">
        <v>796</v>
      </c>
      <c r="C2228" s="199" t="s">
        <v>1472</v>
      </c>
      <c r="D2228" s="195">
        <v>850</v>
      </c>
      <c r="E2228" s="195" t="s">
        <v>1094</v>
      </c>
      <c r="F2228" s="195">
        <v>4887.3999999999996</v>
      </c>
      <c r="G2228" s="195">
        <v>93.8</v>
      </c>
      <c r="H2228" s="196">
        <f t="shared" si="103"/>
        <v>93.8</v>
      </c>
      <c r="I2228" s="197" t="b">
        <f t="shared" si="104"/>
        <v>1</v>
      </c>
      <c r="J2228" s="194" t="b">
        <v>1</v>
      </c>
    </row>
    <row r="2229" spans="1:10" ht="15.6" thickBot="1">
      <c r="A2229" s="222" t="str">
        <f t="shared" si="102"/>
        <v>TXLCDG</v>
      </c>
      <c r="B2229" s="199" t="s">
        <v>1472</v>
      </c>
      <c r="C2229" s="199" t="s">
        <v>796</v>
      </c>
      <c r="D2229" s="195">
        <v>850</v>
      </c>
      <c r="E2229" s="195" t="s">
        <v>1094</v>
      </c>
      <c r="F2229" s="195">
        <v>4887.8999999999996</v>
      </c>
      <c r="G2229" s="195">
        <v>93.8</v>
      </c>
      <c r="H2229" s="196">
        <f t="shared" si="103"/>
        <v>93.8</v>
      </c>
      <c r="I2229" s="197" t="b">
        <f t="shared" si="104"/>
        <v>1</v>
      </c>
      <c r="J2229" s="194" t="b">
        <v>1</v>
      </c>
    </row>
    <row r="2230" spans="1:10" ht="15.6" thickBot="1">
      <c r="A2230" s="222" t="str">
        <f t="shared" si="102"/>
        <v>CDGBKK</v>
      </c>
      <c r="B2230" s="199" t="s">
        <v>796</v>
      </c>
      <c r="C2230" s="199" t="s">
        <v>768</v>
      </c>
      <c r="D2230" s="198">
        <v>9444</v>
      </c>
      <c r="E2230" s="198" t="s">
        <v>1911</v>
      </c>
      <c r="F2230" s="198">
        <v>122264.7</v>
      </c>
      <c r="G2230" s="198">
        <v>440.1</v>
      </c>
      <c r="H2230" s="196">
        <f t="shared" si="103"/>
        <v>440.1</v>
      </c>
      <c r="I2230" s="197" t="b">
        <f t="shared" si="104"/>
        <v>1</v>
      </c>
      <c r="J2230" s="194" t="b">
        <v>1</v>
      </c>
    </row>
    <row r="2231" spans="1:10" ht="15.6" thickBot="1">
      <c r="A2231" s="222" t="str">
        <f t="shared" si="102"/>
        <v>NGODTW</v>
      </c>
      <c r="B2231" s="199" t="s">
        <v>781</v>
      </c>
      <c r="C2231" s="199" t="s">
        <v>828</v>
      </c>
      <c r="D2231" s="195">
        <v>10517</v>
      </c>
      <c r="E2231" s="195">
        <v>332</v>
      </c>
      <c r="F2231" s="195">
        <v>68582.100000000006</v>
      </c>
      <c r="G2231" s="195">
        <v>431</v>
      </c>
      <c r="H2231" s="196">
        <f t="shared" si="103"/>
        <v>431</v>
      </c>
      <c r="I2231" s="197" t="b">
        <f t="shared" si="104"/>
        <v>1</v>
      </c>
      <c r="J2231" s="194" t="b">
        <v>1</v>
      </c>
    </row>
    <row r="2232" spans="1:10" ht="15.6" thickBot="1">
      <c r="A2232" s="222" t="str">
        <f t="shared" si="102"/>
        <v>DTWNGO</v>
      </c>
      <c r="B2232" s="199" t="s">
        <v>828</v>
      </c>
      <c r="C2232" s="199" t="s">
        <v>781</v>
      </c>
      <c r="D2232" s="198">
        <v>10517</v>
      </c>
      <c r="E2232" s="198">
        <v>332</v>
      </c>
      <c r="F2232" s="198">
        <v>68582.100000000006</v>
      </c>
      <c r="G2232" s="198">
        <v>431</v>
      </c>
      <c r="H2232" s="196">
        <f t="shared" si="103"/>
        <v>431</v>
      </c>
      <c r="I2232" s="197" t="b">
        <f t="shared" si="104"/>
        <v>1</v>
      </c>
      <c r="J2232" s="194" t="b">
        <v>1</v>
      </c>
    </row>
    <row r="2233" spans="1:10" ht="15.6" thickBot="1">
      <c r="A2233" s="222" t="str">
        <f t="shared" si="102"/>
        <v>PVGHUZ</v>
      </c>
      <c r="B2233" s="199" t="s">
        <v>758</v>
      </c>
      <c r="C2233" s="199" t="s">
        <v>1912</v>
      </c>
      <c r="D2233" s="195">
        <v>1146</v>
      </c>
      <c r="E2233" s="195">
        <v>320</v>
      </c>
      <c r="F2233" s="195">
        <v>5718</v>
      </c>
      <c r="G2233" s="195">
        <v>113.7</v>
      </c>
      <c r="H2233" s="196">
        <f t="shared" si="103"/>
        <v>113.7</v>
      </c>
      <c r="I2233" s="197" t="b">
        <f t="shared" si="104"/>
        <v>1</v>
      </c>
      <c r="J2233" s="194" t="b">
        <v>1</v>
      </c>
    </row>
    <row r="2234" spans="1:10" ht="15.6" thickBot="1">
      <c r="A2234" s="222" t="str">
        <f t="shared" si="102"/>
        <v>HUZPVG</v>
      </c>
      <c r="B2234" s="199" t="s">
        <v>1912</v>
      </c>
      <c r="C2234" s="199" t="s">
        <v>758</v>
      </c>
      <c r="D2234" s="198">
        <v>1146</v>
      </c>
      <c r="E2234" s="198">
        <v>320</v>
      </c>
      <c r="F2234" s="198">
        <v>5718</v>
      </c>
      <c r="G2234" s="198">
        <v>113.7</v>
      </c>
      <c r="H2234" s="196">
        <f t="shared" si="103"/>
        <v>113.7</v>
      </c>
      <c r="I2234" s="197" t="b">
        <f t="shared" si="104"/>
        <v>1</v>
      </c>
      <c r="J2234" s="194" t="b">
        <v>1</v>
      </c>
    </row>
    <row r="2235" spans="1:10" ht="15.6" thickBot="1">
      <c r="A2235" s="222" t="str">
        <f t="shared" si="102"/>
        <v>KMGLZH</v>
      </c>
      <c r="B2235" s="199" t="s">
        <v>761</v>
      </c>
      <c r="C2235" s="199" t="s">
        <v>1247</v>
      </c>
      <c r="D2235" s="195">
        <v>658</v>
      </c>
      <c r="E2235" s="195" t="s">
        <v>1014</v>
      </c>
      <c r="F2235" s="195">
        <v>3909.5</v>
      </c>
      <c r="G2235" s="195">
        <v>83</v>
      </c>
      <c r="H2235" s="196">
        <f t="shared" si="103"/>
        <v>83</v>
      </c>
      <c r="I2235" s="197" t="b">
        <f t="shared" si="104"/>
        <v>1</v>
      </c>
      <c r="J2235" s="194" t="b">
        <v>1</v>
      </c>
    </row>
    <row r="2236" spans="1:10" ht="15.6" thickBot="1">
      <c r="A2236" s="222" t="str">
        <f t="shared" si="102"/>
        <v>LZHKMG</v>
      </c>
      <c r="B2236" s="199" t="s">
        <v>1247</v>
      </c>
      <c r="C2236" s="199" t="s">
        <v>761</v>
      </c>
      <c r="D2236" s="198">
        <v>658</v>
      </c>
      <c r="E2236" s="198">
        <v>320</v>
      </c>
      <c r="F2236" s="198">
        <v>3972.1</v>
      </c>
      <c r="G2236" s="198">
        <v>78.900000000000006</v>
      </c>
      <c r="H2236" s="196">
        <f t="shared" si="103"/>
        <v>78.900000000000006</v>
      </c>
      <c r="I2236" s="197" t="b">
        <f t="shared" si="104"/>
        <v>1</v>
      </c>
      <c r="J2236" s="194" t="b">
        <v>1</v>
      </c>
    </row>
    <row r="2237" spans="1:10" ht="15.6" thickBot="1">
      <c r="A2237" s="222" t="str">
        <f t="shared" si="102"/>
        <v>LAXGEG</v>
      </c>
      <c r="B2237" s="199" t="s">
        <v>783</v>
      </c>
      <c r="C2237" s="199" t="s">
        <v>1365</v>
      </c>
      <c r="D2237" s="195">
        <v>1522</v>
      </c>
      <c r="E2237" s="195" t="s">
        <v>1913</v>
      </c>
      <c r="F2237" s="195">
        <v>4493.1000000000004</v>
      </c>
      <c r="G2237" s="195">
        <v>191.9</v>
      </c>
      <c r="H2237" s="196">
        <f t="shared" si="103"/>
        <v>191.9</v>
      </c>
      <c r="I2237" s="197" t="b">
        <f t="shared" si="104"/>
        <v>1</v>
      </c>
      <c r="J2237" s="194" t="b">
        <v>1</v>
      </c>
    </row>
    <row r="2238" spans="1:10" ht="15.6" thickBot="1">
      <c r="A2238" s="222" t="str">
        <f t="shared" si="102"/>
        <v>GEGLAX</v>
      </c>
      <c r="B2238" s="199" t="s">
        <v>1365</v>
      </c>
      <c r="C2238" s="199" t="s">
        <v>783</v>
      </c>
      <c r="D2238" s="195">
        <v>1522</v>
      </c>
      <c r="E2238" s="195" t="s">
        <v>1914</v>
      </c>
      <c r="F2238" s="195">
        <v>4493.8</v>
      </c>
      <c r="G2238" s="195">
        <v>192.2</v>
      </c>
      <c r="H2238" s="196">
        <f t="shared" si="103"/>
        <v>192.2</v>
      </c>
      <c r="I2238" s="197" t="b">
        <f t="shared" si="104"/>
        <v>1</v>
      </c>
      <c r="J2238" s="194" t="b">
        <v>1</v>
      </c>
    </row>
    <row r="2239" spans="1:10" ht="15.6" thickBot="1">
      <c r="A2239" s="222" t="str">
        <f t="shared" si="102"/>
        <v>NRTIAH</v>
      </c>
      <c r="B2239" s="199" t="s">
        <v>754</v>
      </c>
      <c r="C2239" s="199" t="s">
        <v>774</v>
      </c>
      <c r="D2239" s="195">
        <v>10665</v>
      </c>
      <c r="E2239" s="195" t="s">
        <v>1053</v>
      </c>
      <c r="F2239" s="195">
        <v>94510.6</v>
      </c>
      <c r="G2239" s="195">
        <v>489.7</v>
      </c>
      <c r="H2239" s="196">
        <f t="shared" si="103"/>
        <v>489.7</v>
      </c>
      <c r="I2239" s="197" t="b">
        <f t="shared" si="104"/>
        <v>1</v>
      </c>
      <c r="J2239" s="194" t="b">
        <v>1</v>
      </c>
    </row>
    <row r="2240" spans="1:10" ht="15.6" thickBot="1">
      <c r="A2240" s="222" t="str">
        <f t="shared" si="102"/>
        <v>IAHNRT</v>
      </c>
      <c r="B2240" s="199" t="s">
        <v>774</v>
      </c>
      <c r="C2240" s="199" t="s">
        <v>754</v>
      </c>
      <c r="D2240" s="198">
        <v>10665</v>
      </c>
      <c r="E2240" s="198" t="s">
        <v>1053</v>
      </c>
      <c r="F2240" s="198">
        <v>94510.6</v>
      </c>
      <c r="G2240" s="198">
        <v>489.7</v>
      </c>
      <c r="H2240" s="196">
        <f t="shared" si="103"/>
        <v>489.7</v>
      </c>
      <c r="I2240" s="197" t="b">
        <f t="shared" si="104"/>
        <v>1</v>
      </c>
      <c r="J2240" s="194" t="b">
        <v>1</v>
      </c>
    </row>
    <row r="2241" spans="1:10" ht="15.6" thickBot="1">
      <c r="A2241" s="222" t="str">
        <f t="shared" si="102"/>
        <v>XMNYTY</v>
      </c>
      <c r="B2241" s="199" t="s">
        <v>798</v>
      </c>
      <c r="C2241" s="199" t="s">
        <v>1727</v>
      </c>
      <c r="D2241" s="198">
        <v>904</v>
      </c>
      <c r="E2241" s="198">
        <v>320</v>
      </c>
      <c r="F2241" s="198">
        <v>4865.3</v>
      </c>
      <c r="G2241" s="198">
        <v>96.7</v>
      </c>
      <c r="H2241" s="196">
        <f t="shared" si="103"/>
        <v>96.7</v>
      </c>
      <c r="I2241" s="197" t="b">
        <f t="shared" si="104"/>
        <v>1</v>
      </c>
      <c r="J2241" s="194" t="b">
        <v>1</v>
      </c>
    </row>
    <row r="2242" spans="1:10" ht="15.6" thickBot="1">
      <c r="A2242" s="222" t="str">
        <f t="shared" si="102"/>
        <v>YTYXMN</v>
      </c>
      <c r="B2242" s="199" t="s">
        <v>1727</v>
      </c>
      <c r="C2242" s="199" t="s">
        <v>798</v>
      </c>
      <c r="D2242" s="195">
        <v>904</v>
      </c>
      <c r="E2242" s="195">
        <v>320</v>
      </c>
      <c r="F2242" s="195">
        <v>4865.3</v>
      </c>
      <c r="G2242" s="195">
        <v>96.7</v>
      </c>
      <c r="H2242" s="196">
        <f t="shared" si="103"/>
        <v>96.7</v>
      </c>
      <c r="I2242" s="197" t="b">
        <f t="shared" si="104"/>
        <v>1</v>
      </c>
      <c r="J2242" s="194" t="b">
        <v>1</v>
      </c>
    </row>
    <row r="2243" spans="1:10" ht="15.6" thickBot="1">
      <c r="A2243" s="222" t="str">
        <f t="shared" ref="A2243:A2306" si="105">B2243&amp;C2243</f>
        <v>MSPBOS</v>
      </c>
      <c r="B2243" s="199" t="s">
        <v>791</v>
      </c>
      <c r="C2243" s="199" t="s">
        <v>792</v>
      </c>
      <c r="D2243" s="195">
        <v>1802</v>
      </c>
      <c r="E2243" s="195" t="s">
        <v>1915</v>
      </c>
      <c r="F2243" s="195">
        <v>8140.4</v>
      </c>
      <c r="G2243" s="195">
        <v>163</v>
      </c>
      <c r="H2243" s="196">
        <f t="shared" ref="H2243:H2306" si="106">SUMIFS(G:G,B:B,B2243,C:C,C2243)</f>
        <v>163</v>
      </c>
      <c r="I2243" s="197" t="b">
        <f t="shared" ref="I2243:I2306" si="107">H2243=G2243</f>
        <v>1</v>
      </c>
      <c r="J2243" s="194" t="b">
        <v>1</v>
      </c>
    </row>
    <row r="2244" spans="1:10" ht="15.6" thickBot="1">
      <c r="A2244" s="222" t="str">
        <f t="shared" si="105"/>
        <v>BOSMSP</v>
      </c>
      <c r="B2244" s="199" t="s">
        <v>792</v>
      </c>
      <c r="C2244" s="199" t="s">
        <v>791</v>
      </c>
      <c r="D2244" s="198">
        <v>1802</v>
      </c>
      <c r="E2244" s="198" t="s">
        <v>1915</v>
      </c>
      <c r="F2244" s="198">
        <v>8137.9</v>
      </c>
      <c r="G2244" s="198">
        <v>163.1</v>
      </c>
      <c r="H2244" s="196">
        <f t="shared" si="106"/>
        <v>163.1</v>
      </c>
      <c r="I2244" s="197" t="b">
        <f t="shared" si="107"/>
        <v>1</v>
      </c>
      <c r="J2244" s="194" t="b">
        <v>1</v>
      </c>
    </row>
    <row r="2245" spans="1:10" ht="15.6" thickBot="1">
      <c r="A2245" s="222" t="str">
        <f t="shared" si="105"/>
        <v>KOWZUH</v>
      </c>
      <c r="B2245" s="199" t="s">
        <v>1672</v>
      </c>
      <c r="C2245" s="199" t="s">
        <v>1376</v>
      </c>
      <c r="D2245" s="195">
        <v>451</v>
      </c>
      <c r="E2245" s="195" t="s">
        <v>1032</v>
      </c>
      <c r="F2245" s="195">
        <v>2530</v>
      </c>
      <c r="G2245" s="195">
        <v>74.599999999999994</v>
      </c>
      <c r="H2245" s="196">
        <f t="shared" si="106"/>
        <v>74.599999999999994</v>
      </c>
      <c r="I2245" s="197" t="b">
        <f t="shared" si="107"/>
        <v>1</v>
      </c>
      <c r="J2245" s="194" t="b">
        <v>1</v>
      </c>
    </row>
    <row r="2246" spans="1:10" ht="15.6" thickBot="1">
      <c r="A2246" s="222" t="str">
        <f t="shared" si="105"/>
        <v>ZUHKOW</v>
      </c>
      <c r="B2246" s="199" t="s">
        <v>1376</v>
      </c>
      <c r="C2246" s="199" t="s">
        <v>1672</v>
      </c>
      <c r="D2246" s="198">
        <v>451</v>
      </c>
      <c r="E2246" s="198" t="s">
        <v>1032</v>
      </c>
      <c r="F2246" s="198">
        <v>2530</v>
      </c>
      <c r="G2246" s="198">
        <v>74.599999999999994</v>
      </c>
      <c r="H2246" s="196">
        <f t="shared" si="106"/>
        <v>74.599999999999994</v>
      </c>
      <c r="I2246" s="197" t="b">
        <f t="shared" si="107"/>
        <v>1</v>
      </c>
      <c r="J2246" s="194" t="b">
        <v>1</v>
      </c>
    </row>
    <row r="2247" spans="1:10" ht="15.6" thickBot="1">
      <c r="A2247" s="222" t="str">
        <f t="shared" si="105"/>
        <v>ATLSJC</v>
      </c>
      <c r="B2247" s="199" t="s">
        <v>808</v>
      </c>
      <c r="C2247" s="199" t="s">
        <v>775</v>
      </c>
      <c r="D2247" s="195">
        <v>3396</v>
      </c>
      <c r="E2247" s="195" t="s">
        <v>1331</v>
      </c>
      <c r="F2247" s="195">
        <v>13565.8</v>
      </c>
      <c r="G2247" s="195">
        <v>267.7</v>
      </c>
      <c r="H2247" s="196">
        <f t="shared" si="106"/>
        <v>267.7</v>
      </c>
      <c r="I2247" s="197" t="b">
        <f t="shared" si="107"/>
        <v>1</v>
      </c>
      <c r="J2247" s="194" t="b">
        <v>1</v>
      </c>
    </row>
    <row r="2248" spans="1:10" ht="15.6" thickBot="1">
      <c r="A2248" s="222" t="str">
        <f t="shared" si="105"/>
        <v>SJCATL</v>
      </c>
      <c r="B2248" s="199" t="s">
        <v>775</v>
      </c>
      <c r="C2248" s="199" t="s">
        <v>808</v>
      </c>
      <c r="D2248" s="198">
        <v>3396</v>
      </c>
      <c r="E2248" s="198" t="s">
        <v>1916</v>
      </c>
      <c r="F2248" s="198">
        <v>13565.5</v>
      </c>
      <c r="G2248" s="198">
        <v>267.60000000000002</v>
      </c>
      <c r="H2248" s="196">
        <f t="shared" si="106"/>
        <v>267.60000000000002</v>
      </c>
      <c r="I2248" s="197" t="b">
        <f t="shared" si="107"/>
        <v>1</v>
      </c>
      <c r="J2248" s="194" t="b">
        <v>1</v>
      </c>
    </row>
    <row r="2249" spans="1:10" ht="15.6" thickBot="1">
      <c r="A2249" s="222" t="str">
        <f t="shared" si="105"/>
        <v>FOCKOW</v>
      </c>
      <c r="B2249" s="199" t="s">
        <v>1083</v>
      </c>
      <c r="C2249" s="199" t="s">
        <v>1672</v>
      </c>
      <c r="D2249" s="195">
        <v>488</v>
      </c>
      <c r="E2249" s="195">
        <v>738</v>
      </c>
      <c r="F2249" s="195">
        <v>3195</v>
      </c>
      <c r="G2249" s="195">
        <v>60.8</v>
      </c>
      <c r="H2249" s="196">
        <f t="shared" si="106"/>
        <v>60.8</v>
      </c>
      <c r="I2249" s="197" t="b">
        <f t="shared" si="107"/>
        <v>1</v>
      </c>
      <c r="J2249" s="194" t="b">
        <v>1</v>
      </c>
    </row>
    <row r="2250" spans="1:10" ht="15.6" thickBot="1">
      <c r="A2250" s="222" t="str">
        <f t="shared" si="105"/>
        <v>KOWFOC</v>
      </c>
      <c r="B2250" s="199" t="s">
        <v>1672</v>
      </c>
      <c r="C2250" s="199" t="s">
        <v>1083</v>
      </c>
      <c r="D2250" s="198">
        <v>488</v>
      </c>
      <c r="E2250" s="198">
        <v>738</v>
      </c>
      <c r="F2250" s="198">
        <v>3195</v>
      </c>
      <c r="G2250" s="198">
        <v>60.8</v>
      </c>
      <c r="H2250" s="196">
        <f t="shared" si="106"/>
        <v>60.8</v>
      </c>
      <c r="I2250" s="197" t="b">
        <f t="shared" si="107"/>
        <v>1</v>
      </c>
      <c r="J2250" s="194" t="b">
        <v>1</v>
      </c>
    </row>
    <row r="2251" spans="1:10" ht="15.6" thickBot="1">
      <c r="A2251" s="222" t="str">
        <f t="shared" si="105"/>
        <v>PVGMUC</v>
      </c>
      <c r="B2251" s="199" t="s">
        <v>758</v>
      </c>
      <c r="C2251" s="199" t="s">
        <v>797</v>
      </c>
      <c r="D2251" s="195">
        <v>8774</v>
      </c>
      <c r="E2251" s="195" t="s">
        <v>1917</v>
      </c>
      <c r="F2251" s="195">
        <v>88809</v>
      </c>
      <c r="G2251" s="195">
        <v>433.1</v>
      </c>
      <c r="H2251" s="196">
        <f t="shared" si="106"/>
        <v>433.1</v>
      </c>
      <c r="I2251" s="197" t="b">
        <f t="shared" si="107"/>
        <v>1</v>
      </c>
      <c r="J2251" s="194" t="b">
        <v>1</v>
      </c>
    </row>
    <row r="2252" spans="1:10" ht="15.6" thickBot="1">
      <c r="A2252" s="222" t="str">
        <f t="shared" si="105"/>
        <v>MUCPVG</v>
      </c>
      <c r="B2252" s="199" t="s">
        <v>797</v>
      </c>
      <c r="C2252" s="199" t="s">
        <v>758</v>
      </c>
      <c r="D2252" s="198">
        <v>8774</v>
      </c>
      <c r="E2252" s="198" t="s">
        <v>1917</v>
      </c>
      <c r="F2252" s="198">
        <v>88902.399999999994</v>
      </c>
      <c r="G2252" s="198">
        <v>433.1</v>
      </c>
      <c r="H2252" s="196">
        <f t="shared" si="106"/>
        <v>433.1</v>
      </c>
      <c r="I2252" s="197" t="b">
        <f t="shared" si="107"/>
        <v>1</v>
      </c>
      <c r="J2252" s="194" t="b">
        <v>1</v>
      </c>
    </row>
    <row r="2253" spans="1:10" ht="15.6" thickBot="1">
      <c r="A2253" s="222" t="str">
        <f t="shared" si="105"/>
        <v>SANEWR</v>
      </c>
      <c r="B2253" s="199" t="s">
        <v>807</v>
      </c>
      <c r="C2253" s="199" t="s">
        <v>837</v>
      </c>
      <c r="D2253" s="195">
        <v>3891</v>
      </c>
      <c r="E2253" s="195" t="s">
        <v>1918</v>
      </c>
      <c r="F2253" s="195">
        <v>15166</v>
      </c>
      <c r="G2253" s="195">
        <v>286.89999999999998</v>
      </c>
      <c r="H2253" s="196">
        <f t="shared" si="106"/>
        <v>286.89999999999998</v>
      </c>
      <c r="I2253" s="197" t="b">
        <f t="shared" si="107"/>
        <v>1</v>
      </c>
      <c r="J2253" s="194" t="b">
        <v>1</v>
      </c>
    </row>
    <row r="2254" spans="1:10" ht="15.6" thickBot="1">
      <c r="A2254" s="222" t="str">
        <f t="shared" si="105"/>
        <v>EWRSAN</v>
      </c>
      <c r="B2254" s="199" t="s">
        <v>837</v>
      </c>
      <c r="C2254" s="199" t="s">
        <v>807</v>
      </c>
      <c r="D2254" s="198">
        <v>3891</v>
      </c>
      <c r="E2254" s="198" t="s">
        <v>1919</v>
      </c>
      <c r="F2254" s="198">
        <v>14990.6</v>
      </c>
      <c r="G2254" s="198">
        <v>287</v>
      </c>
      <c r="H2254" s="196">
        <f t="shared" si="106"/>
        <v>287</v>
      </c>
      <c r="I2254" s="197" t="b">
        <f t="shared" si="107"/>
        <v>1</v>
      </c>
      <c r="J2254" s="194" t="b">
        <v>1</v>
      </c>
    </row>
    <row r="2255" spans="1:10" ht="15.6" thickBot="1">
      <c r="A2255" s="222" t="str">
        <f t="shared" si="105"/>
        <v>CGKKUL</v>
      </c>
      <c r="B2255" s="199" t="s">
        <v>969</v>
      </c>
      <c r="C2255" s="199" t="s">
        <v>922</v>
      </c>
      <c r="D2255" s="195">
        <v>1127</v>
      </c>
      <c r="E2255" s="195" t="s">
        <v>1920</v>
      </c>
      <c r="F2255" s="195">
        <v>6097.3</v>
      </c>
      <c r="G2255" s="195">
        <v>98.6</v>
      </c>
      <c r="H2255" s="196">
        <f t="shared" si="106"/>
        <v>98.6</v>
      </c>
      <c r="I2255" s="197" t="b">
        <f t="shared" si="107"/>
        <v>1</v>
      </c>
      <c r="J2255" s="194" t="b">
        <v>1</v>
      </c>
    </row>
    <row r="2256" spans="1:10" ht="15.6" thickBot="1">
      <c r="A2256" s="222" t="str">
        <f t="shared" si="105"/>
        <v>KULCGK</v>
      </c>
      <c r="B2256" s="199" t="s">
        <v>922</v>
      </c>
      <c r="C2256" s="199" t="s">
        <v>969</v>
      </c>
      <c r="D2256" s="198">
        <v>1127</v>
      </c>
      <c r="E2256" s="198" t="s">
        <v>1920</v>
      </c>
      <c r="F2256" s="198">
        <v>6099.6</v>
      </c>
      <c r="G2256" s="198">
        <v>98.6</v>
      </c>
      <c r="H2256" s="196">
        <f t="shared" si="106"/>
        <v>98.6</v>
      </c>
      <c r="I2256" s="197" t="b">
        <f t="shared" si="107"/>
        <v>1</v>
      </c>
      <c r="J2256" s="194" t="b">
        <v>1</v>
      </c>
    </row>
    <row r="2257" spans="1:10" ht="15.6" thickBot="1">
      <c r="A2257" s="222" t="str">
        <f t="shared" si="105"/>
        <v>IADCLT</v>
      </c>
      <c r="B2257" s="199" t="s">
        <v>793</v>
      </c>
      <c r="C2257" s="199" t="s">
        <v>831</v>
      </c>
      <c r="D2257" s="195">
        <v>517</v>
      </c>
      <c r="E2257" s="195" t="s">
        <v>1921</v>
      </c>
      <c r="F2257" s="195">
        <v>2179.8000000000002</v>
      </c>
      <c r="G2257" s="195">
        <v>94.3</v>
      </c>
      <c r="H2257" s="196">
        <f t="shared" si="106"/>
        <v>94.3</v>
      </c>
      <c r="I2257" s="197" t="b">
        <f t="shared" si="107"/>
        <v>1</v>
      </c>
      <c r="J2257" s="194" t="b">
        <v>1</v>
      </c>
    </row>
    <row r="2258" spans="1:10" ht="15.6" thickBot="1">
      <c r="A2258" s="222" t="str">
        <f t="shared" si="105"/>
        <v>CLTIAD</v>
      </c>
      <c r="B2258" s="199" t="s">
        <v>831</v>
      </c>
      <c r="C2258" s="199" t="s">
        <v>793</v>
      </c>
      <c r="D2258" s="198">
        <v>517</v>
      </c>
      <c r="E2258" s="198" t="s">
        <v>1922</v>
      </c>
      <c r="F2258" s="198">
        <v>2179.5</v>
      </c>
      <c r="G2258" s="198">
        <v>94.3</v>
      </c>
      <c r="H2258" s="196">
        <f t="shared" si="106"/>
        <v>94.3</v>
      </c>
      <c r="I2258" s="197" t="b">
        <f t="shared" si="107"/>
        <v>1</v>
      </c>
      <c r="J2258" s="194" t="b">
        <v>1</v>
      </c>
    </row>
    <row r="2259" spans="1:10" ht="15.6" thickBot="1">
      <c r="A2259" s="222" t="str">
        <f t="shared" si="105"/>
        <v>LINLHR</v>
      </c>
      <c r="B2259" s="199" t="s">
        <v>1222</v>
      </c>
      <c r="C2259" s="199" t="s">
        <v>844</v>
      </c>
      <c r="D2259" s="195">
        <v>978</v>
      </c>
      <c r="E2259" s="195" t="s">
        <v>1923</v>
      </c>
      <c r="F2259" s="195">
        <v>5023.8</v>
      </c>
      <c r="G2259" s="195">
        <v>109.8</v>
      </c>
      <c r="H2259" s="196">
        <f t="shared" si="106"/>
        <v>109.8</v>
      </c>
      <c r="I2259" s="197" t="b">
        <f t="shared" si="107"/>
        <v>1</v>
      </c>
      <c r="J2259" s="194" t="b">
        <v>1</v>
      </c>
    </row>
    <row r="2260" spans="1:10" ht="15.6" thickBot="1">
      <c r="A2260" s="222" t="str">
        <f t="shared" si="105"/>
        <v>LHRLIN</v>
      </c>
      <c r="B2260" s="199" t="s">
        <v>844</v>
      </c>
      <c r="C2260" s="199" t="s">
        <v>1222</v>
      </c>
      <c r="D2260" s="195">
        <v>978</v>
      </c>
      <c r="E2260" s="195" t="s">
        <v>1923</v>
      </c>
      <c r="F2260" s="195">
        <v>5024.3</v>
      </c>
      <c r="G2260" s="195">
        <v>109.8</v>
      </c>
      <c r="H2260" s="196">
        <f t="shared" si="106"/>
        <v>109.8</v>
      </c>
      <c r="I2260" s="197" t="b">
        <f t="shared" si="107"/>
        <v>1</v>
      </c>
      <c r="J2260" s="194" t="b">
        <v>1</v>
      </c>
    </row>
    <row r="2261" spans="1:10" ht="15.6" thickBot="1">
      <c r="A2261" s="222" t="str">
        <f t="shared" si="105"/>
        <v>NUEZRH</v>
      </c>
      <c r="B2261" s="199" t="s">
        <v>852</v>
      </c>
      <c r="C2261" s="199" t="s">
        <v>854</v>
      </c>
      <c r="D2261" s="195">
        <v>293</v>
      </c>
      <c r="E2261" s="195" t="s">
        <v>1924</v>
      </c>
      <c r="F2261" s="195">
        <v>1689.4</v>
      </c>
      <c r="G2261" s="195">
        <v>57.3</v>
      </c>
      <c r="H2261" s="196">
        <f t="shared" si="106"/>
        <v>57.3</v>
      </c>
      <c r="I2261" s="197" t="b">
        <f t="shared" si="107"/>
        <v>1</v>
      </c>
      <c r="J2261" s="194" t="b">
        <v>1</v>
      </c>
    </row>
    <row r="2262" spans="1:10" ht="15.6" thickBot="1">
      <c r="A2262" s="222" t="str">
        <f t="shared" si="105"/>
        <v>ZRHNUE</v>
      </c>
      <c r="B2262" s="199" t="s">
        <v>854</v>
      </c>
      <c r="C2262" s="199" t="s">
        <v>852</v>
      </c>
      <c r="D2262" s="195">
        <v>293</v>
      </c>
      <c r="E2262" s="195" t="s">
        <v>1924</v>
      </c>
      <c r="F2262" s="195">
        <v>1690.1</v>
      </c>
      <c r="G2262" s="195">
        <v>57.3</v>
      </c>
      <c r="H2262" s="196">
        <f t="shared" si="106"/>
        <v>57.3</v>
      </c>
      <c r="I2262" s="197" t="b">
        <f t="shared" si="107"/>
        <v>1</v>
      </c>
      <c r="J2262" s="194" t="b">
        <v>1</v>
      </c>
    </row>
    <row r="2263" spans="1:10" ht="15.6" thickBot="1">
      <c r="A2263" s="222" t="str">
        <f t="shared" si="105"/>
        <v>LYACAN</v>
      </c>
      <c r="B2263" s="199" t="s">
        <v>1691</v>
      </c>
      <c r="C2263" s="199" t="s">
        <v>770</v>
      </c>
      <c r="D2263" s="195">
        <v>1263</v>
      </c>
      <c r="E2263" s="195" t="s">
        <v>1766</v>
      </c>
      <c r="F2263" s="195">
        <v>4632.8</v>
      </c>
      <c r="G2263" s="195">
        <v>157.19999999999999</v>
      </c>
      <c r="H2263" s="196">
        <f t="shared" si="106"/>
        <v>157.19999999999999</v>
      </c>
      <c r="I2263" s="197" t="b">
        <f t="shared" si="107"/>
        <v>1</v>
      </c>
      <c r="J2263" s="194" t="b">
        <v>1</v>
      </c>
    </row>
    <row r="2264" spans="1:10" ht="15.6" thickBot="1">
      <c r="A2264" s="222" t="str">
        <f t="shared" si="105"/>
        <v>CANLYA</v>
      </c>
      <c r="B2264" s="199" t="s">
        <v>770</v>
      </c>
      <c r="C2264" s="199" t="s">
        <v>1691</v>
      </c>
      <c r="D2264" s="198">
        <v>1263</v>
      </c>
      <c r="E2264" s="198" t="s">
        <v>1766</v>
      </c>
      <c r="F2264" s="198">
        <v>4632.8</v>
      </c>
      <c r="G2264" s="198">
        <v>157.19999999999999</v>
      </c>
      <c r="H2264" s="196">
        <f t="shared" si="106"/>
        <v>157.19999999999999</v>
      </c>
      <c r="I2264" s="197" t="b">
        <f t="shared" si="107"/>
        <v>1</v>
      </c>
      <c r="J2264" s="194" t="b">
        <v>1</v>
      </c>
    </row>
    <row r="2265" spans="1:10" ht="15.6" thickBot="1">
      <c r="A2265" s="222" t="str">
        <f t="shared" si="105"/>
        <v>DUSLNZ</v>
      </c>
      <c r="B2265" s="199" t="s">
        <v>834</v>
      </c>
      <c r="C2265" s="199" t="s">
        <v>1925</v>
      </c>
      <c r="D2265" s="195">
        <v>629</v>
      </c>
      <c r="E2265" s="195" t="s">
        <v>1384</v>
      </c>
      <c r="F2265" s="195">
        <v>1757.1</v>
      </c>
      <c r="G2265" s="195">
        <v>81.099999999999994</v>
      </c>
      <c r="H2265" s="196">
        <f t="shared" si="106"/>
        <v>81.099999999999994</v>
      </c>
      <c r="I2265" s="197" t="b">
        <f t="shared" si="107"/>
        <v>1</v>
      </c>
      <c r="J2265" s="194" t="b">
        <v>1</v>
      </c>
    </row>
    <row r="2266" spans="1:10" ht="15.6" thickBot="1">
      <c r="A2266" s="222" t="str">
        <f t="shared" si="105"/>
        <v>LNZDUS</v>
      </c>
      <c r="B2266" s="199" t="s">
        <v>1925</v>
      </c>
      <c r="C2266" s="199" t="s">
        <v>834</v>
      </c>
      <c r="D2266" s="198">
        <v>629</v>
      </c>
      <c r="E2266" s="198" t="s">
        <v>1384</v>
      </c>
      <c r="F2266" s="198">
        <v>1757.1</v>
      </c>
      <c r="G2266" s="198">
        <v>81.099999999999994</v>
      </c>
      <c r="H2266" s="196">
        <f t="shared" si="106"/>
        <v>81.099999999999994</v>
      </c>
      <c r="I2266" s="197" t="b">
        <f t="shared" si="107"/>
        <v>1</v>
      </c>
      <c r="J2266" s="194" t="b">
        <v>1</v>
      </c>
    </row>
    <row r="2267" spans="1:10" ht="15.6" thickBot="1">
      <c r="A2267" s="222" t="str">
        <f t="shared" si="105"/>
        <v>OSLDUS</v>
      </c>
      <c r="B2267" s="199" t="s">
        <v>846</v>
      </c>
      <c r="C2267" s="199" t="s">
        <v>834</v>
      </c>
      <c r="D2267" s="195">
        <v>1024</v>
      </c>
      <c r="E2267" s="195" t="s">
        <v>1926</v>
      </c>
      <c r="F2267" s="195">
        <v>4476.7</v>
      </c>
      <c r="G2267" s="195">
        <v>118.8</v>
      </c>
      <c r="H2267" s="196">
        <f t="shared" si="106"/>
        <v>118.8</v>
      </c>
      <c r="I2267" s="197" t="b">
        <f t="shared" si="107"/>
        <v>1</v>
      </c>
      <c r="J2267" s="194" t="b">
        <v>1</v>
      </c>
    </row>
    <row r="2268" spans="1:10" ht="15.6" thickBot="1">
      <c r="A2268" s="222" t="str">
        <f t="shared" si="105"/>
        <v>DUSOSL</v>
      </c>
      <c r="B2268" s="199" t="s">
        <v>834</v>
      </c>
      <c r="C2268" s="199" t="s">
        <v>846</v>
      </c>
      <c r="D2268" s="198">
        <v>1024</v>
      </c>
      <c r="E2268" s="198" t="s">
        <v>1926</v>
      </c>
      <c r="F2268" s="198">
        <v>4476.7</v>
      </c>
      <c r="G2268" s="198">
        <v>118.8</v>
      </c>
      <c r="H2268" s="196">
        <f t="shared" si="106"/>
        <v>118.8</v>
      </c>
      <c r="I2268" s="197" t="b">
        <f t="shared" si="107"/>
        <v>1</v>
      </c>
      <c r="J2268" s="194" t="b">
        <v>1</v>
      </c>
    </row>
    <row r="2269" spans="1:10" ht="15.6" thickBot="1">
      <c r="A2269" s="222" t="str">
        <f t="shared" si="105"/>
        <v>BKKARN</v>
      </c>
      <c r="B2269" s="199" t="s">
        <v>768</v>
      </c>
      <c r="C2269" s="199" t="s">
        <v>845</v>
      </c>
      <c r="D2269" s="195">
        <v>8290</v>
      </c>
      <c r="E2269" s="195" t="s">
        <v>1927</v>
      </c>
      <c r="F2269" s="195">
        <v>72098.8</v>
      </c>
      <c r="G2269" s="195">
        <v>355.9</v>
      </c>
      <c r="H2269" s="196">
        <f t="shared" si="106"/>
        <v>355.9</v>
      </c>
      <c r="I2269" s="197" t="b">
        <f t="shared" si="107"/>
        <v>1</v>
      </c>
      <c r="J2269" s="194" t="b">
        <v>1</v>
      </c>
    </row>
    <row r="2270" spans="1:10" ht="15.6" thickBot="1">
      <c r="A2270" s="222" t="str">
        <f t="shared" si="105"/>
        <v>ARNBKK</v>
      </c>
      <c r="B2270" s="199" t="s">
        <v>845</v>
      </c>
      <c r="C2270" s="199" t="s">
        <v>768</v>
      </c>
      <c r="D2270" s="198">
        <v>8290</v>
      </c>
      <c r="E2270" s="198" t="s">
        <v>1928</v>
      </c>
      <c r="F2270" s="198">
        <v>71966.100000000006</v>
      </c>
      <c r="G2270" s="198">
        <v>353.3</v>
      </c>
      <c r="H2270" s="196">
        <f t="shared" si="106"/>
        <v>353.3</v>
      </c>
      <c r="I2270" s="197" t="b">
        <f t="shared" si="107"/>
        <v>1</v>
      </c>
      <c r="J2270" s="194" t="b">
        <v>1</v>
      </c>
    </row>
    <row r="2271" spans="1:10" ht="15.6" thickBot="1">
      <c r="A2271" s="222" t="str">
        <f t="shared" si="105"/>
        <v>EWRNRT</v>
      </c>
      <c r="B2271" s="199" t="s">
        <v>837</v>
      </c>
      <c r="C2271" s="199" t="s">
        <v>754</v>
      </c>
      <c r="D2271" s="195">
        <v>10807</v>
      </c>
      <c r="E2271" s="195" t="s">
        <v>963</v>
      </c>
      <c r="F2271" s="195">
        <v>101536.3</v>
      </c>
      <c r="G2271" s="195">
        <v>471</v>
      </c>
      <c r="H2271" s="196">
        <f t="shared" si="106"/>
        <v>471</v>
      </c>
      <c r="I2271" s="197" t="b">
        <f t="shared" si="107"/>
        <v>1</v>
      </c>
      <c r="J2271" s="194" t="b">
        <v>1</v>
      </c>
    </row>
    <row r="2272" spans="1:10" ht="15.6" thickBot="1">
      <c r="A2272" s="222" t="str">
        <f t="shared" si="105"/>
        <v>NRTEWR</v>
      </c>
      <c r="B2272" s="199" t="s">
        <v>754</v>
      </c>
      <c r="C2272" s="199" t="s">
        <v>837</v>
      </c>
      <c r="D2272" s="198">
        <v>10807</v>
      </c>
      <c r="E2272" s="198" t="s">
        <v>963</v>
      </c>
      <c r="F2272" s="198">
        <v>101536.3</v>
      </c>
      <c r="G2272" s="198">
        <v>471</v>
      </c>
      <c r="H2272" s="196">
        <f t="shared" si="106"/>
        <v>471</v>
      </c>
      <c r="I2272" s="197" t="b">
        <f t="shared" si="107"/>
        <v>1</v>
      </c>
      <c r="J2272" s="194" t="b">
        <v>1</v>
      </c>
    </row>
    <row r="2273" spans="1:10" ht="15.6" thickBot="1">
      <c r="A2273" s="222" t="str">
        <f t="shared" si="105"/>
        <v>KLUVIE</v>
      </c>
      <c r="B2273" s="199" t="s">
        <v>1929</v>
      </c>
      <c r="C2273" s="199" t="s">
        <v>763</v>
      </c>
      <c r="D2273" s="195">
        <v>233</v>
      </c>
      <c r="E2273" s="195" t="s">
        <v>1384</v>
      </c>
      <c r="F2273" s="195">
        <v>843.4</v>
      </c>
      <c r="G2273" s="195">
        <v>38.9</v>
      </c>
      <c r="H2273" s="196">
        <f t="shared" si="106"/>
        <v>38.9</v>
      </c>
      <c r="I2273" s="197" t="b">
        <f t="shared" si="107"/>
        <v>1</v>
      </c>
      <c r="J2273" s="194" t="b">
        <v>1</v>
      </c>
    </row>
    <row r="2274" spans="1:10" ht="15.6" thickBot="1">
      <c r="A2274" s="222" t="str">
        <f t="shared" si="105"/>
        <v>VIEKLU</v>
      </c>
      <c r="B2274" s="199" t="s">
        <v>763</v>
      </c>
      <c r="C2274" s="199" t="s">
        <v>1929</v>
      </c>
      <c r="D2274" s="198">
        <v>233</v>
      </c>
      <c r="E2274" s="198" t="s">
        <v>1384</v>
      </c>
      <c r="F2274" s="198">
        <v>843.4</v>
      </c>
      <c r="G2274" s="198">
        <v>38.9</v>
      </c>
      <c r="H2274" s="196">
        <f t="shared" si="106"/>
        <v>38.9</v>
      </c>
      <c r="I2274" s="197" t="b">
        <f t="shared" si="107"/>
        <v>1</v>
      </c>
      <c r="J2274" s="194" t="b">
        <v>1</v>
      </c>
    </row>
    <row r="2275" spans="1:10" ht="19.8" thickBot="1">
      <c r="A2275" s="222" t="str">
        <f t="shared" si="105"/>
        <v>SEAMSP</v>
      </c>
      <c r="B2275" s="199" t="s">
        <v>567</v>
      </c>
      <c r="C2275" s="199" t="s">
        <v>791</v>
      </c>
      <c r="D2275" s="195">
        <v>2243</v>
      </c>
      <c r="E2275" s="195" t="s">
        <v>1930</v>
      </c>
      <c r="F2275" s="195">
        <v>10743</v>
      </c>
      <c r="G2275" s="195">
        <v>184.5</v>
      </c>
      <c r="H2275" s="196">
        <f t="shared" si="106"/>
        <v>184.5</v>
      </c>
      <c r="I2275" s="197" t="b">
        <f t="shared" si="107"/>
        <v>1</v>
      </c>
      <c r="J2275" s="194" t="b">
        <v>1</v>
      </c>
    </row>
    <row r="2276" spans="1:10" ht="19.8" thickBot="1">
      <c r="A2276" s="222" t="str">
        <f t="shared" si="105"/>
        <v>MSPSEA</v>
      </c>
      <c r="B2276" s="199" t="s">
        <v>791</v>
      </c>
      <c r="C2276" s="199" t="s">
        <v>567</v>
      </c>
      <c r="D2276" s="195">
        <v>2243</v>
      </c>
      <c r="E2276" s="195" t="s">
        <v>1931</v>
      </c>
      <c r="F2276" s="195">
        <v>10762.1</v>
      </c>
      <c r="G2276" s="195">
        <v>184.7</v>
      </c>
      <c r="H2276" s="196">
        <f t="shared" si="106"/>
        <v>184.7</v>
      </c>
      <c r="I2276" s="197" t="b">
        <f t="shared" si="107"/>
        <v>1</v>
      </c>
      <c r="J2276" s="194" t="b">
        <v>1</v>
      </c>
    </row>
    <row r="2277" spans="1:10" ht="15.6" thickBot="1">
      <c r="A2277" s="222" t="str">
        <f t="shared" si="105"/>
        <v>TPEKMQ</v>
      </c>
      <c r="B2277" s="199" t="s">
        <v>755</v>
      </c>
      <c r="C2277" s="199" t="s">
        <v>1932</v>
      </c>
      <c r="D2277" s="195">
        <v>1915</v>
      </c>
      <c r="E2277" s="195" t="s">
        <v>967</v>
      </c>
      <c r="F2277" s="195">
        <v>10296.700000000001</v>
      </c>
      <c r="G2277" s="195">
        <v>154</v>
      </c>
      <c r="H2277" s="196">
        <f t="shared" si="106"/>
        <v>154</v>
      </c>
      <c r="I2277" s="197" t="b">
        <f t="shared" si="107"/>
        <v>1</v>
      </c>
      <c r="J2277" s="194" t="b">
        <v>1</v>
      </c>
    </row>
    <row r="2278" spans="1:10" ht="15.6" thickBot="1">
      <c r="A2278" s="222" t="str">
        <f t="shared" si="105"/>
        <v>KMQTPE</v>
      </c>
      <c r="B2278" s="199" t="s">
        <v>1932</v>
      </c>
      <c r="C2278" s="199" t="s">
        <v>755</v>
      </c>
      <c r="D2278" s="198">
        <v>1915</v>
      </c>
      <c r="E2278" s="198" t="s">
        <v>967</v>
      </c>
      <c r="F2278" s="198">
        <v>10296.700000000001</v>
      </c>
      <c r="G2278" s="198">
        <v>154</v>
      </c>
      <c r="H2278" s="196">
        <f t="shared" si="106"/>
        <v>154</v>
      </c>
      <c r="I2278" s="197" t="b">
        <f t="shared" si="107"/>
        <v>1</v>
      </c>
      <c r="J2278" s="194" t="b">
        <v>1</v>
      </c>
    </row>
    <row r="2279" spans="1:10" ht="15.6" thickBot="1">
      <c r="A2279" s="222" t="str">
        <f t="shared" si="105"/>
        <v>FRAPAD</v>
      </c>
      <c r="B2279" s="199" t="s">
        <v>766</v>
      </c>
      <c r="C2279" s="199" t="s">
        <v>1933</v>
      </c>
      <c r="D2279" s="198">
        <v>175</v>
      </c>
      <c r="E2279" s="198" t="s">
        <v>1327</v>
      </c>
      <c r="F2279" s="198">
        <v>1087.9000000000001</v>
      </c>
      <c r="G2279" s="198">
        <v>44.6</v>
      </c>
      <c r="H2279" s="196">
        <f t="shared" si="106"/>
        <v>44.6</v>
      </c>
      <c r="I2279" s="197" t="b">
        <f t="shared" si="107"/>
        <v>1</v>
      </c>
      <c r="J2279" s="194" t="b">
        <v>1</v>
      </c>
    </row>
    <row r="2280" spans="1:10" ht="15.6" thickBot="1">
      <c r="A2280" s="222" t="str">
        <f t="shared" si="105"/>
        <v>PADFRA</v>
      </c>
      <c r="B2280" s="199" t="s">
        <v>1933</v>
      </c>
      <c r="C2280" s="199" t="s">
        <v>766</v>
      </c>
      <c r="D2280" s="195">
        <v>175</v>
      </c>
      <c r="E2280" s="195" t="s">
        <v>1327</v>
      </c>
      <c r="F2280" s="195">
        <v>1087.9000000000001</v>
      </c>
      <c r="G2280" s="195">
        <v>44.6</v>
      </c>
      <c r="H2280" s="196">
        <f t="shared" si="106"/>
        <v>44.6</v>
      </c>
      <c r="I2280" s="197" t="b">
        <f t="shared" si="107"/>
        <v>1</v>
      </c>
      <c r="J2280" s="194" t="b">
        <v>1</v>
      </c>
    </row>
    <row r="2281" spans="1:10" ht="15.6" thickBot="1">
      <c r="A2281" s="222" t="str">
        <f t="shared" si="105"/>
        <v>SZXWNZ</v>
      </c>
      <c r="B2281" s="199" t="s">
        <v>759</v>
      </c>
      <c r="C2281" s="199" t="s">
        <v>1097</v>
      </c>
      <c r="D2281" s="195">
        <v>917</v>
      </c>
      <c r="E2281" s="195" t="s">
        <v>1410</v>
      </c>
      <c r="F2281" s="195">
        <v>5882.6</v>
      </c>
      <c r="G2281" s="195">
        <v>94.1</v>
      </c>
      <c r="H2281" s="196">
        <f t="shared" si="106"/>
        <v>94.1</v>
      </c>
      <c r="I2281" s="197" t="b">
        <f t="shared" si="107"/>
        <v>1</v>
      </c>
      <c r="J2281" s="194" t="b">
        <v>1</v>
      </c>
    </row>
    <row r="2282" spans="1:10" ht="15.6" thickBot="1">
      <c r="A2282" s="222" t="str">
        <f t="shared" si="105"/>
        <v>WNZSZX</v>
      </c>
      <c r="B2282" s="199" t="s">
        <v>1097</v>
      </c>
      <c r="C2282" s="199" t="s">
        <v>759</v>
      </c>
      <c r="D2282" s="198">
        <v>917</v>
      </c>
      <c r="E2282" s="198" t="s">
        <v>1410</v>
      </c>
      <c r="F2282" s="198">
        <v>5882.6</v>
      </c>
      <c r="G2282" s="198">
        <v>94.1</v>
      </c>
      <c r="H2282" s="196">
        <f t="shared" si="106"/>
        <v>94.1</v>
      </c>
      <c r="I2282" s="197" t="b">
        <f t="shared" si="107"/>
        <v>1</v>
      </c>
      <c r="J2282" s="194" t="b">
        <v>1</v>
      </c>
    </row>
    <row r="2283" spans="1:10" ht="15.6" thickBot="1">
      <c r="A2283" s="222" t="str">
        <f t="shared" si="105"/>
        <v>MIAIAH</v>
      </c>
      <c r="B2283" s="199" t="s">
        <v>1017</v>
      </c>
      <c r="C2283" s="199" t="s">
        <v>774</v>
      </c>
      <c r="D2283" s="195">
        <v>1548</v>
      </c>
      <c r="E2283" s="195" t="s">
        <v>1934</v>
      </c>
      <c r="F2283" s="195">
        <v>6526.3</v>
      </c>
      <c r="G2283" s="195">
        <v>162.4</v>
      </c>
      <c r="H2283" s="196">
        <f t="shared" si="106"/>
        <v>162.4</v>
      </c>
      <c r="I2283" s="197" t="b">
        <f t="shared" si="107"/>
        <v>1</v>
      </c>
      <c r="J2283" s="194" t="b">
        <v>1</v>
      </c>
    </row>
    <row r="2284" spans="1:10" ht="15.6" thickBot="1">
      <c r="A2284" s="222" t="str">
        <f t="shared" si="105"/>
        <v>IAHMIA</v>
      </c>
      <c r="B2284" s="199" t="s">
        <v>774</v>
      </c>
      <c r="C2284" s="199" t="s">
        <v>1017</v>
      </c>
      <c r="D2284" s="198">
        <v>1548</v>
      </c>
      <c r="E2284" s="198" t="s">
        <v>1934</v>
      </c>
      <c r="F2284" s="198">
        <v>6529.2</v>
      </c>
      <c r="G2284" s="198">
        <v>162.30000000000001</v>
      </c>
      <c r="H2284" s="196">
        <f t="shared" si="106"/>
        <v>162.30000000000001</v>
      </c>
      <c r="I2284" s="197" t="b">
        <f t="shared" si="107"/>
        <v>1</v>
      </c>
      <c r="J2284" s="194" t="b">
        <v>1</v>
      </c>
    </row>
    <row r="2285" spans="1:10" ht="19.8" thickBot="1">
      <c r="A2285" s="222" t="str">
        <f t="shared" si="105"/>
        <v>ICNPEK</v>
      </c>
      <c r="B2285" s="199" t="s">
        <v>780</v>
      </c>
      <c r="C2285" s="199" t="s">
        <v>769</v>
      </c>
      <c r="D2285" s="195">
        <v>901</v>
      </c>
      <c r="E2285" s="195" t="s">
        <v>1935</v>
      </c>
      <c r="F2285" s="195">
        <v>8139.9</v>
      </c>
      <c r="G2285" s="195">
        <v>87.4</v>
      </c>
      <c r="H2285" s="196">
        <f t="shared" si="106"/>
        <v>87.4</v>
      </c>
      <c r="I2285" s="197" t="b">
        <f t="shared" si="107"/>
        <v>1</v>
      </c>
      <c r="J2285" s="194" t="b">
        <v>1</v>
      </c>
    </row>
    <row r="2286" spans="1:10" ht="15.6" thickBot="1">
      <c r="A2286" s="222" t="str">
        <f t="shared" si="105"/>
        <v>PEKCZX</v>
      </c>
      <c r="B2286" s="199" t="s">
        <v>769</v>
      </c>
      <c r="C2286" s="199" t="s">
        <v>1336</v>
      </c>
      <c r="D2286" s="195">
        <v>950</v>
      </c>
      <c r="E2286" s="195" t="s">
        <v>984</v>
      </c>
      <c r="F2286" s="195">
        <v>5014.2</v>
      </c>
      <c r="G2286" s="195">
        <v>99.8</v>
      </c>
      <c r="H2286" s="196">
        <f t="shared" si="106"/>
        <v>99.8</v>
      </c>
      <c r="I2286" s="197" t="b">
        <f t="shared" si="107"/>
        <v>1</v>
      </c>
      <c r="J2286" s="194" t="b">
        <v>1</v>
      </c>
    </row>
    <row r="2287" spans="1:10" ht="15.6" thickBot="1">
      <c r="A2287" s="222" t="str">
        <f t="shared" si="105"/>
        <v>CZXPEK</v>
      </c>
      <c r="B2287" s="199" t="s">
        <v>1336</v>
      </c>
      <c r="C2287" s="199" t="s">
        <v>769</v>
      </c>
      <c r="D2287" s="195">
        <v>950</v>
      </c>
      <c r="E2287" s="195" t="s">
        <v>984</v>
      </c>
      <c r="F2287" s="195">
        <v>5014.2</v>
      </c>
      <c r="G2287" s="195">
        <v>99.8</v>
      </c>
      <c r="H2287" s="196">
        <f t="shared" si="106"/>
        <v>99.8</v>
      </c>
      <c r="I2287" s="197" t="b">
        <f t="shared" si="107"/>
        <v>1</v>
      </c>
      <c r="J2287" s="194" t="b">
        <v>1</v>
      </c>
    </row>
    <row r="2288" spans="1:10" ht="19.8" thickBot="1">
      <c r="A2288" s="222" t="str">
        <f t="shared" si="105"/>
        <v>PEKICN</v>
      </c>
      <c r="B2288" s="199" t="s">
        <v>769</v>
      </c>
      <c r="C2288" s="199" t="s">
        <v>780</v>
      </c>
      <c r="D2288" s="198">
        <v>901</v>
      </c>
      <c r="E2288" s="198" t="s">
        <v>1935</v>
      </c>
      <c r="F2288" s="198">
        <v>8140</v>
      </c>
      <c r="G2288" s="198">
        <v>87.4</v>
      </c>
      <c r="H2288" s="196">
        <f t="shared" si="106"/>
        <v>87.4</v>
      </c>
      <c r="I2288" s="197" t="b">
        <f t="shared" si="107"/>
        <v>1</v>
      </c>
      <c r="J2288" s="194" t="b">
        <v>1</v>
      </c>
    </row>
    <row r="2289" spans="1:10" ht="15.6" thickBot="1">
      <c r="A2289" s="222" t="str">
        <f t="shared" si="105"/>
        <v>SWASHA</v>
      </c>
      <c r="B2289" s="199" t="s">
        <v>1936</v>
      </c>
      <c r="C2289" s="199" t="s">
        <v>771</v>
      </c>
      <c r="D2289" s="195">
        <v>974</v>
      </c>
      <c r="E2289" s="195" t="s">
        <v>907</v>
      </c>
      <c r="F2289" s="195">
        <v>5130.8999999999996</v>
      </c>
      <c r="G2289" s="195">
        <v>99.4</v>
      </c>
      <c r="H2289" s="196">
        <f t="shared" si="106"/>
        <v>99.4</v>
      </c>
      <c r="I2289" s="197" t="b">
        <f t="shared" si="107"/>
        <v>1</v>
      </c>
      <c r="J2289" s="194" t="b">
        <v>1</v>
      </c>
    </row>
    <row r="2290" spans="1:10" ht="15.6" thickBot="1">
      <c r="A2290" s="222" t="str">
        <f t="shared" si="105"/>
        <v>SHASWA</v>
      </c>
      <c r="B2290" s="199" t="s">
        <v>771</v>
      </c>
      <c r="C2290" s="199" t="s">
        <v>1936</v>
      </c>
      <c r="D2290" s="198">
        <v>974</v>
      </c>
      <c r="E2290" s="198" t="s">
        <v>907</v>
      </c>
      <c r="F2290" s="198">
        <v>5130.8999999999996</v>
      </c>
      <c r="G2290" s="198">
        <v>99.4</v>
      </c>
      <c r="H2290" s="196">
        <f t="shared" si="106"/>
        <v>99.4</v>
      </c>
      <c r="I2290" s="197" t="b">
        <f t="shared" si="107"/>
        <v>1</v>
      </c>
      <c r="J2290" s="194" t="b">
        <v>1</v>
      </c>
    </row>
    <row r="2291" spans="1:10" ht="15.6" thickBot="1">
      <c r="A2291" s="222" t="str">
        <f t="shared" si="105"/>
        <v>PEKKOW</v>
      </c>
      <c r="B2291" s="199" t="s">
        <v>769</v>
      </c>
      <c r="C2291" s="199" t="s">
        <v>1672</v>
      </c>
      <c r="D2291" s="195">
        <v>1588</v>
      </c>
      <c r="E2291" s="195" t="s">
        <v>1067</v>
      </c>
      <c r="F2291" s="195">
        <v>7774.4</v>
      </c>
      <c r="G2291" s="195">
        <v>136.80000000000001</v>
      </c>
      <c r="H2291" s="196">
        <f t="shared" si="106"/>
        <v>136.80000000000001</v>
      </c>
      <c r="I2291" s="197" t="b">
        <f t="shared" si="107"/>
        <v>1</v>
      </c>
      <c r="J2291" s="194" t="b">
        <v>1</v>
      </c>
    </row>
    <row r="2292" spans="1:10" ht="15.6" thickBot="1">
      <c r="A2292" s="222" t="str">
        <f t="shared" si="105"/>
        <v>KOWPEK</v>
      </c>
      <c r="B2292" s="199" t="s">
        <v>1672</v>
      </c>
      <c r="C2292" s="199" t="s">
        <v>769</v>
      </c>
      <c r="D2292" s="198">
        <v>1588</v>
      </c>
      <c r="E2292" s="198" t="s">
        <v>1067</v>
      </c>
      <c r="F2292" s="198">
        <v>7774.4</v>
      </c>
      <c r="G2292" s="198">
        <v>136.80000000000001</v>
      </c>
      <c r="H2292" s="196">
        <f t="shared" si="106"/>
        <v>136.80000000000001</v>
      </c>
      <c r="I2292" s="197" t="b">
        <f t="shared" si="107"/>
        <v>1</v>
      </c>
      <c r="J2292" s="194" t="b">
        <v>1</v>
      </c>
    </row>
    <row r="2293" spans="1:10" ht="15.6" thickBot="1">
      <c r="A2293" s="222" t="str">
        <f t="shared" si="105"/>
        <v>CANSWA</v>
      </c>
      <c r="B2293" s="199" t="s">
        <v>770</v>
      </c>
      <c r="C2293" s="199" t="s">
        <v>1936</v>
      </c>
      <c r="D2293" s="195">
        <v>352</v>
      </c>
      <c r="E2293" s="195" t="s">
        <v>1718</v>
      </c>
      <c r="F2293" s="195">
        <v>2534.6999999999998</v>
      </c>
      <c r="G2293" s="195">
        <v>57.9</v>
      </c>
      <c r="H2293" s="196">
        <f t="shared" si="106"/>
        <v>57.9</v>
      </c>
      <c r="I2293" s="197" t="b">
        <f t="shared" si="107"/>
        <v>1</v>
      </c>
      <c r="J2293" s="194" t="b">
        <v>1</v>
      </c>
    </row>
    <row r="2294" spans="1:10" ht="15.6" thickBot="1">
      <c r="A2294" s="222" t="str">
        <f t="shared" si="105"/>
        <v>SWACAN</v>
      </c>
      <c r="B2294" s="199" t="s">
        <v>1936</v>
      </c>
      <c r="C2294" s="199" t="s">
        <v>770</v>
      </c>
      <c r="D2294" s="198">
        <v>352</v>
      </c>
      <c r="E2294" s="198" t="s">
        <v>1718</v>
      </c>
      <c r="F2294" s="198">
        <v>2534.6999999999998</v>
      </c>
      <c r="G2294" s="198">
        <v>57.9</v>
      </c>
      <c r="H2294" s="196">
        <f t="shared" si="106"/>
        <v>57.9</v>
      </c>
      <c r="I2294" s="197" t="b">
        <f t="shared" si="107"/>
        <v>1</v>
      </c>
      <c r="J2294" s="194" t="b">
        <v>1</v>
      </c>
    </row>
    <row r="2295" spans="1:10" ht="15.6" thickBot="1">
      <c r="A2295" s="222" t="str">
        <f t="shared" si="105"/>
        <v>DTWDCA</v>
      </c>
      <c r="B2295" s="199" t="s">
        <v>828</v>
      </c>
      <c r="C2295" s="199" t="s">
        <v>842</v>
      </c>
      <c r="D2295" s="195">
        <v>650</v>
      </c>
      <c r="E2295" s="195" t="s">
        <v>1937</v>
      </c>
      <c r="F2295" s="195">
        <v>3498.3</v>
      </c>
      <c r="G2295" s="195">
        <v>96.5</v>
      </c>
      <c r="H2295" s="196">
        <f t="shared" si="106"/>
        <v>96.5</v>
      </c>
      <c r="I2295" s="197" t="b">
        <f t="shared" si="107"/>
        <v>1</v>
      </c>
      <c r="J2295" s="194" t="b">
        <v>1</v>
      </c>
    </row>
    <row r="2296" spans="1:10" ht="15.6" thickBot="1">
      <c r="A2296" s="222" t="str">
        <f t="shared" si="105"/>
        <v>DCADTW</v>
      </c>
      <c r="B2296" s="199" t="s">
        <v>842</v>
      </c>
      <c r="C2296" s="199" t="s">
        <v>828</v>
      </c>
      <c r="D2296" s="198">
        <v>650</v>
      </c>
      <c r="E2296" s="198" t="s">
        <v>1937</v>
      </c>
      <c r="F2296" s="198">
        <v>3503.4</v>
      </c>
      <c r="G2296" s="198">
        <v>96.3</v>
      </c>
      <c r="H2296" s="196">
        <f t="shared" si="106"/>
        <v>96.3</v>
      </c>
      <c r="I2296" s="197" t="b">
        <f t="shared" si="107"/>
        <v>1</v>
      </c>
      <c r="J2296" s="194" t="b">
        <v>1</v>
      </c>
    </row>
    <row r="2297" spans="1:10" ht="15.6" thickBot="1">
      <c r="A2297" s="222" t="str">
        <f t="shared" si="105"/>
        <v>YEGMSP</v>
      </c>
      <c r="B2297" s="199" t="s">
        <v>1579</v>
      </c>
      <c r="C2297" s="199" t="s">
        <v>791</v>
      </c>
      <c r="D2297" s="195">
        <v>1745</v>
      </c>
      <c r="E2297" s="195" t="s">
        <v>1938</v>
      </c>
      <c r="F2297" s="195">
        <v>5483.6</v>
      </c>
      <c r="G2297" s="195">
        <v>207.1</v>
      </c>
      <c r="H2297" s="196">
        <f t="shared" si="106"/>
        <v>207.1</v>
      </c>
      <c r="I2297" s="197" t="b">
        <f t="shared" si="107"/>
        <v>1</v>
      </c>
      <c r="J2297" s="194" t="b">
        <v>1</v>
      </c>
    </row>
    <row r="2298" spans="1:10" ht="15.6" thickBot="1">
      <c r="A2298" s="222" t="str">
        <f t="shared" si="105"/>
        <v>MSPEWR</v>
      </c>
      <c r="B2298" s="199" t="s">
        <v>791</v>
      </c>
      <c r="C2298" s="199" t="s">
        <v>837</v>
      </c>
      <c r="D2298" s="195">
        <v>1617</v>
      </c>
      <c r="E2298" s="195" t="s">
        <v>1939</v>
      </c>
      <c r="F2298" s="195">
        <v>4793.7</v>
      </c>
      <c r="G2298" s="195">
        <v>202.4</v>
      </c>
      <c r="H2298" s="196">
        <f t="shared" si="106"/>
        <v>202.4</v>
      </c>
      <c r="I2298" s="197" t="b">
        <f t="shared" si="107"/>
        <v>1</v>
      </c>
      <c r="J2298" s="194" t="b">
        <v>1</v>
      </c>
    </row>
    <row r="2299" spans="1:10" ht="15.6" thickBot="1">
      <c r="A2299" s="222" t="str">
        <f t="shared" si="105"/>
        <v>EWRMSP</v>
      </c>
      <c r="B2299" s="199" t="s">
        <v>837</v>
      </c>
      <c r="C2299" s="199" t="s">
        <v>791</v>
      </c>
      <c r="D2299" s="195">
        <v>1617</v>
      </c>
      <c r="E2299" s="195" t="s">
        <v>1940</v>
      </c>
      <c r="F2299" s="195">
        <v>4780.1000000000004</v>
      </c>
      <c r="G2299" s="195">
        <v>203</v>
      </c>
      <c r="H2299" s="196">
        <f t="shared" si="106"/>
        <v>203</v>
      </c>
      <c r="I2299" s="197" t="b">
        <f t="shared" si="107"/>
        <v>1</v>
      </c>
      <c r="J2299" s="194" t="b">
        <v>1</v>
      </c>
    </row>
    <row r="2300" spans="1:10" ht="15.6" thickBot="1">
      <c r="A2300" s="222" t="str">
        <f t="shared" si="105"/>
        <v>MSPYEG</v>
      </c>
      <c r="B2300" s="199" t="s">
        <v>791</v>
      </c>
      <c r="C2300" s="199" t="s">
        <v>1579</v>
      </c>
      <c r="D2300" s="198">
        <v>1745</v>
      </c>
      <c r="E2300" s="198" t="s">
        <v>1938</v>
      </c>
      <c r="F2300" s="198">
        <v>5486.3</v>
      </c>
      <c r="G2300" s="198">
        <v>207.1</v>
      </c>
      <c r="H2300" s="196">
        <f t="shared" si="106"/>
        <v>207.1</v>
      </c>
      <c r="I2300" s="197" t="b">
        <f t="shared" si="107"/>
        <v>1</v>
      </c>
      <c r="J2300" s="194" t="b">
        <v>1</v>
      </c>
    </row>
    <row r="2301" spans="1:10" ht="15.6" thickBot="1">
      <c r="A2301" s="222" t="str">
        <f t="shared" si="105"/>
        <v>LAXELP</v>
      </c>
      <c r="B2301" s="199" t="s">
        <v>783</v>
      </c>
      <c r="C2301" s="199" t="s">
        <v>1941</v>
      </c>
      <c r="D2301" s="195">
        <v>1144</v>
      </c>
      <c r="E2301" s="195" t="s">
        <v>1942</v>
      </c>
      <c r="F2301" s="195">
        <v>4038.5</v>
      </c>
      <c r="G2301" s="195">
        <v>148.69999999999999</v>
      </c>
      <c r="H2301" s="196">
        <f t="shared" si="106"/>
        <v>148.69999999999999</v>
      </c>
      <c r="I2301" s="197" t="b">
        <f t="shared" si="107"/>
        <v>1</v>
      </c>
      <c r="J2301" s="194" t="b">
        <v>1</v>
      </c>
    </row>
    <row r="2302" spans="1:10" ht="15.6" thickBot="1">
      <c r="A2302" s="222" t="str">
        <f t="shared" si="105"/>
        <v>ELPPHX</v>
      </c>
      <c r="B2302" s="199" t="s">
        <v>1941</v>
      </c>
      <c r="C2302" s="199" t="s">
        <v>978</v>
      </c>
      <c r="D2302" s="195">
        <v>555</v>
      </c>
      <c r="E2302" s="195" t="s">
        <v>1943</v>
      </c>
      <c r="F2302" s="195">
        <v>2623.8</v>
      </c>
      <c r="G2302" s="195">
        <v>95.2</v>
      </c>
      <c r="H2302" s="196">
        <f t="shared" si="106"/>
        <v>95.2</v>
      </c>
      <c r="I2302" s="197" t="b">
        <f t="shared" si="107"/>
        <v>1</v>
      </c>
      <c r="J2302" s="194" t="b">
        <v>1</v>
      </c>
    </row>
    <row r="2303" spans="1:10" ht="15.6" thickBot="1">
      <c r="A2303" s="222" t="str">
        <f t="shared" si="105"/>
        <v>PHXELP</v>
      </c>
      <c r="B2303" s="199" t="s">
        <v>978</v>
      </c>
      <c r="C2303" s="199" t="s">
        <v>1941</v>
      </c>
      <c r="D2303" s="195">
        <v>555</v>
      </c>
      <c r="E2303" s="195" t="s">
        <v>1943</v>
      </c>
      <c r="F2303" s="195">
        <v>2636</v>
      </c>
      <c r="G2303" s="195">
        <v>94.9</v>
      </c>
      <c r="H2303" s="196">
        <f t="shared" si="106"/>
        <v>94.9</v>
      </c>
      <c r="I2303" s="197" t="b">
        <f t="shared" si="107"/>
        <v>1</v>
      </c>
      <c r="J2303" s="194" t="b">
        <v>1</v>
      </c>
    </row>
    <row r="2304" spans="1:10" ht="15.6" thickBot="1">
      <c r="A2304" s="222" t="str">
        <f t="shared" si="105"/>
        <v>ELPLAX</v>
      </c>
      <c r="B2304" s="199" t="s">
        <v>1941</v>
      </c>
      <c r="C2304" s="199" t="s">
        <v>783</v>
      </c>
      <c r="D2304" s="195">
        <v>1144</v>
      </c>
      <c r="E2304" s="195" t="s">
        <v>1942</v>
      </c>
      <c r="F2304" s="195">
        <v>4044.1</v>
      </c>
      <c r="G2304" s="195">
        <v>148.5</v>
      </c>
      <c r="H2304" s="196">
        <f t="shared" si="106"/>
        <v>148.5</v>
      </c>
      <c r="I2304" s="197" t="b">
        <f t="shared" si="107"/>
        <v>1</v>
      </c>
      <c r="J2304" s="194" t="b">
        <v>1</v>
      </c>
    </row>
    <row r="2305" spans="1:10" ht="15.6" thickBot="1">
      <c r="A2305" s="222" t="str">
        <f t="shared" si="105"/>
        <v>CDGBLL</v>
      </c>
      <c r="B2305" s="199" t="s">
        <v>796</v>
      </c>
      <c r="C2305" s="199" t="s">
        <v>850</v>
      </c>
      <c r="D2305" s="195">
        <v>871</v>
      </c>
      <c r="E2305" s="195" t="s">
        <v>1777</v>
      </c>
      <c r="F2305" s="195">
        <v>3061.4</v>
      </c>
      <c r="G2305" s="195">
        <v>141.4</v>
      </c>
      <c r="H2305" s="196">
        <f t="shared" si="106"/>
        <v>141.4</v>
      </c>
      <c r="I2305" s="197" t="b">
        <f t="shared" si="107"/>
        <v>1</v>
      </c>
      <c r="J2305" s="194" t="b">
        <v>1</v>
      </c>
    </row>
    <row r="2306" spans="1:10" ht="15.6" thickBot="1">
      <c r="A2306" s="222" t="str">
        <f t="shared" si="105"/>
        <v>BLLCDG</v>
      </c>
      <c r="B2306" s="199" t="s">
        <v>850</v>
      </c>
      <c r="C2306" s="199" t="s">
        <v>796</v>
      </c>
      <c r="D2306" s="198">
        <v>871</v>
      </c>
      <c r="E2306" s="198" t="s">
        <v>1777</v>
      </c>
      <c r="F2306" s="198">
        <v>3060.2</v>
      </c>
      <c r="G2306" s="198">
        <v>141.5</v>
      </c>
      <c r="H2306" s="196">
        <f t="shared" si="106"/>
        <v>141.5</v>
      </c>
      <c r="I2306" s="197" t="b">
        <f t="shared" si="107"/>
        <v>1</v>
      </c>
      <c r="J2306" s="194" t="b">
        <v>1</v>
      </c>
    </row>
    <row r="2307" spans="1:10" ht="15.6" thickBot="1">
      <c r="A2307" s="222" t="str">
        <f t="shared" ref="A2307:A2370" si="108">B2307&amp;C2307</f>
        <v>LYSLHR</v>
      </c>
      <c r="B2307" s="199" t="s">
        <v>1470</v>
      </c>
      <c r="C2307" s="199" t="s">
        <v>844</v>
      </c>
      <c r="D2307" s="195">
        <v>755</v>
      </c>
      <c r="E2307" s="195">
        <v>320</v>
      </c>
      <c r="F2307" s="195">
        <v>4327.8999999999996</v>
      </c>
      <c r="G2307" s="195">
        <v>88.2</v>
      </c>
      <c r="H2307" s="196">
        <f t="shared" ref="H2307:H2370" si="109">SUMIFS(G:G,B:B,B2307,C:C,C2307)</f>
        <v>88.2</v>
      </c>
      <c r="I2307" s="197" t="b">
        <f t="shared" ref="I2307:I2370" si="110">H2307=G2307</f>
        <v>1</v>
      </c>
      <c r="J2307" s="194" t="b">
        <v>1</v>
      </c>
    </row>
    <row r="2308" spans="1:10" ht="15.6" thickBot="1">
      <c r="A2308" s="222" t="str">
        <f t="shared" si="108"/>
        <v>LHRFCO</v>
      </c>
      <c r="B2308" s="199" t="s">
        <v>844</v>
      </c>
      <c r="C2308" s="199" t="s">
        <v>810</v>
      </c>
      <c r="D2308" s="195">
        <v>1442</v>
      </c>
      <c r="E2308" s="195" t="s">
        <v>1923</v>
      </c>
      <c r="F2308" s="195">
        <v>6839.3</v>
      </c>
      <c r="G2308" s="195">
        <v>134.9</v>
      </c>
      <c r="H2308" s="196">
        <f t="shared" si="109"/>
        <v>134.9</v>
      </c>
      <c r="I2308" s="197" t="b">
        <f t="shared" si="110"/>
        <v>1</v>
      </c>
      <c r="J2308" s="194" t="b">
        <v>1</v>
      </c>
    </row>
    <row r="2309" spans="1:10" ht="15.6" thickBot="1">
      <c r="A2309" s="222" t="str">
        <f t="shared" si="108"/>
        <v>FCOLHR</v>
      </c>
      <c r="B2309" s="199" t="s">
        <v>810</v>
      </c>
      <c r="C2309" s="199" t="s">
        <v>844</v>
      </c>
      <c r="D2309" s="195">
        <v>1442</v>
      </c>
      <c r="E2309" s="195" t="s">
        <v>1923</v>
      </c>
      <c r="F2309" s="195">
        <v>6839.6</v>
      </c>
      <c r="G2309" s="195">
        <v>134.9</v>
      </c>
      <c r="H2309" s="196">
        <f t="shared" si="109"/>
        <v>134.9</v>
      </c>
      <c r="I2309" s="197" t="b">
        <f t="shared" si="110"/>
        <v>1</v>
      </c>
      <c r="J2309" s="194" t="b">
        <v>1</v>
      </c>
    </row>
    <row r="2310" spans="1:10" ht="15.6" thickBot="1">
      <c r="A2310" s="222" t="str">
        <f t="shared" si="108"/>
        <v>LHRLYS</v>
      </c>
      <c r="B2310" s="199" t="s">
        <v>844</v>
      </c>
      <c r="C2310" s="199" t="s">
        <v>1470</v>
      </c>
      <c r="D2310" s="195">
        <v>755</v>
      </c>
      <c r="E2310" s="195">
        <v>320</v>
      </c>
      <c r="F2310" s="195">
        <v>4327.8999999999996</v>
      </c>
      <c r="G2310" s="195">
        <v>88.2</v>
      </c>
      <c r="H2310" s="196">
        <f t="shared" si="109"/>
        <v>88.2</v>
      </c>
      <c r="I2310" s="197" t="b">
        <f t="shared" si="110"/>
        <v>1</v>
      </c>
      <c r="J2310" s="194" t="b">
        <v>1</v>
      </c>
    </row>
    <row r="2311" spans="1:10" ht="15.6" thickBot="1">
      <c r="A2311" s="222" t="str">
        <f t="shared" si="108"/>
        <v>SFOYEG</v>
      </c>
      <c r="B2311" s="199" t="s">
        <v>773</v>
      </c>
      <c r="C2311" s="199" t="s">
        <v>1579</v>
      </c>
      <c r="D2311" s="198">
        <v>1868</v>
      </c>
      <c r="E2311" s="198" t="s">
        <v>1327</v>
      </c>
      <c r="F2311" s="198">
        <v>5099.3</v>
      </c>
      <c r="G2311" s="198">
        <v>211.3</v>
      </c>
      <c r="H2311" s="196">
        <f t="shared" si="109"/>
        <v>211.3</v>
      </c>
      <c r="I2311" s="197" t="b">
        <f t="shared" si="110"/>
        <v>1</v>
      </c>
      <c r="J2311" s="194" t="b">
        <v>1</v>
      </c>
    </row>
    <row r="2312" spans="1:10" ht="15.6" thickBot="1">
      <c r="A2312" s="222" t="str">
        <f t="shared" si="108"/>
        <v>YEGSFO</v>
      </c>
      <c r="B2312" s="199" t="s">
        <v>1579</v>
      </c>
      <c r="C2312" s="199" t="s">
        <v>773</v>
      </c>
      <c r="D2312" s="195">
        <v>1868</v>
      </c>
      <c r="E2312" s="195" t="s">
        <v>1327</v>
      </c>
      <c r="F2312" s="195">
        <v>5099.3</v>
      </c>
      <c r="G2312" s="195">
        <v>211.3</v>
      </c>
      <c r="H2312" s="196">
        <f t="shared" si="109"/>
        <v>211.3</v>
      </c>
      <c r="I2312" s="197" t="b">
        <f t="shared" si="110"/>
        <v>1</v>
      </c>
      <c r="J2312" s="194" t="b">
        <v>1</v>
      </c>
    </row>
    <row r="2313" spans="1:10" ht="15.6" thickBot="1">
      <c r="A2313" s="222" t="str">
        <f t="shared" si="108"/>
        <v>VIENAP</v>
      </c>
      <c r="B2313" s="199" t="s">
        <v>763</v>
      </c>
      <c r="C2313" s="199" t="s">
        <v>1944</v>
      </c>
      <c r="D2313" s="195">
        <v>821</v>
      </c>
      <c r="E2313" s="195" t="s">
        <v>1286</v>
      </c>
      <c r="F2313" s="195">
        <v>4133.2</v>
      </c>
      <c r="G2313" s="195">
        <v>104.5</v>
      </c>
      <c r="H2313" s="196">
        <f t="shared" si="109"/>
        <v>104.5</v>
      </c>
      <c r="I2313" s="197" t="b">
        <f t="shared" si="110"/>
        <v>1</v>
      </c>
      <c r="J2313" s="194" t="b">
        <v>1</v>
      </c>
    </row>
    <row r="2314" spans="1:10" ht="15.6" thickBot="1">
      <c r="A2314" s="222" t="str">
        <f t="shared" si="108"/>
        <v>NAPVIE</v>
      </c>
      <c r="B2314" s="199" t="s">
        <v>1944</v>
      </c>
      <c r="C2314" s="199" t="s">
        <v>763</v>
      </c>
      <c r="D2314" s="198">
        <v>821</v>
      </c>
      <c r="E2314" s="198" t="s">
        <v>1286</v>
      </c>
      <c r="F2314" s="198">
        <v>4133.2</v>
      </c>
      <c r="G2314" s="198">
        <v>104.5</v>
      </c>
      <c r="H2314" s="196">
        <f t="shared" si="109"/>
        <v>104.5</v>
      </c>
      <c r="I2314" s="197" t="b">
        <f t="shared" si="110"/>
        <v>1</v>
      </c>
      <c r="J2314" s="194" t="b">
        <v>1</v>
      </c>
    </row>
    <row r="2315" spans="1:10" ht="15.6" thickBot="1">
      <c r="A2315" s="222" t="str">
        <f t="shared" si="108"/>
        <v>MKESEA</v>
      </c>
      <c r="B2315" s="199" t="s">
        <v>799</v>
      </c>
      <c r="C2315" s="199" t="s">
        <v>567</v>
      </c>
      <c r="D2315" s="195">
        <v>2718</v>
      </c>
      <c r="E2315" s="195" t="s">
        <v>1945</v>
      </c>
      <c r="F2315" s="195">
        <v>9827</v>
      </c>
      <c r="G2315" s="195">
        <v>245.5</v>
      </c>
      <c r="H2315" s="196">
        <f t="shared" si="109"/>
        <v>245.5</v>
      </c>
      <c r="I2315" s="197" t="b">
        <f t="shared" si="110"/>
        <v>1</v>
      </c>
      <c r="J2315" s="194" t="b">
        <v>1</v>
      </c>
    </row>
    <row r="2316" spans="1:10" ht="15.6" thickBot="1">
      <c r="A2316" s="222" t="str">
        <f t="shared" si="108"/>
        <v>SEAMKE</v>
      </c>
      <c r="B2316" s="199" t="s">
        <v>567</v>
      </c>
      <c r="C2316" s="199" t="s">
        <v>799</v>
      </c>
      <c r="D2316" s="198">
        <v>2718</v>
      </c>
      <c r="E2316" s="198" t="s">
        <v>1946</v>
      </c>
      <c r="F2316" s="198">
        <v>9827</v>
      </c>
      <c r="G2316" s="198">
        <v>245.5</v>
      </c>
      <c r="H2316" s="196">
        <f t="shared" si="109"/>
        <v>245.5</v>
      </c>
      <c r="I2316" s="197" t="b">
        <f t="shared" si="110"/>
        <v>1</v>
      </c>
      <c r="J2316" s="194" t="b">
        <v>1</v>
      </c>
    </row>
    <row r="2317" spans="1:10" ht="15.6" thickBot="1">
      <c r="A2317" s="222" t="str">
        <f t="shared" si="108"/>
        <v>TPESYX</v>
      </c>
      <c r="B2317" s="199" t="s">
        <v>755</v>
      </c>
      <c r="C2317" s="199" t="s">
        <v>1947</v>
      </c>
      <c r="D2317" s="195">
        <v>1432</v>
      </c>
      <c r="E2317" s="195">
        <v>738</v>
      </c>
      <c r="F2317" s="195">
        <v>6698.9</v>
      </c>
      <c r="G2317" s="195">
        <v>127.5</v>
      </c>
      <c r="H2317" s="196">
        <f t="shared" si="109"/>
        <v>127.5</v>
      </c>
      <c r="I2317" s="197" t="b">
        <f t="shared" si="110"/>
        <v>1</v>
      </c>
      <c r="J2317" s="194" t="b">
        <v>1</v>
      </c>
    </row>
    <row r="2318" spans="1:10" ht="15.6" thickBot="1">
      <c r="A2318" s="222" t="str">
        <f t="shared" si="108"/>
        <v>SYXTPE</v>
      </c>
      <c r="B2318" s="199" t="s">
        <v>1947</v>
      </c>
      <c r="C2318" s="199" t="s">
        <v>755</v>
      </c>
      <c r="D2318" s="198">
        <v>1432</v>
      </c>
      <c r="E2318" s="198">
        <v>738</v>
      </c>
      <c r="F2318" s="198">
        <v>6698.9</v>
      </c>
      <c r="G2318" s="198">
        <v>127.5</v>
      </c>
      <c r="H2318" s="196">
        <f t="shared" si="109"/>
        <v>127.5</v>
      </c>
      <c r="I2318" s="197" t="b">
        <f t="shared" si="110"/>
        <v>1</v>
      </c>
      <c r="J2318" s="194" t="b">
        <v>1</v>
      </c>
    </row>
    <row r="2319" spans="1:10" ht="15.6" thickBot="1">
      <c r="A2319" s="222" t="str">
        <f t="shared" si="108"/>
        <v>LYSFCO</v>
      </c>
      <c r="B2319" s="199" t="s">
        <v>1470</v>
      </c>
      <c r="C2319" s="199" t="s">
        <v>810</v>
      </c>
      <c r="D2319" s="195">
        <v>719</v>
      </c>
      <c r="E2319" s="195" t="s">
        <v>1948</v>
      </c>
      <c r="F2319" s="195">
        <v>3817.1</v>
      </c>
      <c r="G2319" s="195">
        <v>102.4</v>
      </c>
      <c r="H2319" s="196">
        <f t="shared" si="109"/>
        <v>102.4</v>
      </c>
      <c r="I2319" s="197" t="b">
        <f t="shared" si="110"/>
        <v>1</v>
      </c>
      <c r="J2319" s="194" t="b">
        <v>1</v>
      </c>
    </row>
    <row r="2320" spans="1:10" ht="15.6" thickBot="1">
      <c r="A2320" s="222" t="str">
        <f t="shared" si="108"/>
        <v>FCOLYS</v>
      </c>
      <c r="B2320" s="199" t="s">
        <v>810</v>
      </c>
      <c r="C2320" s="199" t="s">
        <v>1470</v>
      </c>
      <c r="D2320" s="198">
        <v>719</v>
      </c>
      <c r="E2320" s="198" t="s">
        <v>1948</v>
      </c>
      <c r="F2320" s="198">
        <v>3817.1</v>
      </c>
      <c r="G2320" s="198">
        <v>102.4</v>
      </c>
      <c r="H2320" s="196">
        <f t="shared" si="109"/>
        <v>102.4</v>
      </c>
      <c r="I2320" s="197" t="b">
        <f t="shared" si="110"/>
        <v>1</v>
      </c>
      <c r="J2320" s="194" t="b">
        <v>1</v>
      </c>
    </row>
    <row r="2321" spans="1:10" ht="15.6" thickBot="1">
      <c r="A2321" s="222" t="str">
        <f t="shared" si="108"/>
        <v>IAHHSV</v>
      </c>
      <c r="B2321" s="199" t="s">
        <v>774</v>
      </c>
      <c r="C2321" s="199" t="s">
        <v>1447</v>
      </c>
      <c r="D2321" s="195">
        <v>954</v>
      </c>
      <c r="E2321" s="195" t="s">
        <v>1949</v>
      </c>
      <c r="F2321" s="195">
        <v>2470.4</v>
      </c>
      <c r="G2321" s="195">
        <v>171.7</v>
      </c>
      <c r="H2321" s="196">
        <f t="shared" si="109"/>
        <v>171.7</v>
      </c>
      <c r="I2321" s="197" t="b">
        <f t="shared" si="110"/>
        <v>1</v>
      </c>
      <c r="J2321" s="194" t="b">
        <v>1</v>
      </c>
    </row>
    <row r="2322" spans="1:10" ht="15.6" thickBot="1">
      <c r="A2322" s="222" t="str">
        <f t="shared" si="108"/>
        <v>HSVIAH</v>
      </c>
      <c r="B2322" s="199" t="s">
        <v>1447</v>
      </c>
      <c r="C2322" s="199" t="s">
        <v>774</v>
      </c>
      <c r="D2322" s="198">
        <v>954</v>
      </c>
      <c r="E2322" s="198" t="s">
        <v>1949</v>
      </c>
      <c r="F2322" s="198">
        <v>2470.4</v>
      </c>
      <c r="G2322" s="198">
        <v>171.7</v>
      </c>
      <c r="H2322" s="196">
        <f t="shared" si="109"/>
        <v>171.7</v>
      </c>
      <c r="I2322" s="197" t="b">
        <f t="shared" si="110"/>
        <v>1</v>
      </c>
      <c r="J2322" s="194" t="b">
        <v>1</v>
      </c>
    </row>
    <row r="2323" spans="1:10" ht="15.6" thickBot="1">
      <c r="A2323" s="222" t="str">
        <f t="shared" si="108"/>
        <v>LEDLHR</v>
      </c>
      <c r="B2323" s="199" t="s">
        <v>1304</v>
      </c>
      <c r="C2323" s="199" t="s">
        <v>844</v>
      </c>
      <c r="D2323" s="195">
        <v>2111</v>
      </c>
      <c r="E2323" s="195">
        <v>320</v>
      </c>
      <c r="F2323" s="195">
        <v>8949.9</v>
      </c>
      <c r="G2323" s="195">
        <v>182.5</v>
      </c>
      <c r="H2323" s="196">
        <f t="shared" si="109"/>
        <v>182.5</v>
      </c>
      <c r="I2323" s="197" t="b">
        <f t="shared" si="110"/>
        <v>1</v>
      </c>
      <c r="J2323" s="194" t="b">
        <v>1</v>
      </c>
    </row>
    <row r="2324" spans="1:10" ht="15.6" thickBot="1">
      <c r="A2324" s="222" t="str">
        <f t="shared" si="108"/>
        <v>LHRLED</v>
      </c>
      <c r="B2324" s="199" t="s">
        <v>844</v>
      </c>
      <c r="C2324" s="199" t="s">
        <v>1304</v>
      </c>
      <c r="D2324" s="198">
        <v>2111</v>
      </c>
      <c r="E2324" s="198">
        <v>320</v>
      </c>
      <c r="F2324" s="198">
        <v>8949.9</v>
      </c>
      <c r="G2324" s="198">
        <v>182.5</v>
      </c>
      <c r="H2324" s="196">
        <f t="shared" si="109"/>
        <v>182.5</v>
      </c>
      <c r="I2324" s="197" t="b">
        <f t="shared" si="110"/>
        <v>1</v>
      </c>
      <c r="J2324" s="194" t="b">
        <v>1</v>
      </c>
    </row>
    <row r="2325" spans="1:10" ht="15.6" thickBot="1">
      <c r="A2325" s="222" t="str">
        <f t="shared" si="108"/>
        <v>YNTXMN</v>
      </c>
      <c r="B2325" s="199" t="s">
        <v>1093</v>
      </c>
      <c r="C2325" s="199" t="s">
        <v>798</v>
      </c>
      <c r="D2325" s="195">
        <v>1482</v>
      </c>
      <c r="E2325" s="195">
        <v>738</v>
      </c>
      <c r="F2325" s="195">
        <v>6864.8</v>
      </c>
      <c r="G2325" s="195">
        <v>130.69999999999999</v>
      </c>
      <c r="H2325" s="196">
        <f t="shared" si="109"/>
        <v>130.69999999999999</v>
      </c>
      <c r="I2325" s="197" t="b">
        <f t="shared" si="110"/>
        <v>1</v>
      </c>
      <c r="J2325" s="194" t="b">
        <v>1</v>
      </c>
    </row>
    <row r="2326" spans="1:10" ht="15.6" thickBot="1">
      <c r="A2326" s="222" t="str">
        <f t="shared" si="108"/>
        <v>XMNYNT</v>
      </c>
      <c r="B2326" s="199" t="s">
        <v>798</v>
      </c>
      <c r="C2326" s="199" t="s">
        <v>1093</v>
      </c>
      <c r="D2326" s="198">
        <v>1482</v>
      </c>
      <c r="E2326" s="198">
        <v>738</v>
      </c>
      <c r="F2326" s="198">
        <v>6864.8</v>
      </c>
      <c r="G2326" s="198">
        <v>130.69999999999999</v>
      </c>
      <c r="H2326" s="196">
        <f t="shared" si="109"/>
        <v>130.69999999999999</v>
      </c>
      <c r="I2326" s="197" t="b">
        <f t="shared" si="110"/>
        <v>1</v>
      </c>
      <c r="J2326" s="194" t="b">
        <v>1</v>
      </c>
    </row>
    <row r="2327" spans="1:10" ht="15.6" thickBot="1">
      <c r="A2327" s="222" t="str">
        <f t="shared" si="108"/>
        <v>HSVDEN</v>
      </c>
      <c r="B2327" s="199" t="s">
        <v>1447</v>
      </c>
      <c r="C2327" s="199" t="s">
        <v>878</v>
      </c>
      <c r="D2327" s="195">
        <v>1682</v>
      </c>
      <c r="E2327" s="195" t="s">
        <v>1950</v>
      </c>
      <c r="F2327" s="195">
        <v>4365.3999999999996</v>
      </c>
      <c r="G2327" s="195">
        <v>222.4</v>
      </c>
      <c r="H2327" s="196">
        <f t="shared" si="109"/>
        <v>222.4</v>
      </c>
      <c r="I2327" s="197" t="b">
        <f t="shared" si="110"/>
        <v>1</v>
      </c>
      <c r="J2327" s="194" t="b">
        <v>1</v>
      </c>
    </row>
    <row r="2328" spans="1:10" ht="15.6" thickBot="1">
      <c r="A2328" s="222" t="str">
        <f t="shared" si="108"/>
        <v>DENHSV</v>
      </c>
      <c r="B2328" s="199" t="s">
        <v>878</v>
      </c>
      <c r="C2328" s="199" t="s">
        <v>1447</v>
      </c>
      <c r="D2328" s="198">
        <v>1682</v>
      </c>
      <c r="E2328" s="198" t="s">
        <v>1950</v>
      </c>
      <c r="F2328" s="198">
        <v>4367.3999999999996</v>
      </c>
      <c r="G2328" s="198">
        <v>222.3</v>
      </c>
      <c r="H2328" s="196">
        <f t="shared" si="109"/>
        <v>222.3</v>
      </c>
      <c r="I2328" s="197" t="b">
        <f t="shared" si="110"/>
        <v>1</v>
      </c>
      <c r="J2328" s="194" t="b">
        <v>1</v>
      </c>
    </row>
    <row r="2329" spans="1:10" ht="15.6" thickBot="1">
      <c r="A2329" s="222" t="str">
        <f t="shared" si="108"/>
        <v>BHXSTR</v>
      </c>
      <c r="B2329" s="199" t="s">
        <v>848</v>
      </c>
      <c r="C2329" s="199" t="s">
        <v>851</v>
      </c>
      <c r="D2329" s="195">
        <v>877</v>
      </c>
      <c r="E2329" s="195" t="s">
        <v>1466</v>
      </c>
      <c r="F2329" s="195">
        <v>3085</v>
      </c>
      <c r="G2329" s="195">
        <v>132.5</v>
      </c>
      <c r="H2329" s="196">
        <f t="shared" si="109"/>
        <v>132.5</v>
      </c>
      <c r="I2329" s="197" t="b">
        <f t="shared" si="110"/>
        <v>1</v>
      </c>
      <c r="J2329" s="194" t="b">
        <v>1</v>
      </c>
    </row>
    <row r="2330" spans="1:10" ht="15.6" thickBot="1">
      <c r="A2330" s="222" t="str">
        <f t="shared" si="108"/>
        <v>STRBHX</v>
      </c>
      <c r="B2330" s="199" t="s">
        <v>851</v>
      </c>
      <c r="C2330" s="199" t="s">
        <v>848</v>
      </c>
      <c r="D2330" s="198">
        <v>877</v>
      </c>
      <c r="E2330" s="198" t="s">
        <v>1466</v>
      </c>
      <c r="F2330" s="198">
        <v>3085</v>
      </c>
      <c r="G2330" s="198">
        <v>132.5</v>
      </c>
      <c r="H2330" s="196">
        <f t="shared" si="109"/>
        <v>132.5</v>
      </c>
      <c r="I2330" s="197" t="b">
        <f t="shared" si="110"/>
        <v>1</v>
      </c>
      <c r="J2330" s="194" t="b">
        <v>1</v>
      </c>
    </row>
    <row r="2331" spans="1:10" ht="15.6" thickBot="1">
      <c r="A2331" s="222" t="str">
        <f t="shared" si="108"/>
        <v>BRUAMS</v>
      </c>
      <c r="B2331" s="199" t="s">
        <v>997</v>
      </c>
      <c r="C2331" s="199" t="s">
        <v>790</v>
      </c>
      <c r="D2331" s="195">
        <v>156</v>
      </c>
      <c r="E2331" s="195" t="s">
        <v>949</v>
      </c>
      <c r="F2331" s="195">
        <v>1111.5</v>
      </c>
      <c r="G2331" s="195">
        <v>41.1</v>
      </c>
      <c r="H2331" s="196">
        <f t="shared" si="109"/>
        <v>41.1</v>
      </c>
      <c r="I2331" s="197" t="b">
        <f t="shared" si="110"/>
        <v>1</v>
      </c>
      <c r="J2331" s="194" t="b">
        <v>1</v>
      </c>
    </row>
    <row r="2332" spans="1:10" ht="15.6" thickBot="1">
      <c r="A2332" s="222" t="str">
        <f t="shared" si="108"/>
        <v>AMSBRU</v>
      </c>
      <c r="B2332" s="199" t="s">
        <v>790</v>
      </c>
      <c r="C2332" s="199" t="s">
        <v>997</v>
      </c>
      <c r="D2332" s="198">
        <v>156</v>
      </c>
      <c r="E2332" s="198" t="s">
        <v>949</v>
      </c>
      <c r="F2332" s="198">
        <v>1111.5</v>
      </c>
      <c r="G2332" s="198">
        <v>41.1</v>
      </c>
      <c r="H2332" s="196">
        <f t="shared" si="109"/>
        <v>41.1</v>
      </c>
      <c r="I2332" s="197" t="b">
        <f t="shared" si="110"/>
        <v>1</v>
      </c>
      <c r="J2332" s="194" t="b">
        <v>1</v>
      </c>
    </row>
    <row r="2333" spans="1:10" ht="15.6" thickBot="1">
      <c r="A2333" s="222" t="str">
        <f t="shared" si="108"/>
        <v>CDGLED</v>
      </c>
      <c r="B2333" s="199" t="s">
        <v>796</v>
      </c>
      <c r="C2333" s="199" t="s">
        <v>1304</v>
      </c>
      <c r="D2333" s="195">
        <v>2132</v>
      </c>
      <c r="E2333" s="195" t="s">
        <v>1128</v>
      </c>
      <c r="F2333" s="195">
        <v>8650.5</v>
      </c>
      <c r="G2333" s="195">
        <v>202.5</v>
      </c>
      <c r="H2333" s="196">
        <f t="shared" si="109"/>
        <v>202.5</v>
      </c>
      <c r="I2333" s="197" t="b">
        <f t="shared" si="110"/>
        <v>1</v>
      </c>
      <c r="J2333" s="194" t="b">
        <v>1</v>
      </c>
    </row>
    <row r="2334" spans="1:10" ht="15.6" thickBot="1">
      <c r="A2334" s="222" t="str">
        <f t="shared" si="108"/>
        <v>LEDCDG</v>
      </c>
      <c r="B2334" s="199" t="s">
        <v>1304</v>
      </c>
      <c r="C2334" s="199" t="s">
        <v>796</v>
      </c>
      <c r="D2334" s="198">
        <v>2132</v>
      </c>
      <c r="E2334" s="198" t="s">
        <v>1128</v>
      </c>
      <c r="F2334" s="198">
        <v>8650.5</v>
      </c>
      <c r="G2334" s="198">
        <v>202.5</v>
      </c>
      <c r="H2334" s="196">
        <f t="shared" si="109"/>
        <v>202.5</v>
      </c>
      <c r="I2334" s="197" t="b">
        <f t="shared" si="110"/>
        <v>1</v>
      </c>
      <c r="J2334" s="194" t="b">
        <v>1</v>
      </c>
    </row>
    <row r="2335" spans="1:10" ht="15.6" thickBot="1">
      <c r="A2335" s="222" t="str">
        <f t="shared" si="108"/>
        <v>LINFCO</v>
      </c>
      <c r="B2335" s="199" t="s">
        <v>1222</v>
      </c>
      <c r="C2335" s="199" t="s">
        <v>810</v>
      </c>
      <c r="D2335" s="195">
        <v>468</v>
      </c>
      <c r="E2335" s="195" t="s">
        <v>1223</v>
      </c>
      <c r="F2335" s="195">
        <v>2693.6</v>
      </c>
      <c r="G2335" s="195">
        <v>76.099999999999994</v>
      </c>
      <c r="H2335" s="196">
        <f t="shared" si="109"/>
        <v>76.099999999999994</v>
      </c>
      <c r="I2335" s="197" t="b">
        <f t="shared" si="110"/>
        <v>1</v>
      </c>
      <c r="J2335" s="194" t="b">
        <v>1</v>
      </c>
    </row>
    <row r="2336" spans="1:10" ht="15.6" thickBot="1">
      <c r="A2336" s="222" t="str">
        <f t="shared" si="108"/>
        <v>FCOLIN</v>
      </c>
      <c r="B2336" s="199" t="s">
        <v>810</v>
      </c>
      <c r="C2336" s="199" t="s">
        <v>1222</v>
      </c>
      <c r="D2336" s="198">
        <v>468</v>
      </c>
      <c r="E2336" s="198" t="s">
        <v>1223</v>
      </c>
      <c r="F2336" s="198">
        <v>2677.8</v>
      </c>
      <c r="G2336" s="198">
        <v>76.2</v>
      </c>
      <c r="H2336" s="196">
        <f t="shared" si="109"/>
        <v>76.2</v>
      </c>
      <c r="I2336" s="197" t="b">
        <f t="shared" si="110"/>
        <v>1</v>
      </c>
      <c r="J2336" s="194" t="b">
        <v>1</v>
      </c>
    </row>
    <row r="2337" spans="1:10" ht="15.6" thickBot="1">
      <c r="A2337" s="222" t="str">
        <f t="shared" si="108"/>
        <v>YYZYFC</v>
      </c>
      <c r="B2337" s="199" t="s">
        <v>787</v>
      </c>
      <c r="C2337" s="199" t="s">
        <v>1951</v>
      </c>
      <c r="D2337" s="195">
        <v>1061</v>
      </c>
      <c r="E2337" s="195" t="s">
        <v>1384</v>
      </c>
      <c r="F2337" s="195">
        <v>2481</v>
      </c>
      <c r="G2337" s="195">
        <v>115.7</v>
      </c>
      <c r="H2337" s="196">
        <f t="shared" si="109"/>
        <v>115.7</v>
      </c>
      <c r="I2337" s="197" t="b">
        <f t="shared" si="110"/>
        <v>1</v>
      </c>
      <c r="J2337" s="194" t="b">
        <v>1</v>
      </c>
    </row>
    <row r="2338" spans="1:10" ht="15.6" thickBot="1">
      <c r="A2338" s="222" t="str">
        <f t="shared" si="108"/>
        <v>YFCYYZ</v>
      </c>
      <c r="B2338" s="199" t="s">
        <v>1951</v>
      </c>
      <c r="C2338" s="199" t="s">
        <v>787</v>
      </c>
      <c r="D2338" s="198">
        <v>1061</v>
      </c>
      <c r="E2338" s="198" t="s">
        <v>1384</v>
      </c>
      <c r="F2338" s="198">
        <v>2481</v>
      </c>
      <c r="G2338" s="198">
        <v>115.7</v>
      </c>
      <c r="H2338" s="196">
        <f t="shared" si="109"/>
        <v>115.7</v>
      </c>
      <c r="I2338" s="197" t="b">
        <f t="shared" si="110"/>
        <v>1</v>
      </c>
      <c r="J2338" s="194" t="b">
        <v>1</v>
      </c>
    </row>
    <row r="2339" spans="1:10" ht="15.6" thickBot="1">
      <c r="A2339" s="222" t="str">
        <f t="shared" si="108"/>
        <v>MADBRU</v>
      </c>
      <c r="B2339" s="199" t="s">
        <v>764</v>
      </c>
      <c r="C2339" s="199" t="s">
        <v>997</v>
      </c>
      <c r="D2339" s="195">
        <v>1313</v>
      </c>
      <c r="E2339" s="195" t="s">
        <v>1952</v>
      </c>
      <c r="F2339" s="195">
        <v>6063.3</v>
      </c>
      <c r="G2339" s="195">
        <v>133.4</v>
      </c>
      <c r="H2339" s="196">
        <f t="shared" si="109"/>
        <v>133.4</v>
      </c>
      <c r="I2339" s="197" t="b">
        <f t="shared" si="110"/>
        <v>1</v>
      </c>
      <c r="J2339" s="194" t="b">
        <v>1</v>
      </c>
    </row>
    <row r="2340" spans="1:10" ht="15.6" thickBot="1">
      <c r="A2340" s="222" t="str">
        <f t="shared" si="108"/>
        <v>BRUMAD</v>
      </c>
      <c r="B2340" s="199" t="s">
        <v>997</v>
      </c>
      <c r="C2340" s="199" t="s">
        <v>764</v>
      </c>
      <c r="D2340" s="198">
        <v>1313</v>
      </c>
      <c r="E2340" s="198" t="s">
        <v>1952</v>
      </c>
      <c r="F2340" s="198">
        <v>6063.4</v>
      </c>
      <c r="G2340" s="198">
        <v>133.4</v>
      </c>
      <c r="H2340" s="196">
        <f t="shared" si="109"/>
        <v>133.4</v>
      </c>
      <c r="I2340" s="197" t="b">
        <f t="shared" si="110"/>
        <v>1</v>
      </c>
      <c r="J2340" s="194" t="b">
        <v>1</v>
      </c>
    </row>
    <row r="2341" spans="1:10" ht="15.6" thickBot="1">
      <c r="A2341" s="222" t="str">
        <f t="shared" si="108"/>
        <v>PVGWEH</v>
      </c>
      <c r="B2341" s="199" t="s">
        <v>758</v>
      </c>
      <c r="C2341" s="199" t="s">
        <v>1953</v>
      </c>
      <c r="D2341" s="195">
        <v>673</v>
      </c>
      <c r="E2341" s="195" t="s">
        <v>1954</v>
      </c>
      <c r="F2341" s="195">
        <v>3883.7</v>
      </c>
      <c r="G2341" s="195">
        <v>81.900000000000006</v>
      </c>
      <c r="H2341" s="196">
        <f t="shared" si="109"/>
        <v>81.900000000000006</v>
      </c>
      <c r="I2341" s="197" t="b">
        <f t="shared" si="110"/>
        <v>1</v>
      </c>
      <c r="J2341" s="194" t="b">
        <v>1</v>
      </c>
    </row>
    <row r="2342" spans="1:10" ht="15.6" thickBot="1">
      <c r="A2342" s="222" t="str">
        <f t="shared" si="108"/>
        <v>WEHPVG</v>
      </c>
      <c r="B2342" s="199" t="s">
        <v>1953</v>
      </c>
      <c r="C2342" s="199" t="s">
        <v>758</v>
      </c>
      <c r="D2342" s="198">
        <v>673</v>
      </c>
      <c r="E2342" s="198" t="s">
        <v>1954</v>
      </c>
      <c r="F2342" s="198">
        <v>3883.7</v>
      </c>
      <c r="G2342" s="198">
        <v>81.900000000000006</v>
      </c>
      <c r="H2342" s="196">
        <f t="shared" si="109"/>
        <v>81.900000000000006</v>
      </c>
      <c r="I2342" s="197" t="b">
        <f t="shared" si="110"/>
        <v>1</v>
      </c>
      <c r="J2342" s="194" t="b">
        <v>1</v>
      </c>
    </row>
    <row r="2343" spans="1:10" ht="15.6" thickBot="1">
      <c r="A2343" s="222" t="str">
        <f t="shared" si="108"/>
        <v>BNADFW</v>
      </c>
      <c r="B2343" s="199" t="s">
        <v>855</v>
      </c>
      <c r="C2343" s="199" t="s">
        <v>881</v>
      </c>
      <c r="D2343" s="198">
        <v>1014</v>
      </c>
      <c r="E2343" s="198" t="s">
        <v>1955</v>
      </c>
      <c r="F2343" s="198">
        <v>5437.9</v>
      </c>
      <c r="G2343" s="198">
        <v>114.4</v>
      </c>
      <c r="H2343" s="196">
        <f t="shared" si="109"/>
        <v>114.4</v>
      </c>
      <c r="I2343" s="197" t="b">
        <f t="shared" si="110"/>
        <v>1</v>
      </c>
      <c r="J2343" s="194" t="b">
        <v>1</v>
      </c>
    </row>
    <row r="2344" spans="1:10" ht="15.6" thickBot="1">
      <c r="A2344" s="222" t="str">
        <f t="shared" si="108"/>
        <v>DFWBNA</v>
      </c>
      <c r="B2344" s="199" t="s">
        <v>881</v>
      </c>
      <c r="C2344" s="199" t="s">
        <v>855</v>
      </c>
      <c r="D2344" s="195">
        <v>1014</v>
      </c>
      <c r="E2344" s="195" t="s">
        <v>1956</v>
      </c>
      <c r="F2344" s="195">
        <v>5439.1</v>
      </c>
      <c r="G2344" s="195">
        <v>114.4</v>
      </c>
      <c r="H2344" s="196">
        <f t="shared" si="109"/>
        <v>114.4</v>
      </c>
      <c r="I2344" s="197" t="b">
        <f t="shared" si="110"/>
        <v>1</v>
      </c>
      <c r="J2344" s="194" t="b">
        <v>1</v>
      </c>
    </row>
    <row r="2345" spans="1:10" ht="15.6" thickBot="1">
      <c r="A2345" s="222" t="str">
        <f t="shared" si="108"/>
        <v>XIYNKG</v>
      </c>
      <c r="B2345" s="199" t="s">
        <v>1251</v>
      </c>
      <c r="C2345" s="199" t="s">
        <v>767</v>
      </c>
      <c r="D2345" s="195">
        <v>987</v>
      </c>
      <c r="E2345" s="195" t="s">
        <v>1249</v>
      </c>
      <c r="F2345" s="195">
        <v>5385.8</v>
      </c>
      <c r="G2345" s="195">
        <v>100.4</v>
      </c>
      <c r="H2345" s="196">
        <f t="shared" si="109"/>
        <v>100.4</v>
      </c>
      <c r="I2345" s="197" t="b">
        <f t="shared" si="110"/>
        <v>1</v>
      </c>
      <c r="J2345" s="194" t="b">
        <v>1</v>
      </c>
    </row>
    <row r="2346" spans="1:10" ht="15.6" thickBot="1">
      <c r="A2346" s="222" t="str">
        <f t="shared" si="108"/>
        <v>NKGXIY</v>
      </c>
      <c r="B2346" s="199" t="s">
        <v>767</v>
      </c>
      <c r="C2346" s="199" t="s">
        <v>1251</v>
      </c>
      <c r="D2346" s="198">
        <v>987</v>
      </c>
      <c r="E2346" s="198" t="s">
        <v>1249</v>
      </c>
      <c r="F2346" s="198">
        <v>5385.8</v>
      </c>
      <c r="G2346" s="198">
        <v>100.4</v>
      </c>
      <c r="H2346" s="196">
        <f t="shared" si="109"/>
        <v>100.4</v>
      </c>
      <c r="I2346" s="197" t="b">
        <f t="shared" si="110"/>
        <v>1</v>
      </c>
      <c r="J2346" s="194" t="b">
        <v>1</v>
      </c>
    </row>
    <row r="2347" spans="1:10" ht="15.6" thickBot="1">
      <c r="A2347" s="222" t="str">
        <f t="shared" si="108"/>
        <v>CDGCTA</v>
      </c>
      <c r="B2347" s="199" t="s">
        <v>796</v>
      </c>
      <c r="C2347" s="199" t="s">
        <v>999</v>
      </c>
      <c r="D2347" s="195">
        <v>1629</v>
      </c>
      <c r="E2347" s="195" t="s">
        <v>1014</v>
      </c>
      <c r="F2347" s="195">
        <v>7271.5</v>
      </c>
      <c r="G2347" s="195">
        <v>155.1</v>
      </c>
      <c r="H2347" s="196">
        <f t="shared" si="109"/>
        <v>155.1</v>
      </c>
      <c r="I2347" s="197" t="b">
        <f t="shared" si="110"/>
        <v>1</v>
      </c>
      <c r="J2347" s="194" t="b">
        <v>1</v>
      </c>
    </row>
    <row r="2348" spans="1:10" ht="15.6" thickBot="1">
      <c r="A2348" s="222" t="str">
        <f t="shared" si="108"/>
        <v>CTACDG</v>
      </c>
      <c r="B2348" s="199" t="s">
        <v>999</v>
      </c>
      <c r="C2348" s="199" t="s">
        <v>796</v>
      </c>
      <c r="D2348" s="198">
        <v>1629</v>
      </c>
      <c r="E2348" s="198" t="s">
        <v>1014</v>
      </c>
      <c r="F2348" s="198">
        <v>7271.5</v>
      </c>
      <c r="G2348" s="198">
        <v>155.1</v>
      </c>
      <c r="H2348" s="196">
        <f t="shared" si="109"/>
        <v>155.1</v>
      </c>
      <c r="I2348" s="197" t="b">
        <f t="shared" si="110"/>
        <v>1</v>
      </c>
      <c r="J2348" s="194" t="b">
        <v>1</v>
      </c>
    </row>
    <row r="2349" spans="1:10" ht="15.6" thickBot="1">
      <c r="A2349" s="222" t="str">
        <f t="shared" si="108"/>
        <v>CDGBIO</v>
      </c>
      <c r="B2349" s="199" t="s">
        <v>796</v>
      </c>
      <c r="C2349" s="199" t="s">
        <v>869</v>
      </c>
      <c r="D2349" s="195">
        <v>758</v>
      </c>
      <c r="E2349" s="195" t="s">
        <v>1957</v>
      </c>
      <c r="F2349" s="195">
        <v>3807.1</v>
      </c>
      <c r="G2349" s="195">
        <v>108.4</v>
      </c>
      <c r="H2349" s="196">
        <f t="shared" si="109"/>
        <v>108.4</v>
      </c>
      <c r="I2349" s="197" t="b">
        <f t="shared" si="110"/>
        <v>1</v>
      </c>
      <c r="J2349" s="194" t="b">
        <v>1</v>
      </c>
    </row>
    <row r="2350" spans="1:10" ht="15.6" thickBot="1">
      <c r="A2350" s="222" t="str">
        <f t="shared" si="108"/>
        <v>BIOCDG</v>
      </c>
      <c r="B2350" s="199" t="s">
        <v>869</v>
      </c>
      <c r="C2350" s="199" t="s">
        <v>796</v>
      </c>
      <c r="D2350" s="198">
        <v>758</v>
      </c>
      <c r="E2350" s="198" t="s">
        <v>1957</v>
      </c>
      <c r="F2350" s="198">
        <v>3807.7</v>
      </c>
      <c r="G2350" s="198">
        <v>108.4</v>
      </c>
      <c r="H2350" s="196">
        <f t="shared" si="109"/>
        <v>108.4</v>
      </c>
      <c r="I2350" s="197" t="b">
        <f t="shared" si="110"/>
        <v>1</v>
      </c>
      <c r="J2350" s="194" t="b">
        <v>1</v>
      </c>
    </row>
    <row r="2351" spans="1:10" ht="15.6" thickBot="1">
      <c r="A2351" s="222" t="str">
        <f t="shared" si="108"/>
        <v>FRABHX</v>
      </c>
      <c r="B2351" s="199" t="s">
        <v>766</v>
      </c>
      <c r="C2351" s="199" t="s">
        <v>848</v>
      </c>
      <c r="D2351" s="195">
        <v>764</v>
      </c>
      <c r="E2351" s="195" t="s">
        <v>1130</v>
      </c>
      <c r="F2351" s="195">
        <v>4399.5</v>
      </c>
      <c r="G2351" s="195">
        <v>91.8</v>
      </c>
      <c r="H2351" s="196">
        <f t="shared" si="109"/>
        <v>91.8</v>
      </c>
      <c r="I2351" s="197" t="b">
        <f t="shared" si="110"/>
        <v>1</v>
      </c>
      <c r="J2351" s="194" t="b">
        <v>1</v>
      </c>
    </row>
    <row r="2352" spans="1:10" ht="15.6" thickBot="1">
      <c r="A2352" s="222" t="str">
        <f t="shared" si="108"/>
        <v>BHXFRA</v>
      </c>
      <c r="B2352" s="199" t="s">
        <v>848</v>
      </c>
      <c r="C2352" s="199" t="s">
        <v>766</v>
      </c>
      <c r="D2352" s="198">
        <v>764</v>
      </c>
      <c r="E2352" s="198" t="s">
        <v>1130</v>
      </c>
      <c r="F2352" s="198">
        <v>4397.3</v>
      </c>
      <c r="G2352" s="198">
        <v>91.8</v>
      </c>
      <c r="H2352" s="196">
        <f t="shared" si="109"/>
        <v>91.8</v>
      </c>
      <c r="I2352" s="197" t="b">
        <f t="shared" si="110"/>
        <v>1</v>
      </c>
      <c r="J2352" s="194" t="b">
        <v>1</v>
      </c>
    </row>
    <row r="2353" spans="1:10" ht="15.6" thickBot="1">
      <c r="A2353" s="222" t="str">
        <f t="shared" si="108"/>
        <v>SFOBWI</v>
      </c>
      <c r="B2353" s="199" t="s">
        <v>773</v>
      </c>
      <c r="C2353" s="199" t="s">
        <v>836</v>
      </c>
      <c r="D2353" s="195">
        <v>3943</v>
      </c>
      <c r="E2353" s="195" t="s">
        <v>1958</v>
      </c>
      <c r="F2353" s="195">
        <v>14374.4</v>
      </c>
      <c r="G2353" s="195">
        <v>314.7</v>
      </c>
      <c r="H2353" s="196">
        <f t="shared" si="109"/>
        <v>314.7</v>
      </c>
      <c r="I2353" s="197" t="b">
        <f t="shared" si="110"/>
        <v>1</v>
      </c>
      <c r="J2353" s="194" t="b">
        <v>1</v>
      </c>
    </row>
    <row r="2354" spans="1:10" ht="15.6" thickBot="1">
      <c r="A2354" s="222" t="str">
        <f t="shared" si="108"/>
        <v>BWISFO</v>
      </c>
      <c r="B2354" s="199" t="s">
        <v>836</v>
      </c>
      <c r="C2354" s="199" t="s">
        <v>773</v>
      </c>
      <c r="D2354" s="198">
        <v>3943</v>
      </c>
      <c r="E2354" s="198" t="s">
        <v>1958</v>
      </c>
      <c r="F2354" s="198">
        <v>14364.5</v>
      </c>
      <c r="G2354" s="198">
        <v>314.3</v>
      </c>
      <c r="H2354" s="196">
        <f t="shared" si="109"/>
        <v>314.3</v>
      </c>
      <c r="I2354" s="197" t="b">
        <f t="shared" si="110"/>
        <v>1</v>
      </c>
      <c r="J2354" s="194" t="b">
        <v>1</v>
      </c>
    </row>
    <row r="2355" spans="1:10" ht="15.6" thickBot="1">
      <c r="A2355" s="222" t="str">
        <f t="shared" si="108"/>
        <v>BCNPMI</v>
      </c>
      <c r="B2355" s="199" t="s">
        <v>805</v>
      </c>
      <c r="C2355" s="199" t="s">
        <v>1694</v>
      </c>
      <c r="D2355" s="195">
        <v>200</v>
      </c>
      <c r="E2355" s="195" t="s">
        <v>1959</v>
      </c>
      <c r="F2355" s="195">
        <v>1845.9</v>
      </c>
      <c r="G2355" s="195">
        <v>36.200000000000003</v>
      </c>
      <c r="H2355" s="196">
        <f t="shared" si="109"/>
        <v>36.200000000000003</v>
      </c>
      <c r="I2355" s="197" t="b">
        <f t="shared" si="110"/>
        <v>1</v>
      </c>
      <c r="J2355" s="194" t="b">
        <v>1</v>
      </c>
    </row>
    <row r="2356" spans="1:10" ht="15.6" thickBot="1">
      <c r="A2356" s="222" t="str">
        <f t="shared" si="108"/>
        <v>PMIBCN</v>
      </c>
      <c r="B2356" s="199" t="s">
        <v>1694</v>
      </c>
      <c r="C2356" s="199" t="s">
        <v>805</v>
      </c>
      <c r="D2356" s="198">
        <v>200</v>
      </c>
      <c r="E2356" s="198" t="s">
        <v>1959</v>
      </c>
      <c r="F2356" s="198">
        <v>1846</v>
      </c>
      <c r="G2356" s="198">
        <v>36.200000000000003</v>
      </c>
      <c r="H2356" s="196">
        <f t="shared" si="109"/>
        <v>36.200000000000003</v>
      </c>
      <c r="I2356" s="197" t="b">
        <f t="shared" si="110"/>
        <v>1</v>
      </c>
      <c r="J2356" s="194" t="b">
        <v>1</v>
      </c>
    </row>
    <row r="2357" spans="1:10" ht="15.6" thickBot="1">
      <c r="A2357" s="222" t="str">
        <f t="shared" si="108"/>
        <v>WEHCAN</v>
      </c>
      <c r="B2357" s="199" t="s">
        <v>1953</v>
      </c>
      <c r="C2357" s="199" t="s">
        <v>770</v>
      </c>
      <c r="D2357" s="195">
        <v>1754</v>
      </c>
      <c r="E2357" s="195" t="s">
        <v>1576</v>
      </c>
      <c r="F2357" s="195">
        <v>7630.5</v>
      </c>
      <c r="G2357" s="195">
        <v>135.9</v>
      </c>
      <c r="H2357" s="196">
        <f t="shared" si="109"/>
        <v>135.9</v>
      </c>
      <c r="I2357" s="197" t="b">
        <f t="shared" si="110"/>
        <v>1</v>
      </c>
      <c r="J2357" s="194" t="b">
        <v>1</v>
      </c>
    </row>
    <row r="2358" spans="1:10" ht="15.6" thickBot="1">
      <c r="A2358" s="222" t="str">
        <f t="shared" si="108"/>
        <v>CANWEH</v>
      </c>
      <c r="B2358" s="199" t="s">
        <v>770</v>
      </c>
      <c r="C2358" s="199" t="s">
        <v>1953</v>
      </c>
      <c r="D2358" s="198">
        <v>1754</v>
      </c>
      <c r="E2358" s="198" t="s">
        <v>1576</v>
      </c>
      <c r="F2358" s="198">
        <v>7630.5</v>
      </c>
      <c r="G2358" s="198">
        <v>135.9</v>
      </c>
      <c r="H2358" s="196">
        <f t="shared" si="109"/>
        <v>135.9</v>
      </c>
      <c r="I2358" s="197" t="b">
        <f t="shared" si="110"/>
        <v>1</v>
      </c>
      <c r="J2358" s="194" t="b">
        <v>1</v>
      </c>
    </row>
    <row r="2359" spans="1:10" ht="15.6" thickBot="1">
      <c r="A2359" s="222" t="str">
        <f t="shared" si="108"/>
        <v>BGMDTW</v>
      </c>
      <c r="B2359" s="199" t="s">
        <v>1960</v>
      </c>
      <c r="C2359" s="199" t="s">
        <v>828</v>
      </c>
      <c r="D2359" s="195">
        <v>607</v>
      </c>
      <c r="E2359" s="195" t="s">
        <v>1199</v>
      </c>
      <c r="F2359" s="195">
        <v>2021.9</v>
      </c>
      <c r="G2359" s="195">
        <v>72.5</v>
      </c>
      <c r="H2359" s="196">
        <f t="shared" si="109"/>
        <v>72.5</v>
      </c>
      <c r="I2359" s="197" t="b">
        <f t="shared" si="110"/>
        <v>1</v>
      </c>
      <c r="J2359" s="194" t="b">
        <v>1</v>
      </c>
    </row>
    <row r="2360" spans="1:10" ht="15.6" thickBot="1">
      <c r="A2360" s="222" t="str">
        <f t="shared" si="108"/>
        <v>DTWBGM</v>
      </c>
      <c r="B2360" s="199" t="s">
        <v>828</v>
      </c>
      <c r="C2360" s="199" t="s">
        <v>1960</v>
      </c>
      <c r="D2360" s="198">
        <v>607</v>
      </c>
      <c r="E2360" s="198" t="s">
        <v>1199</v>
      </c>
      <c r="F2360" s="198">
        <v>2021.9</v>
      </c>
      <c r="G2360" s="198">
        <v>72.5</v>
      </c>
      <c r="H2360" s="196">
        <f t="shared" si="109"/>
        <v>72.5</v>
      </c>
      <c r="I2360" s="197" t="b">
        <f t="shared" si="110"/>
        <v>1</v>
      </c>
      <c r="J2360" s="194" t="b">
        <v>1</v>
      </c>
    </row>
    <row r="2361" spans="1:10" ht="19.8" thickBot="1">
      <c r="A2361" s="222" t="str">
        <f t="shared" si="108"/>
        <v>SDJITM</v>
      </c>
      <c r="B2361" s="199" t="s">
        <v>1443</v>
      </c>
      <c r="C2361" s="199" t="s">
        <v>1885</v>
      </c>
      <c r="D2361" s="195">
        <v>615</v>
      </c>
      <c r="E2361" s="195" t="s">
        <v>1961</v>
      </c>
      <c r="F2361" s="195">
        <v>3363.9</v>
      </c>
      <c r="G2361" s="195">
        <v>85.9</v>
      </c>
      <c r="H2361" s="196">
        <f t="shared" si="109"/>
        <v>85.9</v>
      </c>
      <c r="I2361" s="197" t="b">
        <f t="shared" si="110"/>
        <v>1</v>
      </c>
      <c r="J2361" s="194" t="b">
        <v>1</v>
      </c>
    </row>
    <row r="2362" spans="1:10" ht="19.8" thickBot="1">
      <c r="A2362" s="222" t="str">
        <f t="shared" si="108"/>
        <v>ITMSDJ</v>
      </c>
      <c r="B2362" s="199" t="s">
        <v>1885</v>
      </c>
      <c r="C2362" s="199" t="s">
        <v>1443</v>
      </c>
      <c r="D2362" s="198">
        <v>615</v>
      </c>
      <c r="E2362" s="198" t="s">
        <v>1961</v>
      </c>
      <c r="F2362" s="198">
        <v>3363.6</v>
      </c>
      <c r="G2362" s="198">
        <v>85.9</v>
      </c>
      <c r="H2362" s="196">
        <f t="shared" si="109"/>
        <v>85.9</v>
      </c>
      <c r="I2362" s="197" t="b">
        <f t="shared" si="110"/>
        <v>1</v>
      </c>
      <c r="J2362" s="194" t="b">
        <v>1</v>
      </c>
    </row>
    <row r="2363" spans="1:10" ht="15.6" thickBot="1">
      <c r="A2363" s="222" t="str">
        <f t="shared" si="108"/>
        <v>CLTDFW</v>
      </c>
      <c r="B2363" s="199" t="s">
        <v>831</v>
      </c>
      <c r="C2363" s="199" t="s">
        <v>881</v>
      </c>
      <c r="D2363" s="195">
        <v>1503</v>
      </c>
      <c r="E2363" s="195" t="s">
        <v>984</v>
      </c>
      <c r="F2363" s="195">
        <v>7734.6</v>
      </c>
      <c r="G2363" s="195">
        <v>136.5</v>
      </c>
      <c r="H2363" s="196">
        <f t="shared" si="109"/>
        <v>136.5</v>
      </c>
      <c r="I2363" s="197" t="b">
        <f t="shared" si="110"/>
        <v>1</v>
      </c>
      <c r="J2363" s="194" t="b">
        <v>1</v>
      </c>
    </row>
    <row r="2364" spans="1:10" ht="15.6" thickBot="1">
      <c r="A2364" s="222" t="str">
        <f t="shared" si="108"/>
        <v>DFWCLT</v>
      </c>
      <c r="B2364" s="199" t="s">
        <v>881</v>
      </c>
      <c r="C2364" s="199" t="s">
        <v>831</v>
      </c>
      <c r="D2364" s="198">
        <v>1503</v>
      </c>
      <c r="E2364" s="198" t="s">
        <v>984</v>
      </c>
      <c r="F2364" s="198">
        <v>7734.9</v>
      </c>
      <c r="G2364" s="198">
        <v>136.5</v>
      </c>
      <c r="H2364" s="196">
        <f t="shared" si="109"/>
        <v>136.5</v>
      </c>
      <c r="I2364" s="197" t="b">
        <f t="shared" si="110"/>
        <v>1</v>
      </c>
      <c r="J2364" s="194" t="b">
        <v>1</v>
      </c>
    </row>
    <row r="2365" spans="1:10" ht="19.8" thickBot="1">
      <c r="A2365" s="222" t="str">
        <f t="shared" si="108"/>
        <v>BWIMSP</v>
      </c>
      <c r="B2365" s="199" t="s">
        <v>836</v>
      </c>
      <c r="C2365" s="199" t="s">
        <v>791</v>
      </c>
      <c r="D2365" s="195">
        <v>1502</v>
      </c>
      <c r="E2365" s="195" t="s">
        <v>1962</v>
      </c>
      <c r="F2365" s="195">
        <v>6851.9</v>
      </c>
      <c r="G2365" s="195">
        <v>143</v>
      </c>
      <c r="H2365" s="196">
        <f t="shared" si="109"/>
        <v>143</v>
      </c>
      <c r="I2365" s="197" t="b">
        <f t="shared" si="110"/>
        <v>1</v>
      </c>
      <c r="J2365" s="194" t="b">
        <v>1</v>
      </c>
    </row>
    <row r="2366" spans="1:10" ht="15.6" thickBot="1">
      <c r="A2366" s="222" t="str">
        <f t="shared" si="108"/>
        <v>MSPBWI</v>
      </c>
      <c r="B2366" s="199" t="s">
        <v>791</v>
      </c>
      <c r="C2366" s="199" t="s">
        <v>836</v>
      </c>
      <c r="D2366" s="198">
        <v>1502</v>
      </c>
      <c r="E2366" s="198" t="s">
        <v>1963</v>
      </c>
      <c r="F2366" s="198">
        <v>6863.5</v>
      </c>
      <c r="G2366" s="198">
        <v>142.69999999999999</v>
      </c>
      <c r="H2366" s="196">
        <f t="shared" si="109"/>
        <v>142.69999999999999</v>
      </c>
      <c r="I2366" s="197" t="b">
        <f t="shared" si="110"/>
        <v>1</v>
      </c>
      <c r="J2366" s="194" t="b">
        <v>1</v>
      </c>
    </row>
    <row r="2367" spans="1:10" ht="15.6" thickBot="1">
      <c r="A2367" s="222" t="str">
        <f t="shared" si="108"/>
        <v>TPESWA</v>
      </c>
      <c r="B2367" s="199" t="s">
        <v>755</v>
      </c>
      <c r="C2367" s="199" t="s">
        <v>1936</v>
      </c>
      <c r="D2367" s="195">
        <v>488</v>
      </c>
      <c r="E2367" s="195" t="s">
        <v>1964</v>
      </c>
      <c r="F2367" s="195">
        <v>3049</v>
      </c>
      <c r="G2367" s="195">
        <v>69.900000000000006</v>
      </c>
      <c r="H2367" s="196">
        <f t="shared" si="109"/>
        <v>69.900000000000006</v>
      </c>
      <c r="I2367" s="197" t="b">
        <f t="shared" si="110"/>
        <v>1</v>
      </c>
      <c r="J2367" s="194" t="b">
        <v>1</v>
      </c>
    </row>
    <row r="2368" spans="1:10" ht="15.6" thickBot="1">
      <c r="A2368" s="222" t="str">
        <f t="shared" si="108"/>
        <v>SWATPE</v>
      </c>
      <c r="B2368" s="199" t="s">
        <v>1936</v>
      </c>
      <c r="C2368" s="199" t="s">
        <v>755</v>
      </c>
      <c r="D2368" s="198">
        <v>488</v>
      </c>
      <c r="E2368" s="198" t="s">
        <v>1964</v>
      </c>
      <c r="F2368" s="198">
        <v>3049</v>
      </c>
      <c r="G2368" s="198">
        <v>69.900000000000006</v>
      </c>
      <c r="H2368" s="196">
        <f t="shared" si="109"/>
        <v>69.900000000000006</v>
      </c>
      <c r="I2368" s="197" t="b">
        <f t="shared" si="110"/>
        <v>1</v>
      </c>
      <c r="J2368" s="194" t="b">
        <v>1</v>
      </c>
    </row>
    <row r="2369" spans="1:10" ht="15.6" thickBot="1">
      <c r="A2369" s="222" t="str">
        <f t="shared" si="108"/>
        <v>ROALGA</v>
      </c>
      <c r="B2369" s="199" t="s">
        <v>888</v>
      </c>
      <c r="C2369" s="199" t="s">
        <v>1650</v>
      </c>
      <c r="D2369" s="195">
        <v>650</v>
      </c>
      <c r="E2369" s="195" t="s">
        <v>1965</v>
      </c>
      <c r="F2369" s="195">
        <v>1815.3</v>
      </c>
      <c r="G2369" s="195">
        <v>150.4</v>
      </c>
      <c r="H2369" s="196">
        <f t="shared" si="109"/>
        <v>150.4</v>
      </c>
      <c r="I2369" s="197" t="b">
        <f t="shared" si="110"/>
        <v>1</v>
      </c>
      <c r="J2369" s="194" t="b">
        <v>1</v>
      </c>
    </row>
    <row r="2370" spans="1:10" ht="15.6" thickBot="1">
      <c r="A2370" s="222" t="str">
        <f t="shared" si="108"/>
        <v>LGAROA</v>
      </c>
      <c r="B2370" s="199" t="s">
        <v>1650</v>
      </c>
      <c r="C2370" s="199" t="s">
        <v>888</v>
      </c>
      <c r="D2370" s="198">
        <v>650</v>
      </c>
      <c r="E2370" s="198" t="s">
        <v>1965</v>
      </c>
      <c r="F2370" s="198">
        <v>1815.3</v>
      </c>
      <c r="G2370" s="198">
        <v>150.4</v>
      </c>
      <c r="H2370" s="196">
        <f t="shared" si="109"/>
        <v>150.4</v>
      </c>
      <c r="I2370" s="197" t="b">
        <f t="shared" si="110"/>
        <v>1</v>
      </c>
      <c r="J2370" s="194" t="b">
        <v>1</v>
      </c>
    </row>
    <row r="2371" spans="1:10" ht="15.6" thickBot="1">
      <c r="A2371" s="222" t="str">
        <f t="shared" ref="A2371:A2434" si="111">B2371&amp;C2371</f>
        <v>SFOCLT</v>
      </c>
      <c r="B2371" s="199" t="s">
        <v>773</v>
      </c>
      <c r="C2371" s="199" t="s">
        <v>831</v>
      </c>
      <c r="D2371" s="195">
        <v>3687</v>
      </c>
      <c r="E2371" s="195">
        <v>321</v>
      </c>
      <c r="F2371" s="195">
        <v>16114.5</v>
      </c>
      <c r="G2371" s="195">
        <v>273.2</v>
      </c>
      <c r="H2371" s="196">
        <f t="shared" ref="H2371:H2434" si="112">SUMIFS(G:G,B:B,B2371,C:C,C2371)</f>
        <v>273.2</v>
      </c>
      <c r="I2371" s="197" t="b">
        <f t="shared" ref="I2371:I2434" si="113">H2371=G2371</f>
        <v>1</v>
      </c>
      <c r="J2371" s="194" t="b">
        <v>1</v>
      </c>
    </row>
    <row r="2372" spans="1:10" ht="15.6" thickBot="1">
      <c r="A2372" s="222" t="str">
        <f t="shared" si="111"/>
        <v>CLTSFO</v>
      </c>
      <c r="B2372" s="199" t="s">
        <v>831</v>
      </c>
      <c r="C2372" s="199" t="s">
        <v>773</v>
      </c>
      <c r="D2372" s="198">
        <v>3687</v>
      </c>
      <c r="E2372" s="198">
        <v>321</v>
      </c>
      <c r="F2372" s="198">
        <v>16114.5</v>
      </c>
      <c r="G2372" s="198">
        <v>273.2</v>
      </c>
      <c r="H2372" s="196">
        <f t="shared" si="112"/>
        <v>273.2</v>
      </c>
      <c r="I2372" s="197" t="b">
        <f t="shared" si="113"/>
        <v>1</v>
      </c>
      <c r="J2372" s="194" t="b">
        <v>1</v>
      </c>
    </row>
    <row r="2373" spans="1:10" ht="19.8" thickBot="1">
      <c r="A2373" s="222" t="str">
        <f t="shared" si="111"/>
        <v>DXBJED</v>
      </c>
      <c r="B2373" s="199" t="s">
        <v>778</v>
      </c>
      <c r="C2373" s="199" t="s">
        <v>1966</v>
      </c>
      <c r="D2373" s="195">
        <v>1696</v>
      </c>
      <c r="E2373" s="195" t="s">
        <v>1967</v>
      </c>
      <c r="F2373" s="195">
        <v>14632.7</v>
      </c>
      <c r="G2373" s="195">
        <v>147.5</v>
      </c>
      <c r="H2373" s="196">
        <f t="shared" si="112"/>
        <v>147.5</v>
      </c>
      <c r="I2373" s="197" t="b">
        <f t="shared" si="113"/>
        <v>1</v>
      </c>
      <c r="J2373" s="194" t="b">
        <v>1</v>
      </c>
    </row>
    <row r="2374" spans="1:10" ht="19.8" thickBot="1">
      <c r="A2374" s="222" t="str">
        <f t="shared" si="111"/>
        <v>JEDDXB</v>
      </c>
      <c r="B2374" s="199" t="s">
        <v>1966</v>
      </c>
      <c r="C2374" s="199" t="s">
        <v>778</v>
      </c>
      <c r="D2374" s="198">
        <v>1696</v>
      </c>
      <c r="E2374" s="198" t="s">
        <v>1967</v>
      </c>
      <c r="F2374" s="198">
        <v>14633.5</v>
      </c>
      <c r="G2374" s="198">
        <v>147.5</v>
      </c>
      <c r="H2374" s="196">
        <f t="shared" si="112"/>
        <v>147.5</v>
      </c>
      <c r="I2374" s="197" t="b">
        <f t="shared" si="113"/>
        <v>1</v>
      </c>
      <c r="J2374" s="194" t="b">
        <v>1</v>
      </c>
    </row>
    <row r="2375" spans="1:10" ht="15.6" thickBot="1">
      <c r="A2375" s="222" t="str">
        <f t="shared" si="111"/>
        <v>RUHDXB</v>
      </c>
      <c r="B2375" s="199" t="s">
        <v>1968</v>
      </c>
      <c r="C2375" s="199" t="s">
        <v>778</v>
      </c>
      <c r="D2375" s="195">
        <v>872</v>
      </c>
      <c r="E2375" s="195" t="s">
        <v>1969</v>
      </c>
      <c r="F2375" s="195">
        <v>8109.1</v>
      </c>
      <c r="G2375" s="195">
        <v>93.2</v>
      </c>
      <c r="H2375" s="196">
        <f t="shared" si="112"/>
        <v>93.2</v>
      </c>
      <c r="I2375" s="197" t="b">
        <f t="shared" si="113"/>
        <v>1</v>
      </c>
      <c r="J2375" s="194" t="b">
        <v>1</v>
      </c>
    </row>
    <row r="2376" spans="1:10" ht="15.6" thickBot="1">
      <c r="A2376" s="222" t="str">
        <f t="shared" si="111"/>
        <v>DXBRUH</v>
      </c>
      <c r="B2376" s="199" t="s">
        <v>778</v>
      </c>
      <c r="C2376" s="199" t="s">
        <v>1968</v>
      </c>
      <c r="D2376" s="198">
        <v>872</v>
      </c>
      <c r="E2376" s="198" t="s">
        <v>1969</v>
      </c>
      <c r="F2376" s="198">
        <v>8106.5</v>
      </c>
      <c r="G2376" s="198">
        <v>93.2</v>
      </c>
      <c r="H2376" s="196">
        <f t="shared" si="112"/>
        <v>93.2</v>
      </c>
      <c r="I2376" s="197" t="b">
        <f t="shared" si="113"/>
        <v>1</v>
      </c>
      <c r="J2376" s="194" t="b">
        <v>1</v>
      </c>
    </row>
    <row r="2377" spans="1:10" ht="19.8" thickBot="1">
      <c r="A2377" s="222" t="str">
        <f t="shared" si="111"/>
        <v>CTUHAK</v>
      </c>
      <c r="B2377" s="199" t="s">
        <v>1015</v>
      </c>
      <c r="C2377" s="199" t="s">
        <v>1909</v>
      </c>
      <c r="D2377" s="195">
        <v>1350</v>
      </c>
      <c r="E2377" s="195" t="s">
        <v>1970</v>
      </c>
      <c r="F2377" s="195">
        <v>9205.2000000000007</v>
      </c>
      <c r="G2377" s="195">
        <v>120.9</v>
      </c>
      <c r="H2377" s="196">
        <f t="shared" si="112"/>
        <v>120.9</v>
      </c>
      <c r="I2377" s="197" t="b">
        <f t="shared" si="113"/>
        <v>1</v>
      </c>
      <c r="J2377" s="194" t="b">
        <v>1</v>
      </c>
    </row>
    <row r="2378" spans="1:10" ht="15.6" thickBot="1">
      <c r="A2378" s="222" t="str">
        <f t="shared" si="111"/>
        <v>HAKCTU</v>
      </c>
      <c r="B2378" s="199" t="s">
        <v>1909</v>
      </c>
      <c r="C2378" s="199" t="s">
        <v>1015</v>
      </c>
      <c r="D2378" s="198">
        <v>1350</v>
      </c>
      <c r="E2378" s="198" t="s">
        <v>1971</v>
      </c>
      <c r="F2378" s="198">
        <v>9214.7000000000007</v>
      </c>
      <c r="G2378" s="198">
        <v>120.9</v>
      </c>
      <c r="H2378" s="196">
        <f t="shared" si="112"/>
        <v>120.9</v>
      </c>
      <c r="I2378" s="197" t="b">
        <f t="shared" si="113"/>
        <v>1</v>
      </c>
      <c r="J2378" s="194" t="b">
        <v>1</v>
      </c>
    </row>
    <row r="2379" spans="1:10" ht="15.6" thickBot="1">
      <c r="A2379" s="222" t="str">
        <f t="shared" si="111"/>
        <v>NNGFOC</v>
      </c>
      <c r="B2379" s="199" t="s">
        <v>1719</v>
      </c>
      <c r="C2379" s="199" t="s">
        <v>1083</v>
      </c>
      <c r="D2379" s="195">
        <v>1220</v>
      </c>
      <c r="E2379" s="195" t="s">
        <v>1972</v>
      </c>
      <c r="F2379" s="195">
        <v>5841</v>
      </c>
      <c r="G2379" s="195">
        <v>121.5</v>
      </c>
      <c r="H2379" s="196">
        <f t="shared" si="112"/>
        <v>121.5</v>
      </c>
      <c r="I2379" s="197" t="b">
        <f t="shared" si="113"/>
        <v>1</v>
      </c>
      <c r="J2379" s="194" t="b">
        <v>1</v>
      </c>
    </row>
    <row r="2380" spans="1:10" ht="15.6" thickBot="1">
      <c r="A2380" s="222" t="str">
        <f t="shared" si="111"/>
        <v>FOCNNG</v>
      </c>
      <c r="B2380" s="199" t="s">
        <v>1083</v>
      </c>
      <c r="C2380" s="199" t="s">
        <v>1719</v>
      </c>
      <c r="D2380" s="198">
        <v>1220</v>
      </c>
      <c r="E2380" s="198" t="s">
        <v>1972</v>
      </c>
      <c r="F2380" s="198">
        <v>5841</v>
      </c>
      <c r="G2380" s="198">
        <v>121.5</v>
      </c>
      <c r="H2380" s="196">
        <f t="shared" si="112"/>
        <v>121.5</v>
      </c>
      <c r="I2380" s="197" t="b">
        <f t="shared" si="113"/>
        <v>1</v>
      </c>
      <c r="J2380" s="194" t="b">
        <v>1</v>
      </c>
    </row>
    <row r="2381" spans="1:10" ht="15.6" thickBot="1">
      <c r="A2381" s="222" t="str">
        <f t="shared" si="111"/>
        <v>ZUHPVG</v>
      </c>
      <c r="B2381" s="199" t="s">
        <v>1376</v>
      </c>
      <c r="C2381" s="199" t="s">
        <v>758</v>
      </c>
      <c r="D2381" s="195">
        <v>1315</v>
      </c>
      <c r="E2381" s="195" t="s">
        <v>979</v>
      </c>
      <c r="F2381" s="195">
        <v>6616.8</v>
      </c>
      <c r="G2381" s="195">
        <v>120.3</v>
      </c>
      <c r="H2381" s="196">
        <f t="shared" si="112"/>
        <v>120.3</v>
      </c>
      <c r="I2381" s="197" t="b">
        <f t="shared" si="113"/>
        <v>1</v>
      </c>
      <c r="J2381" s="194" t="b">
        <v>1</v>
      </c>
    </row>
    <row r="2382" spans="1:10" ht="15.6" thickBot="1">
      <c r="A2382" s="222" t="str">
        <f t="shared" si="111"/>
        <v>PVGZUH</v>
      </c>
      <c r="B2382" s="199" t="s">
        <v>758</v>
      </c>
      <c r="C2382" s="199" t="s">
        <v>1376</v>
      </c>
      <c r="D2382" s="198">
        <v>1315</v>
      </c>
      <c r="E2382" s="198" t="s">
        <v>979</v>
      </c>
      <c r="F2382" s="198">
        <v>6560.8</v>
      </c>
      <c r="G2382" s="198">
        <v>120.3</v>
      </c>
      <c r="H2382" s="196">
        <f t="shared" si="112"/>
        <v>120.3</v>
      </c>
      <c r="I2382" s="197" t="b">
        <f t="shared" si="113"/>
        <v>1</v>
      </c>
      <c r="J2382" s="194" t="b">
        <v>1</v>
      </c>
    </row>
    <row r="2383" spans="1:10" ht="15.6" thickBot="1">
      <c r="A2383" s="222" t="str">
        <f t="shared" si="111"/>
        <v>DELDOH</v>
      </c>
      <c r="B2383" s="199" t="s">
        <v>762</v>
      </c>
      <c r="C2383" s="199" t="s">
        <v>1902</v>
      </c>
      <c r="D2383" s="195">
        <v>2548</v>
      </c>
      <c r="E2383" s="195" t="s">
        <v>1973</v>
      </c>
      <c r="F2383" s="195">
        <v>14529.1</v>
      </c>
      <c r="G2383" s="195">
        <v>165.3</v>
      </c>
      <c r="H2383" s="196">
        <f t="shared" si="112"/>
        <v>165.3</v>
      </c>
      <c r="I2383" s="197" t="b">
        <f t="shared" si="113"/>
        <v>1</v>
      </c>
      <c r="J2383" s="194" t="b">
        <v>1</v>
      </c>
    </row>
    <row r="2384" spans="1:10" ht="15.6" thickBot="1">
      <c r="A2384" s="222" t="str">
        <f t="shared" si="111"/>
        <v>DOHDEL</v>
      </c>
      <c r="B2384" s="199" t="s">
        <v>1902</v>
      </c>
      <c r="C2384" s="199" t="s">
        <v>762</v>
      </c>
      <c r="D2384" s="198">
        <v>2548</v>
      </c>
      <c r="E2384" s="198" t="s">
        <v>1973</v>
      </c>
      <c r="F2384" s="198">
        <v>14527.2</v>
      </c>
      <c r="G2384" s="198">
        <v>165.3</v>
      </c>
      <c r="H2384" s="196">
        <f t="shared" si="112"/>
        <v>165.3</v>
      </c>
      <c r="I2384" s="197" t="b">
        <f t="shared" si="113"/>
        <v>1</v>
      </c>
      <c r="J2384" s="194" t="b">
        <v>1</v>
      </c>
    </row>
    <row r="2385" spans="1:10" ht="15.6" thickBot="1">
      <c r="A2385" s="222" t="str">
        <f t="shared" si="111"/>
        <v>TLVAMS</v>
      </c>
      <c r="B2385" s="199" t="s">
        <v>1122</v>
      </c>
      <c r="C2385" s="199" t="s">
        <v>790</v>
      </c>
      <c r="D2385" s="195">
        <v>3310</v>
      </c>
      <c r="E2385" s="195" t="s">
        <v>1974</v>
      </c>
      <c r="F2385" s="195">
        <v>13586.6</v>
      </c>
      <c r="G2385" s="195">
        <v>223.4</v>
      </c>
      <c r="H2385" s="196">
        <f t="shared" si="112"/>
        <v>223.4</v>
      </c>
      <c r="I2385" s="197" t="b">
        <f t="shared" si="113"/>
        <v>1</v>
      </c>
      <c r="J2385" s="194" t="b">
        <v>1</v>
      </c>
    </row>
    <row r="2386" spans="1:10" ht="15.6" thickBot="1">
      <c r="A2386" s="222" t="str">
        <f t="shared" si="111"/>
        <v>AMSTLV</v>
      </c>
      <c r="B2386" s="199" t="s">
        <v>790</v>
      </c>
      <c r="C2386" s="199" t="s">
        <v>1122</v>
      </c>
      <c r="D2386" s="198">
        <v>3310</v>
      </c>
      <c r="E2386" s="198" t="s">
        <v>1974</v>
      </c>
      <c r="F2386" s="198">
        <v>13586.6</v>
      </c>
      <c r="G2386" s="198">
        <v>223.4</v>
      </c>
      <c r="H2386" s="196">
        <f t="shared" si="112"/>
        <v>223.4</v>
      </c>
      <c r="I2386" s="197" t="b">
        <f t="shared" si="113"/>
        <v>1</v>
      </c>
      <c r="J2386" s="194" t="b">
        <v>1</v>
      </c>
    </row>
    <row r="2387" spans="1:10" ht="15.6" thickBot="1">
      <c r="A2387" s="222" t="str">
        <f t="shared" si="111"/>
        <v>DTWSYR</v>
      </c>
      <c r="B2387" s="199" t="s">
        <v>828</v>
      </c>
      <c r="C2387" s="199" t="s">
        <v>1749</v>
      </c>
      <c r="D2387" s="195">
        <v>600</v>
      </c>
      <c r="E2387" s="195" t="s">
        <v>1975</v>
      </c>
      <c r="F2387" s="195">
        <v>2629.4</v>
      </c>
      <c r="G2387" s="195">
        <v>102.5</v>
      </c>
      <c r="H2387" s="196">
        <f t="shared" si="112"/>
        <v>102.5</v>
      </c>
      <c r="I2387" s="197" t="b">
        <f t="shared" si="113"/>
        <v>1</v>
      </c>
      <c r="J2387" s="194" t="b">
        <v>1</v>
      </c>
    </row>
    <row r="2388" spans="1:10" ht="15.6" thickBot="1">
      <c r="A2388" s="222" t="str">
        <f t="shared" si="111"/>
        <v>SYRDTW</v>
      </c>
      <c r="B2388" s="199" t="s">
        <v>1749</v>
      </c>
      <c r="C2388" s="199" t="s">
        <v>828</v>
      </c>
      <c r="D2388" s="198">
        <v>600</v>
      </c>
      <c r="E2388" s="198" t="s">
        <v>1976</v>
      </c>
      <c r="F2388" s="198">
        <v>2616.6</v>
      </c>
      <c r="G2388" s="198">
        <v>102.3</v>
      </c>
      <c r="H2388" s="196">
        <f t="shared" si="112"/>
        <v>102.3</v>
      </c>
      <c r="I2388" s="197" t="b">
        <f t="shared" si="113"/>
        <v>1</v>
      </c>
      <c r="J2388" s="194" t="b">
        <v>1</v>
      </c>
    </row>
    <row r="2389" spans="1:10" ht="15.6" thickBot="1">
      <c r="A2389" s="222" t="str">
        <f t="shared" si="111"/>
        <v>HAMZRH</v>
      </c>
      <c r="B2389" s="199" t="s">
        <v>1340</v>
      </c>
      <c r="C2389" s="199" t="s">
        <v>854</v>
      </c>
      <c r="D2389" s="195">
        <v>692</v>
      </c>
      <c r="E2389" s="195" t="s">
        <v>1977</v>
      </c>
      <c r="F2389" s="195">
        <v>4096.5</v>
      </c>
      <c r="G2389" s="195">
        <v>86.2</v>
      </c>
      <c r="H2389" s="196">
        <f t="shared" si="112"/>
        <v>86.2</v>
      </c>
      <c r="I2389" s="197" t="b">
        <f t="shared" si="113"/>
        <v>1</v>
      </c>
      <c r="J2389" s="194" t="b">
        <v>1</v>
      </c>
    </row>
    <row r="2390" spans="1:10" ht="15.6" thickBot="1">
      <c r="A2390" s="222" t="str">
        <f t="shared" si="111"/>
        <v>ZRHHAM</v>
      </c>
      <c r="B2390" s="199" t="s">
        <v>854</v>
      </c>
      <c r="C2390" s="199" t="s">
        <v>1340</v>
      </c>
      <c r="D2390" s="198">
        <v>692</v>
      </c>
      <c r="E2390" s="198" t="s">
        <v>1977</v>
      </c>
      <c r="F2390" s="198">
        <v>4096.5</v>
      </c>
      <c r="G2390" s="198">
        <v>86.2</v>
      </c>
      <c r="H2390" s="196">
        <f t="shared" si="112"/>
        <v>86.2</v>
      </c>
      <c r="I2390" s="197" t="b">
        <f t="shared" si="113"/>
        <v>1</v>
      </c>
      <c r="J2390" s="194" t="b">
        <v>1</v>
      </c>
    </row>
    <row r="2391" spans="1:10" ht="15.6" thickBot="1">
      <c r="A2391" s="222" t="str">
        <f t="shared" si="111"/>
        <v>TSACTU</v>
      </c>
      <c r="B2391" s="199" t="s">
        <v>752</v>
      </c>
      <c r="C2391" s="199" t="s">
        <v>1015</v>
      </c>
      <c r="D2391" s="195">
        <v>1833</v>
      </c>
      <c r="E2391" s="195">
        <v>321</v>
      </c>
      <c r="F2391" s="195">
        <v>9282</v>
      </c>
      <c r="G2391" s="195">
        <v>151.80000000000001</v>
      </c>
      <c r="H2391" s="196">
        <f t="shared" si="112"/>
        <v>151.80000000000001</v>
      </c>
      <c r="I2391" s="197" t="b">
        <f t="shared" si="113"/>
        <v>1</v>
      </c>
      <c r="J2391" s="194" t="b">
        <v>1</v>
      </c>
    </row>
    <row r="2392" spans="1:10" ht="15.6" thickBot="1">
      <c r="A2392" s="222" t="str">
        <f t="shared" si="111"/>
        <v>CTUTSA</v>
      </c>
      <c r="B2392" s="199" t="s">
        <v>1015</v>
      </c>
      <c r="C2392" s="199" t="s">
        <v>752</v>
      </c>
      <c r="D2392" s="198">
        <v>1833</v>
      </c>
      <c r="E2392" s="198">
        <v>321</v>
      </c>
      <c r="F2392" s="198">
        <v>9282</v>
      </c>
      <c r="G2392" s="198">
        <v>151.80000000000001</v>
      </c>
      <c r="H2392" s="196">
        <f t="shared" si="112"/>
        <v>151.80000000000001</v>
      </c>
      <c r="I2392" s="197" t="b">
        <f t="shared" si="113"/>
        <v>1</v>
      </c>
      <c r="J2392" s="194" t="b">
        <v>1</v>
      </c>
    </row>
    <row r="2393" spans="1:10" ht="15.6" thickBot="1">
      <c r="A2393" s="222" t="str">
        <f t="shared" si="111"/>
        <v>YYZCMH</v>
      </c>
      <c r="B2393" s="199" t="s">
        <v>787</v>
      </c>
      <c r="C2393" s="199" t="s">
        <v>1204</v>
      </c>
      <c r="D2393" s="195">
        <v>489</v>
      </c>
      <c r="E2393" s="195" t="s">
        <v>1199</v>
      </c>
      <c r="F2393" s="195">
        <v>1727.9</v>
      </c>
      <c r="G2393" s="195">
        <v>62</v>
      </c>
      <c r="H2393" s="196">
        <f t="shared" si="112"/>
        <v>62</v>
      </c>
      <c r="I2393" s="197" t="b">
        <f t="shared" si="113"/>
        <v>1</v>
      </c>
      <c r="J2393" s="194" t="b">
        <v>1</v>
      </c>
    </row>
    <row r="2394" spans="1:10" ht="15.6" thickBot="1">
      <c r="A2394" s="222" t="str">
        <f t="shared" si="111"/>
        <v>CMHLAX</v>
      </c>
      <c r="B2394" s="199" t="s">
        <v>1204</v>
      </c>
      <c r="C2394" s="199" t="s">
        <v>783</v>
      </c>
      <c r="D2394" s="195">
        <v>3203</v>
      </c>
      <c r="E2394" s="195" t="s">
        <v>1464</v>
      </c>
      <c r="F2394" s="195">
        <v>11765.5</v>
      </c>
      <c r="G2394" s="195">
        <v>279.3</v>
      </c>
      <c r="H2394" s="196">
        <f t="shared" si="112"/>
        <v>279.3</v>
      </c>
      <c r="I2394" s="197" t="b">
        <f t="shared" si="113"/>
        <v>1</v>
      </c>
      <c r="J2394" s="194" t="b">
        <v>1</v>
      </c>
    </row>
    <row r="2395" spans="1:10" ht="15.6" thickBot="1">
      <c r="A2395" s="222" t="str">
        <f t="shared" si="111"/>
        <v>LAXCMH</v>
      </c>
      <c r="B2395" s="199" t="s">
        <v>783</v>
      </c>
      <c r="C2395" s="199" t="s">
        <v>1204</v>
      </c>
      <c r="D2395" s="195">
        <v>3203</v>
      </c>
      <c r="E2395" s="195" t="s">
        <v>1978</v>
      </c>
      <c r="F2395" s="195">
        <v>11766.1</v>
      </c>
      <c r="G2395" s="195">
        <v>279.3</v>
      </c>
      <c r="H2395" s="196">
        <f t="shared" si="112"/>
        <v>279.3</v>
      </c>
      <c r="I2395" s="197" t="b">
        <f t="shared" si="113"/>
        <v>1</v>
      </c>
      <c r="J2395" s="194" t="b">
        <v>1</v>
      </c>
    </row>
    <row r="2396" spans="1:10" ht="15.6" thickBot="1">
      <c r="A2396" s="222" t="str">
        <f t="shared" si="111"/>
        <v>CMHYYZ</v>
      </c>
      <c r="B2396" s="199" t="s">
        <v>1204</v>
      </c>
      <c r="C2396" s="199" t="s">
        <v>787</v>
      </c>
      <c r="D2396" s="198">
        <v>489</v>
      </c>
      <c r="E2396" s="198" t="s">
        <v>1199</v>
      </c>
      <c r="F2396" s="198">
        <v>1727.9</v>
      </c>
      <c r="G2396" s="198">
        <v>62</v>
      </c>
      <c r="H2396" s="196">
        <f t="shared" si="112"/>
        <v>62</v>
      </c>
      <c r="I2396" s="197" t="b">
        <f t="shared" si="113"/>
        <v>1</v>
      </c>
      <c r="J2396" s="194" t="b">
        <v>1</v>
      </c>
    </row>
    <row r="2397" spans="1:10" ht="15.6" thickBot="1">
      <c r="A2397" s="222" t="str">
        <f t="shared" si="111"/>
        <v>SGNSIN</v>
      </c>
      <c r="B2397" s="199" t="s">
        <v>795</v>
      </c>
      <c r="C2397" s="199" t="s">
        <v>803</v>
      </c>
      <c r="D2397" s="195">
        <v>1091</v>
      </c>
      <c r="E2397" s="195" t="s">
        <v>1979</v>
      </c>
      <c r="F2397" s="195">
        <v>6815</v>
      </c>
      <c r="G2397" s="195">
        <v>94.1</v>
      </c>
      <c r="H2397" s="196">
        <f t="shared" si="112"/>
        <v>94.1</v>
      </c>
      <c r="I2397" s="197" t="b">
        <f t="shared" si="113"/>
        <v>1</v>
      </c>
      <c r="J2397" s="194" t="b">
        <v>1</v>
      </c>
    </row>
    <row r="2398" spans="1:10" ht="15.6" thickBot="1">
      <c r="A2398" s="222" t="str">
        <f t="shared" si="111"/>
        <v>SINSGN</v>
      </c>
      <c r="B2398" s="199" t="s">
        <v>803</v>
      </c>
      <c r="C2398" s="199" t="s">
        <v>795</v>
      </c>
      <c r="D2398" s="198">
        <v>1091</v>
      </c>
      <c r="E2398" s="198" t="s">
        <v>1979</v>
      </c>
      <c r="F2398" s="198">
        <v>6815.5</v>
      </c>
      <c r="G2398" s="198">
        <v>94.1</v>
      </c>
      <c r="H2398" s="196">
        <f t="shared" si="112"/>
        <v>94.1</v>
      </c>
      <c r="I2398" s="197" t="b">
        <f t="shared" si="113"/>
        <v>1</v>
      </c>
      <c r="J2398" s="194" t="b">
        <v>1</v>
      </c>
    </row>
    <row r="2399" spans="1:10" ht="19.8" thickBot="1">
      <c r="A2399" s="222" t="str">
        <f t="shared" si="111"/>
        <v>SGNICN</v>
      </c>
      <c r="B2399" s="199" t="s">
        <v>795</v>
      </c>
      <c r="C2399" s="199" t="s">
        <v>780</v>
      </c>
      <c r="D2399" s="198">
        <v>3560</v>
      </c>
      <c r="E2399" s="198" t="s">
        <v>1980</v>
      </c>
      <c r="F2399" s="198">
        <v>22135.200000000001</v>
      </c>
      <c r="G2399" s="198">
        <v>223.5</v>
      </c>
      <c r="H2399" s="196">
        <f t="shared" si="112"/>
        <v>223.5</v>
      </c>
      <c r="I2399" s="197" t="b">
        <f t="shared" si="113"/>
        <v>1</v>
      </c>
      <c r="J2399" s="194" t="b">
        <v>1</v>
      </c>
    </row>
    <row r="2400" spans="1:10" ht="15.6" thickBot="1">
      <c r="A2400" s="222" t="str">
        <f t="shared" si="111"/>
        <v>ICNSGN</v>
      </c>
      <c r="B2400" s="199" t="s">
        <v>780</v>
      </c>
      <c r="C2400" s="199" t="s">
        <v>795</v>
      </c>
      <c r="D2400" s="195">
        <v>3560</v>
      </c>
      <c r="E2400" s="195" t="s">
        <v>1981</v>
      </c>
      <c r="F2400" s="195">
        <v>22134.9</v>
      </c>
      <c r="G2400" s="195">
        <v>223.5</v>
      </c>
      <c r="H2400" s="196">
        <f t="shared" si="112"/>
        <v>223.5</v>
      </c>
      <c r="I2400" s="197" t="b">
        <f t="shared" si="113"/>
        <v>1</v>
      </c>
      <c r="J2400" s="194" t="b">
        <v>1</v>
      </c>
    </row>
    <row r="2401" spans="1:10" ht="15.6" thickBot="1">
      <c r="A2401" s="222" t="str">
        <f t="shared" si="111"/>
        <v>LHRGOT</v>
      </c>
      <c r="B2401" s="199" t="s">
        <v>844</v>
      </c>
      <c r="C2401" s="199" t="s">
        <v>859</v>
      </c>
      <c r="D2401" s="195">
        <v>1065</v>
      </c>
      <c r="E2401" s="195" t="s">
        <v>1094</v>
      </c>
      <c r="F2401" s="195">
        <v>5440.8</v>
      </c>
      <c r="G2401" s="195">
        <v>112.9</v>
      </c>
      <c r="H2401" s="196">
        <f t="shared" si="112"/>
        <v>112.9</v>
      </c>
      <c r="I2401" s="197" t="b">
        <f t="shared" si="113"/>
        <v>1</v>
      </c>
      <c r="J2401" s="194" t="b">
        <v>1</v>
      </c>
    </row>
    <row r="2402" spans="1:10" ht="15.6" thickBot="1">
      <c r="A2402" s="222" t="str">
        <f t="shared" si="111"/>
        <v>GOTLHR</v>
      </c>
      <c r="B2402" s="199" t="s">
        <v>859</v>
      </c>
      <c r="C2402" s="199" t="s">
        <v>844</v>
      </c>
      <c r="D2402" s="198">
        <v>1065</v>
      </c>
      <c r="E2402" s="198" t="s">
        <v>1094</v>
      </c>
      <c r="F2402" s="198">
        <v>5441.8</v>
      </c>
      <c r="G2402" s="198">
        <v>112.9</v>
      </c>
      <c r="H2402" s="196">
        <f t="shared" si="112"/>
        <v>112.9</v>
      </c>
      <c r="I2402" s="197" t="b">
        <f t="shared" si="113"/>
        <v>1</v>
      </c>
      <c r="J2402" s="194" t="b">
        <v>1</v>
      </c>
    </row>
    <row r="2403" spans="1:10" ht="15.6" thickBot="1">
      <c r="A2403" s="222" t="str">
        <f t="shared" si="111"/>
        <v>FRABIO</v>
      </c>
      <c r="B2403" s="199" t="s">
        <v>766</v>
      </c>
      <c r="C2403" s="199" t="s">
        <v>869</v>
      </c>
      <c r="D2403" s="195">
        <v>1147</v>
      </c>
      <c r="E2403" s="195" t="s">
        <v>1130</v>
      </c>
      <c r="F2403" s="195">
        <v>5705.5</v>
      </c>
      <c r="G2403" s="195">
        <v>117.6</v>
      </c>
      <c r="H2403" s="196">
        <f t="shared" si="112"/>
        <v>117.6</v>
      </c>
      <c r="I2403" s="197" t="b">
        <f t="shared" si="113"/>
        <v>1</v>
      </c>
      <c r="J2403" s="194" t="b">
        <v>1</v>
      </c>
    </row>
    <row r="2404" spans="1:10" ht="15.6" thickBot="1">
      <c r="A2404" s="222" t="str">
        <f t="shared" si="111"/>
        <v>BIOFRA</v>
      </c>
      <c r="B2404" s="199" t="s">
        <v>869</v>
      </c>
      <c r="C2404" s="199" t="s">
        <v>766</v>
      </c>
      <c r="D2404" s="198">
        <v>1147</v>
      </c>
      <c r="E2404" s="198" t="s">
        <v>1130</v>
      </c>
      <c r="F2404" s="198">
        <v>5705.5</v>
      </c>
      <c r="G2404" s="198">
        <v>117.6</v>
      </c>
      <c r="H2404" s="196">
        <f t="shared" si="112"/>
        <v>117.6</v>
      </c>
      <c r="I2404" s="197" t="b">
        <f t="shared" si="113"/>
        <v>1</v>
      </c>
      <c r="J2404" s="194" t="b">
        <v>1</v>
      </c>
    </row>
    <row r="2405" spans="1:10" ht="15.6" thickBot="1">
      <c r="A2405" s="222" t="str">
        <f t="shared" si="111"/>
        <v>KHNKHH</v>
      </c>
      <c r="B2405" s="199" t="s">
        <v>1085</v>
      </c>
      <c r="C2405" s="199" t="s">
        <v>917</v>
      </c>
      <c r="D2405" s="195">
        <v>827</v>
      </c>
      <c r="E2405" s="195">
        <v>320</v>
      </c>
      <c r="F2405" s="195">
        <v>4588.8999999999996</v>
      </c>
      <c r="G2405" s="195">
        <v>91.2</v>
      </c>
      <c r="H2405" s="196">
        <f t="shared" si="112"/>
        <v>91.2</v>
      </c>
      <c r="I2405" s="197" t="b">
        <f t="shared" si="113"/>
        <v>1</v>
      </c>
      <c r="J2405" s="194" t="b">
        <v>1</v>
      </c>
    </row>
    <row r="2406" spans="1:10" ht="15.6" thickBot="1">
      <c r="A2406" s="222" t="str">
        <f t="shared" si="111"/>
        <v>KHHKMJ</v>
      </c>
      <c r="B2406" s="199" t="s">
        <v>917</v>
      </c>
      <c r="C2406" s="199" t="s">
        <v>1982</v>
      </c>
      <c r="D2406" s="195">
        <v>1537</v>
      </c>
      <c r="E2406" s="195">
        <v>738</v>
      </c>
      <c r="F2406" s="195">
        <v>7046.3</v>
      </c>
      <c r="G2406" s="195">
        <v>131.5</v>
      </c>
      <c r="H2406" s="196">
        <f t="shared" si="112"/>
        <v>131.5</v>
      </c>
      <c r="I2406" s="197" t="b">
        <f t="shared" si="113"/>
        <v>1</v>
      </c>
      <c r="J2406" s="194" t="b">
        <v>1</v>
      </c>
    </row>
    <row r="2407" spans="1:10" ht="15.6" thickBot="1">
      <c r="A2407" s="222" t="str">
        <f t="shared" si="111"/>
        <v>KMJKHH</v>
      </c>
      <c r="B2407" s="199" t="s">
        <v>1982</v>
      </c>
      <c r="C2407" s="199" t="s">
        <v>917</v>
      </c>
      <c r="D2407" s="195">
        <v>1537</v>
      </c>
      <c r="E2407" s="195">
        <v>738</v>
      </c>
      <c r="F2407" s="195">
        <v>7046.3</v>
      </c>
      <c r="G2407" s="195">
        <v>131.5</v>
      </c>
      <c r="H2407" s="196">
        <f t="shared" si="112"/>
        <v>131.5</v>
      </c>
      <c r="I2407" s="197" t="b">
        <f t="shared" si="113"/>
        <v>1</v>
      </c>
      <c r="J2407" s="194" t="b">
        <v>1</v>
      </c>
    </row>
    <row r="2408" spans="1:10" ht="15.6" thickBot="1">
      <c r="A2408" s="222" t="str">
        <f t="shared" si="111"/>
        <v>KHHKHN</v>
      </c>
      <c r="B2408" s="199" t="s">
        <v>917</v>
      </c>
      <c r="C2408" s="199" t="s">
        <v>1085</v>
      </c>
      <c r="D2408" s="198">
        <v>827</v>
      </c>
      <c r="E2408" s="198">
        <v>320</v>
      </c>
      <c r="F2408" s="198">
        <v>4588.8999999999996</v>
      </c>
      <c r="G2408" s="198">
        <v>91.2</v>
      </c>
      <c r="H2408" s="196">
        <f t="shared" si="112"/>
        <v>91.2</v>
      </c>
      <c r="I2408" s="197" t="b">
        <f t="shared" si="113"/>
        <v>1</v>
      </c>
      <c r="J2408" s="194" t="b">
        <v>1</v>
      </c>
    </row>
    <row r="2409" spans="1:10" ht="15.6" thickBot="1">
      <c r="A2409" s="222" t="str">
        <f t="shared" si="111"/>
        <v>SZXICN</v>
      </c>
      <c r="B2409" s="199" t="s">
        <v>759</v>
      </c>
      <c r="C2409" s="199" t="s">
        <v>780</v>
      </c>
      <c r="D2409" s="195">
        <v>2044</v>
      </c>
      <c r="E2409" s="195" t="s">
        <v>1703</v>
      </c>
      <c r="F2409" s="195">
        <v>13922.2</v>
      </c>
      <c r="G2409" s="195">
        <v>158.80000000000001</v>
      </c>
      <c r="H2409" s="196">
        <f t="shared" si="112"/>
        <v>158.80000000000001</v>
      </c>
      <c r="I2409" s="197" t="b">
        <f t="shared" si="113"/>
        <v>1</v>
      </c>
      <c r="J2409" s="194" t="b">
        <v>1</v>
      </c>
    </row>
    <row r="2410" spans="1:10" ht="15.6" thickBot="1">
      <c r="A2410" s="222" t="str">
        <f t="shared" si="111"/>
        <v>ICNSZX</v>
      </c>
      <c r="B2410" s="199" t="s">
        <v>780</v>
      </c>
      <c r="C2410" s="199" t="s">
        <v>759</v>
      </c>
      <c r="D2410" s="198">
        <v>2044</v>
      </c>
      <c r="E2410" s="198" t="s">
        <v>1703</v>
      </c>
      <c r="F2410" s="198">
        <v>13922.2</v>
      </c>
      <c r="G2410" s="198">
        <v>158.80000000000001</v>
      </c>
      <c r="H2410" s="196">
        <f t="shared" si="112"/>
        <v>158.80000000000001</v>
      </c>
      <c r="I2410" s="197" t="b">
        <f t="shared" si="113"/>
        <v>1</v>
      </c>
      <c r="J2410" s="194" t="b">
        <v>1</v>
      </c>
    </row>
    <row r="2411" spans="1:10" ht="15.6" thickBot="1">
      <c r="A2411" s="222" t="str">
        <f t="shared" si="111"/>
        <v>NRTPUS</v>
      </c>
      <c r="B2411" s="199" t="s">
        <v>754</v>
      </c>
      <c r="C2411" s="199" t="s">
        <v>1568</v>
      </c>
      <c r="D2411" s="195">
        <v>1036</v>
      </c>
      <c r="E2411" s="195" t="s">
        <v>1983</v>
      </c>
      <c r="F2411" s="195">
        <v>5825.5</v>
      </c>
      <c r="G2411" s="195">
        <v>90.5</v>
      </c>
      <c r="H2411" s="196">
        <f t="shared" si="112"/>
        <v>90.5</v>
      </c>
      <c r="I2411" s="197" t="b">
        <f t="shared" si="113"/>
        <v>1</v>
      </c>
      <c r="J2411" s="194" t="b">
        <v>1</v>
      </c>
    </row>
    <row r="2412" spans="1:10" ht="15.6" thickBot="1">
      <c r="A2412" s="222" t="str">
        <f t="shared" si="111"/>
        <v>PUSNRT</v>
      </c>
      <c r="B2412" s="199" t="s">
        <v>1568</v>
      </c>
      <c r="C2412" s="199" t="s">
        <v>754</v>
      </c>
      <c r="D2412" s="198">
        <v>1036</v>
      </c>
      <c r="E2412" s="198" t="s">
        <v>1983</v>
      </c>
      <c r="F2412" s="198">
        <v>5825.5</v>
      </c>
      <c r="G2412" s="198">
        <v>90.5</v>
      </c>
      <c r="H2412" s="196">
        <f t="shared" si="112"/>
        <v>90.5</v>
      </c>
      <c r="I2412" s="197" t="b">
        <f t="shared" si="113"/>
        <v>1</v>
      </c>
      <c r="J2412" s="194" t="b">
        <v>1</v>
      </c>
    </row>
    <row r="2413" spans="1:10" ht="19.8" thickBot="1">
      <c r="A2413" s="222" t="str">
        <f t="shared" si="111"/>
        <v>BKKICN</v>
      </c>
      <c r="B2413" s="199" t="s">
        <v>768</v>
      </c>
      <c r="C2413" s="199" t="s">
        <v>780</v>
      </c>
      <c r="D2413" s="195">
        <v>3666</v>
      </c>
      <c r="E2413" s="195" t="s">
        <v>1984</v>
      </c>
      <c r="F2413" s="195">
        <v>31958.400000000001</v>
      </c>
      <c r="G2413" s="195">
        <v>232.1</v>
      </c>
      <c r="H2413" s="196">
        <f t="shared" si="112"/>
        <v>232.1</v>
      </c>
      <c r="I2413" s="197" t="b">
        <f t="shared" si="113"/>
        <v>1</v>
      </c>
      <c r="J2413" s="194" t="b">
        <v>1</v>
      </c>
    </row>
    <row r="2414" spans="1:10" ht="19.8" thickBot="1">
      <c r="A2414" s="222" t="str">
        <f t="shared" si="111"/>
        <v>ICNBKK</v>
      </c>
      <c r="B2414" s="199" t="s">
        <v>780</v>
      </c>
      <c r="C2414" s="199" t="s">
        <v>768</v>
      </c>
      <c r="D2414" s="198">
        <v>3666</v>
      </c>
      <c r="E2414" s="198" t="s">
        <v>1984</v>
      </c>
      <c r="F2414" s="198">
        <v>31962.7</v>
      </c>
      <c r="G2414" s="198">
        <v>232.1</v>
      </c>
      <c r="H2414" s="196">
        <f t="shared" si="112"/>
        <v>232.1</v>
      </c>
      <c r="I2414" s="197" t="b">
        <f t="shared" si="113"/>
        <v>1</v>
      </c>
      <c r="J2414" s="194" t="b">
        <v>1</v>
      </c>
    </row>
    <row r="2415" spans="1:10" ht="15.6" thickBot="1">
      <c r="A2415" s="222" t="str">
        <f t="shared" si="111"/>
        <v>LNKDEN</v>
      </c>
      <c r="B2415" s="199" t="s">
        <v>1587</v>
      </c>
      <c r="C2415" s="199" t="s">
        <v>878</v>
      </c>
      <c r="D2415" s="195">
        <v>679</v>
      </c>
      <c r="E2415" s="195" t="s">
        <v>1289</v>
      </c>
      <c r="F2415" s="195">
        <v>2032.2</v>
      </c>
      <c r="G2415" s="195">
        <v>138.80000000000001</v>
      </c>
      <c r="H2415" s="196">
        <f t="shared" si="112"/>
        <v>138.80000000000001</v>
      </c>
      <c r="I2415" s="197" t="b">
        <f t="shared" si="113"/>
        <v>1</v>
      </c>
      <c r="J2415" s="194" t="b">
        <v>1</v>
      </c>
    </row>
    <row r="2416" spans="1:10" ht="15.6" thickBot="1">
      <c r="A2416" s="222" t="str">
        <f t="shared" si="111"/>
        <v>DENLNK</v>
      </c>
      <c r="B2416" s="199" t="s">
        <v>878</v>
      </c>
      <c r="C2416" s="199" t="s">
        <v>1587</v>
      </c>
      <c r="D2416" s="198">
        <v>679</v>
      </c>
      <c r="E2416" s="198" t="s">
        <v>1289</v>
      </c>
      <c r="F2416" s="198">
        <v>2031.9</v>
      </c>
      <c r="G2416" s="198">
        <v>138.9</v>
      </c>
      <c r="H2416" s="196">
        <f t="shared" si="112"/>
        <v>138.9</v>
      </c>
      <c r="I2416" s="197" t="b">
        <f t="shared" si="113"/>
        <v>1</v>
      </c>
      <c r="J2416" s="194" t="b">
        <v>1</v>
      </c>
    </row>
    <row r="2417" spans="1:10" ht="15.6" thickBot="1">
      <c r="A2417" s="222" t="str">
        <f t="shared" si="111"/>
        <v>TNASHA</v>
      </c>
      <c r="B2417" s="199" t="s">
        <v>1442</v>
      </c>
      <c r="C2417" s="199" t="s">
        <v>771</v>
      </c>
      <c r="D2417" s="195">
        <v>735</v>
      </c>
      <c r="E2417" s="195" t="s">
        <v>979</v>
      </c>
      <c r="F2417" s="195">
        <v>4407.5</v>
      </c>
      <c r="G2417" s="195">
        <v>82.9</v>
      </c>
      <c r="H2417" s="196">
        <f t="shared" si="112"/>
        <v>82.9</v>
      </c>
      <c r="I2417" s="197" t="b">
        <f t="shared" si="113"/>
        <v>1</v>
      </c>
      <c r="J2417" s="194" t="b">
        <v>1</v>
      </c>
    </row>
    <row r="2418" spans="1:10" ht="15.6" thickBot="1">
      <c r="A2418" s="222" t="str">
        <f t="shared" si="111"/>
        <v>SHATNA</v>
      </c>
      <c r="B2418" s="199" t="s">
        <v>771</v>
      </c>
      <c r="C2418" s="199" t="s">
        <v>1442</v>
      </c>
      <c r="D2418" s="198">
        <v>735</v>
      </c>
      <c r="E2418" s="198" t="s">
        <v>979</v>
      </c>
      <c r="F2418" s="198">
        <v>4407.5</v>
      </c>
      <c r="G2418" s="198">
        <v>82.9</v>
      </c>
      <c r="H2418" s="196">
        <f t="shared" si="112"/>
        <v>82.9</v>
      </c>
      <c r="I2418" s="197" t="b">
        <f t="shared" si="113"/>
        <v>1</v>
      </c>
      <c r="J2418" s="194" t="b">
        <v>1</v>
      </c>
    </row>
    <row r="2419" spans="1:10" ht="15.6" thickBot="1">
      <c r="A2419" s="222" t="str">
        <f t="shared" si="111"/>
        <v>INCPVG</v>
      </c>
      <c r="B2419" s="199" t="s">
        <v>1985</v>
      </c>
      <c r="C2419" s="199" t="s">
        <v>758</v>
      </c>
      <c r="D2419" s="195">
        <v>1653</v>
      </c>
      <c r="E2419" s="195" t="s">
        <v>921</v>
      </c>
      <c r="F2419" s="195">
        <v>7829.3</v>
      </c>
      <c r="G2419" s="195">
        <v>145.4</v>
      </c>
      <c r="H2419" s="196">
        <f t="shared" si="112"/>
        <v>145.4</v>
      </c>
      <c r="I2419" s="197" t="b">
        <f t="shared" si="113"/>
        <v>1</v>
      </c>
      <c r="J2419" s="194" t="b">
        <v>1</v>
      </c>
    </row>
    <row r="2420" spans="1:10" ht="15.6" thickBot="1">
      <c r="A2420" s="222" t="str">
        <f t="shared" si="111"/>
        <v>PVGAMS</v>
      </c>
      <c r="B2420" s="199" t="s">
        <v>758</v>
      </c>
      <c r="C2420" s="199" t="s">
        <v>790</v>
      </c>
      <c r="D2420" s="195">
        <v>8908</v>
      </c>
      <c r="E2420" s="195" t="s">
        <v>1986</v>
      </c>
      <c r="F2420" s="195">
        <v>68826.600000000006</v>
      </c>
      <c r="G2420" s="195">
        <v>370.3</v>
      </c>
      <c r="H2420" s="196">
        <f t="shared" si="112"/>
        <v>370.3</v>
      </c>
      <c r="I2420" s="197" t="b">
        <f t="shared" si="113"/>
        <v>1</v>
      </c>
      <c r="J2420" s="194" t="b">
        <v>1</v>
      </c>
    </row>
    <row r="2421" spans="1:10" ht="15.6" thickBot="1">
      <c r="A2421" s="222" t="str">
        <f t="shared" si="111"/>
        <v>AMSPVG</v>
      </c>
      <c r="B2421" s="199" t="s">
        <v>790</v>
      </c>
      <c r="C2421" s="199" t="s">
        <v>758</v>
      </c>
      <c r="D2421" s="195">
        <v>8908</v>
      </c>
      <c r="E2421" s="195" t="s">
        <v>1986</v>
      </c>
      <c r="F2421" s="195">
        <v>68809.5</v>
      </c>
      <c r="G2421" s="195">
        <v>370.2</v>
      </c>
      <c r="H2421" s="196">
        <f t="shared" si="112"/>
        <v>370.2</v>
      </c>
      <c r="I2421" s="197" t="b">
        <f t="shared" si="113"/>
        <v>1</v>
      </c>
      <c r="J2421" s="194" t="b">
        <v>1</v>
      </c>
    </row>
    <row r="2422" spans="1:10" ht="15.6" thickBot="1">
      <c r="A2422" s="222" t="str">
        <f t="shared" si="111"/>
        <v>PVGINC</v>
      </c>
      <c r="B2422" s="199" t="s">
        <v>758</v>
      </c>
      <c r="C2422" s="199" t="s">
        <v>1985</v>
      </c>
      <c r="D2422" s="198">
        <v>1653</v>
      </c>
      <c r="E2422" s="198" t="s">
        <v>921</v>
      </c>
      <c r="F2422" s="198">
        <v>7829.3</v>
      </c>
      <c r="G2422" s="198">
        <v>145.4</v>
      </c>
      <c r="H2422" s="196">
        <f t="shared" si="112"/>
        <v>145.4</v>
      </c>
      <c r="I2422" s="197" t="b">
        <f t="shared" si="113"/>
        <v>1</v>
      </c>
      <c r="J2422" s="194" t="b">
        <v>1</v>
      </c>
    </row>
    <row r="2423" spans="1:10" ht="15.6" thickBot="1">
      <c r="A2423" s="222" t="str">
        <f t="shared" si="111"/>
        <v>MSNSFO</v>
      </c>
      <c r="B2423" s="199" t="s">
        <v>1291</v>
      </c>
      <c r="C2423" s="199" t="s">
        <v>773</v>
      </c>
      <c r="D2423" s="195">
        <v>2844</v>
      </c>
      <c r="E2423" s="195" t="s">
        <v>1987</v>
      </c>
      <c r="F2423" s="195">
        <v>7052</v>
      </c>
      <c r="G2423" s="195">
        <v>305.8</v>
      </c>
      <c r="H2423" s="196">
        <f t="shared" si="112"/>
        <v>305.8</v>
      </c>
      <c r="I2423" s="197" t="b">
        <f t="shared" si="113"/>
        <v>1</v>
      </c>
      <c r="J2423" s="194" t="b">
        <v>1</v>
      </c>
    </row>
    <row r="2424" spans="1:10" ht="15.6" thickBot="1">
      <c r="A2424" s="222" t="str">
        <f t="shared" si="111"/>
        <v>SFOMSN</v>
      </c>
      <c r="B2424" s="199" t="s">
        <v>773</v>
      </c>
      <c r="C2424" s="199" t="s">
        <v>1291</v>
      </c>
      <c r="D2424" s="198">
        <v>2844</v>
      </c>
      <c r="E2424" s="198" t="s">
        <v>1987</v>
      </c>
      <c r="F2424" s="198">
        <v>7052</v>
      </c>
      <c r="G2424" s="198">
        <v>305.8</v>
      </c>
      <c r="H2424" s="196">
        <f t="shared" si="112"/>
        <v>305.8</v>
      </c>
      <c r="I2424" s="197" t="b">
        <f t="shared" si="113"/>
        <v>1</v>
      </c>
      <c r="J2424" s="194" t="b">
        <v>1</v>
      </c>
    </row>
    <row r="2425" spans="1:10" ht="15.6" thickBot="1">
      <c r="A2425" s="222" t="str">
        <f t="shared" si="111"/>
        <v>IAHPIT</v>
      </c>
      <c r="B2425" s="199" t="s">
        <v>774</v>
      </c>
      <c r="C2425" s="199" t="s">
        <v>886</v>
      </c>
      <c r="D2425" s="195">
        <v>1796</v>
      </c>
      <c r="E2425" s="195" t="s">
        <v>1988</v>
      </c>
      <c r="F2425" s="195">
        <v>4979.1000000000004</v>
      </c>
      <c r="G2425" s="195">
        <v>224.1</v>
      </c>
      <c r="H2425" s="196">
        <f t="shared" si="112"/>
        <v>224.1</v>
      </c>
      <c r="I2425" s="197" t="b">
        <f t="shared" si="113"/>
        <v>1</v>
      </c>
      <c r="J2425" s="194" t="b">
        <v>1</v>
      </c>
    </row>
    <row r="2426" spans="1:10" ht="15.6" thickBot="1">
      <c r="A2426" s="222" t="str">
        <f t="shared" si="111"/>
        <v>PITIAH</v>
      </c>
      <c r="B2426" s="199" t="s">
        <v>886</v>
      </c>
      <c r="C2426" s="199" t="s">
        <v>774</v>
      </c>
      <c r="D2426" s="198">
        <v>1796</v>
      </c>
      <c r="E2426" s="198" t="s">
        <v>1988</v>
      </c>
      <c r="F2426" s="198">
        <v>4996.6000000000004</v>
      </c>
      <c r="G2426" s="198">
        <v>222.7</v>
      </c>
      <c r="H2426" s="196">
        <f t="shared" si="112"/>
        <v>222.7</v>
      </c>
      <c r="I2426" s="197" t="b">
        <f t="shared" si="113"/>
        <v>1</v>
      </c>
      <c r="J2426" s="194" t="b">
        <v>1</v>
      </c>
    </row>
    <row r="2427" spans="1:10" ht="15.6" thickBot="1">
      <c r="A2427" s="222" t="str">
        <f t="shared" si="111"/>
        <v>ONTPHX</v>
      </c>
      <c r="B2427" s="199" t="s">
        <v>1808</v>
      </c>
      <c r="C2427" s="199" t="s">
        <v>978</v>
      </c>
      <c r="D2427" s="195">
        <v>521</v>
      </c>
      <c r="E2427" s="195" t="s">
        <v>1989</v>
      </c>
      <c r="F2427" s="195">
        <v>2920.2</v>
      </c>
      <c r="G2427" s="195">
        <v>77.2</v>
      </c>
      <c r="H2427" s="196">
        <f t="shared" si="112"/>
        <v>77.2</v>
      </c>
      <c r="I2427" s="197" t="b">
        <f t="shared" si="113"/>
        <v>1</v>
      </c>
      <c r="J2427" s="194" t="b">
        <v>1</v>
      </c>
    </row>
    <row r="2428" spans="1:10" ht="15.6" thickBot="1">
      <c r="A2428" s="222" t="str">
        <f t="shared" si="111"/>
        <v>PHXDFW</v>
      </c>
      <c r="B2428" s="199" t="s">
        <v>978</v>
      </c>
      <c r="C2428" s="199" t="s">
        <v>881</v>
      </c>
      <c r="D2428" s="195">
        <v>1392</v>
      </c>
      <c r="E2428" s="195" t="s">
        <v>1990</v>
      </c>
      <c r="F2428" s="195">
        <v>7162.9</v>
      </c>
      <c r="G2428" s="195">
        <v>133</v>
      </c>
      <c r="H2428" s="196">
        <f t="shared" si="112"/>
        <v>133</v>
      </c>
      <c r="I2428" s="197" t="b">
        <f t="shared" si="113"/>
        <v>1</v>
      </c>
      <c r="J2428" s="194" t="b">
        <v>1</v>
      </c>
    </row>
    <row r="2429" spans="1:10" ht="15.6" thickBot="1">
      <c r="A2429" s="222" t="str">
        <f t="shared" si="111"/>
        <v>DFWONT</v>
      </c>
      <c r="B2429" s="199" t="s">
        <v>881</v>
      </c>
      <c r="C2429" s="199" t="s">
        <v>1808</v>
      </c>
      <c r="D2429" s="195">
        <v>1907</v>
      </c>
      <c r="E2429" s="195" t="s">
        <v>1991</v>
      </c>
      <c r="F2429" s="195">
        <v>8614.6</v>
      </c>
      <c r="G2429" s="195">
        <v>162.6</v>
      </c>
      <c r="H2429" s="196">
        <f t="shared" si="112"/>
        <v>162.6</v>
      </c>
      <c r="I2429" s="197" t="b">
        <f t="shared" si="113"/>
        <v>1</v>
      </c>
      <c r="J2429" s="194" t="b">
        <v>1</v>
      </c>
    </row>
    <row r="2430" spans="1:10" ht="15.6" thickBot="1">
      <c r="A2430" s="222" t="str">
        <f t="shared" si="111"/>
        <v>ONTDFW</v>
      </c>
      <c r="B2430" s="199" t="s">
        <v>1808</v>
      </c>
      <c r="C2430" s="199" t="s">
        <v>881</v>
      </c>
      <c r="D2430" s="195">
        <v>1907</v>
      </c>
      <c r="E2430" s="195" t="s">
        <v>1991</v>
      </c>
      <c r="F2430" s="195">
        <v>8615.4</v>
      </c>
      <c r="G2430" s="195">
        <v>162.6</v>
      </c>
      <c r="H2430" s="196">
        <f t="shared" si="112"/>
        <v>162.6</v>
      </c>
      <c r="I2430" s="197" t="b">
        <f t="shared" si="113"/>
        <v>1</v>
      </c>
      <c r="J2430" s="194" t="b">
        <v>1</v>
      </c>
    </row>
    <row r="2431" spans="1:10" ht="15.6" thickBot="1">
      <c r="A2431" s="222" t="str">
        <f t="shared" si="111"/>
        <v>DFWPHX</v>
      </c>
      <c r="B2431" s="199" t="s">
        <v>881</v>
      </c>
      <c r="C2431" s="199" t="s">
        <v>978</v>
      </c>
      <c r="D2431" s="195">
        <v>1392</v>
      </c>
      <c r="E2431" s="195" t="s">
        <v>1990</v>
      </c>
      <c r="F2431" s="195">
        <v>7162.7</v>
      </c>
      <c r="G2431" s="195">
        <v>133</v>
      </c>
      <c r="H2431" s="196">
        <f t="shared" si="112"/>
        <v>133</v>
      </c>
      <c r="I2431" s="197" t="b">
        <f t="shared" si="113"/>
        <v>1</v>
      </c>
      <c r="J2431" s="194" t="b">
        <v>1</v>
      </c>
    </row>
    <row r="2432" spans="1:10" ht="15.6" thickBot="1">
      <c r="A2432" s="222" t="str">
        <f t="shared" si="111"/>
        <v>PHXONT</v>
      </c>
      <c r="B2432" s="199" t="s">
        <v>978</v>
      </c>
      <c r="C2432" s="199" t="s">
        <v>1808</v>
      </c>
      <c r="D2432" s="198">
        <v>521</v>
      </c>
      <c r="E2432" s="198" t="s">
        <v>1989</v>
      </c>
      <c r="F2432" s="198">
        <v>2924.7</v>
      </c>
      <c r="G2432" s="198">
        <v>77.099999999999994</v>
      </c>
      <c r="H2432" s="196">
        <f t="shared" si="112"/>
        <v>77.099999999999994</v>
      </c>
      <c r="I2432" s="197" t="b">
        <f t="shared" si="113"/>
        <v>1</v>
      </c>
      <c r="J2432" s="194" t="b">
        <v>1</v>
      </c>
    </row>
    <row r="2433" spans="1:10" ht="15.6" thickBot="1">
      <c r="A2433" s="222" t="str">
        <f t="shared" si="111"/>
        <v>FWAORD</v>
      </c>
      <c r="B2433" s="199" t="s">
        <v>1992</v>
      </c>
      <c r="C2433" s="199" t="s">
        <v>776</v>
      </c>
      <c r="D2433" s="195">
        <v>251</v>
      </c>
      <c r="E2433" s="195" t="s">
        <v>1448</v>
      </c>
      <c r="F2433" s="195">
        <v>1176.9000000000001</v>
      </c>
      <c r="G2433" s="195">
        <v>54.7</v>
      </c>
      <c r="H2433" s="196">
        <f t="shared" si="112"/>
        <v>54.7</v>
      </c>
      <c r="I2433" s="197" t="b">
        <f t="shared" si="113"/>
        <v>1</v>
      </c>
      <c r="J2433" s="194" t="b">
        <v>1</v>
      </c>
    </row>
    <row r="2434" spans="1:10" ht="15.6" thickBot="1">
      <c r="A2434" s="222" t="str">
        <f t="shared" si="111"/>
        <v>ORDFWA</v>
      </c>
      <c r="B2434" s="199" t="s">
        <v>776</v>
      </c>
      <c r="C2434" s="199" t="s">
        <v>1992</v>
      </c>
      <c r="D2434" s="198">
        <v>251</v>
      </c>
      <c r="E2434" s="198" t="s">
        <v>1448</v>
      </c>
      <c r="F2434" s="198">
        <v>1176.7</v>
      </c>
      <c r="G2434" s="198">
        <v>54.7</v>
      </c>
      <c r="H2434" s="196">
        <f t="shared" si="112"/>
        <v>54.7</v>
      </c>
      <c r="I2434" s="197" t="b">
        <f t="shared" si="113"/>
        <v>1</v>
      </c>
      <c r="J2434" s="194" t="b">
        <v>1</v>
      </c>
    </row>
    <row r="2435" spans="1:10" ht="15.6" thickBot="1">
      <c r="A2435" s="222" t="str">
        <f t="shared" ref="A2435:A2498" si="114">B2435&amp;C2435</f>
        <v>FUKITM</v>
      </c>
      <c r="B2435" s="199" t="s">
        <v>1237</v>
      </c>
      <c r="C2435" s="199" t="s">
        <v>1885</v>
      </c>
      <c r="D2435" s="195">
        <v>476</v>
      </c>
      <c r="E2435" s="195" t="s">
        <v>1993</v>
      </c>
      <c r="F2435" s="195">
        <v>2401</v>
      </c>
      <c r="G2435" s="195">
        <v>68.7</v>
      </c>
      <c r="H2435" s="196">
        <f t="shared" ref="H2435:H2498" si="115">SUMIFS(G:G,B:B,B2435,C:C,C2435)</f>
        <v>68.7</v>
      </c>
      <c r="I2435" s="197" t="b">
        <f t="shared" ref="I2435:I2498" si="116">H2435=G2435</f>
        <v>1</v>
      </c>
      <c r="J2435" s="194" t="b">
        <v>1</v>
      </c>
    </row>
    <row r="2436" spans="1:10" ht="15.6" thickBot="1">
      <c r="A2436" s="222" t="str">
        <f t="shared" si="114"/>
        <v>ITMFUK</v>
      </c>
      <c r="B2436" s="199" t="s">
        <v>1885</v>
      </c>
      <c r="C2436" s="199" t="s">
        <v>1237</v>
      </c>
      <c r="D2436" s="198">
        <v>476</v>
      </c>
      <c r="E2436" s="198" t="s">
        <v>1994</v>
      </c>
      <c r="F2436" s="198">
        <v>2401.8000000000002</v>
      </c>
      <c r="G2436" s="198">
        <v>68.599999999999994</v>
      </c>
      <c r="H2436" s="196">
        <f t="shared" si="115"/>
        <v>68.599999999999994</v>
      </c>
      <c r="I2436" s="197" t="b">
        <f t="shared" si="116"/>
        <v>1</v>
      </c>
      <c r="J2436" s="194" t="b">
        <v>1</v>
      </c>
    </row>
    <row r="2437" spans="1:10" ht="15.6" thickBot="1">
      <c r="A2437" s="222" t="str">
        <f t="shared" si="114"/>
        <v>MUCDRS</v>
      </c>
      <c r="B2437" s="199" t="s">
        <v>797</v>
      </c>
      <c r="C2437" s="199" t="s">
        <v>1995</v>
      </c>
      <c r="D2437" s="198">
        <v>340</v>
      </c>
      <c r="E2437" s="198" t="s">
        <v>1415</v>
      </c>
      <c r="F2437" s="198">
        <v>1917.5</v>
      </c>
      <c r="G2437" s="198">
        <v>72.8</v>
      </c>
      <c r="H2437" s="196">
        <f t="shared" si="115"/>
        <v>72.8</v>
      </c>
      <c r="I2437" s="197" t="b">
        <f t="shared" si="116"/>
        <v>1</v>
      </c>
      <c r="J2437" s="194" t="b">
        <v>1</v>
      </c>
    </row>
    <row r="2438" spans="1:10" ht="15.6" thickBot="1">
      <c r="A2438" s="222" t="str">
        <f t="shared" si="114"/>
        <v>DRSMUC</v>
      </c>
      <c r="B2438" s="199" t="s">
        <v>1995</v>
      </c>
      <c r="C2438" s="199" t="s">
        <v>797</v>
      </c>
      <c r="D2438" s="195">
        <v>340</v>
      </c>
      <c r="E2438" s="195" t="s">
        <v>1415</v>
      </c>
      <c r="F2438" s="195">
        <v>1918.1</v>
      </c>
      <c r="G2438" s="195">
        <v>72.8</v>
      </c>
      <c r="H2438" s="196">
        <f t="shared" si="115"/>
        <v>72.8</v>
      </c>
      <c r="I2438" s="197" t="b">
        <f t="shared" si="116"/>
        <v>1</v>
      </c>
      <c r="J2438" s="194" t="b">
        <v>1</v>
      </c>
    </row>
    <row r="2439" spans="1:10" ht="15.6" thickBot="1">
      <c r="A2439" s="222" t="str">
        <f t="shared" si="114"/>
        <v>BKKAMD</v>
      </c>
      <c r="B2439" s="199" t="s">
        <v>768</v>
      </c>
      <c r="C2439" s="199" t="s">
        <v>849</v>
      </c>
      <c r="D2439" s="195">
        <v>3133</v>
      </c>
      <c r="E2439" s="195">
        <v>737</v>
      </c>
      <c r="F2439" s="195">
        <v>11623.3</v>
      </c>
      <c r="G2439" s="195">
        <v>183</v>
      </c>
      <c r="H2439" s="196">
        <f t="shared" si="115"/>
        <v>183</v>
      </c>
      <c r="I2439" s="197" t="b">
        <f t="shared" si="116"/>
        <v>1</v>
      </c>
      <c r="J2439" s="194" t="b">
        <v>1</v>
      </c>
    </row>
    <row r="2440" spans="1:10" ht="15.6" thickBot="1">
      <c r="A2440" s="222" t="str">
        <f t="shared" si="114"/>
        <v>AMDBKK</v>
      </c>
      <c r="B2440" s="199" t="s">
        <v>849</v>
      </c>
      <c r="C2440" s="199" t="s">
        <v>768</v>
      </c>
      <c r="D2440" s="198">
        <v>3133</v>
      </c>
      <c r="E2440" s="198">
        <v>737</v>
      </c>
      <c r="F2440" s="198">
        <v>11623.3</v>
      </c>
      <c r="G2440" s="198">
        <v>183</v>
      </c>
      <c r="H2440" s="196">
        <f t="shared" si="115"/>
        <v>183</v>
      </c>
      <c r="I2440" s="197" t="b">
        <f t="shared" si="116"/>
        <v>1</v>
      </c>
      <c r="J2440" s="194" t="b">
        <v>1</v>
      </c>
    </row>
    <row r="2441" spans="1:10" ht="19.8" thickBot="1">
      <c r="A2441" s="222" t="str">
        <f t="shared" si="114"/>
        <v>SEADEN</v>
      </c>
      <c r="B2441" s="199" t="s">
        <v>567</v>
      </c>
      <c r="C2441" s="199" t="s">
        <v>878</v>
      </c>
      <c r="D2441" s="195">
        <v>1643</v>
      </c>
      <c r="E2441" s="195" t="s">
        <v>1996</v>
      </c>
      <c r="F2441" s="195">
        <v>7190</v>
      </c>
      <c r="G2441" s="195">
        <v>165.1</v>
      </c>
      <c r="H2441" s="196">
        <f t="shared" si="115"/>
        <v>165.1</v>
      </c>
      <c r="I2441" s="197" t="b">
        <f t="shared" si="116"/>
        <v>1</v>
      </c>
      <c r="J2441" s="194" t="b">
        <v>1</v>
      </c>
    </row>
    <row r="2442" spans="1:10" ht="15.6" thickBot="1">
      <c r="A2442" s="222" t="str">
        <f t="shared" si="114"/>
        <v>DENCOS</v>
      </c>
      <c r="B2442" s="199" t="s">
        <v>878</v>
      </c>
      <c r="C2442" s="199" t="s">
        <v>1997</v>
      </c>
      <c r="D2442" s="195">
        <v>116</v>
      </c>
      <c r="E2442" s="195" t="s">
        <v>1289</v>
      </c>
      <c r="F2442" s="195">
        <v>658.8</v>
      </c>
      <c r="G2442" s="195">
        <v>25</v>
      </c>
      <c r="H2442" s="196">
        <f t="shared" si="115"/>
        <v>25</v>
      </c>
      <c r="I2442" s="197" t="b">
        <f t="shared" si="116"/>
        <v>1</v>
      </c>
      <c r="J2442" s="194" t="b">
        <v>1</v>
      </c>
    </row>
    <row r="2443" spans="1:10" ht="15.6" thickBot="1">
      <c r="A2443" s="222" t="str">
        <f t="shared" si="114"/>
        <v>COSDFW</v>
      </c>
      <c r="B2443" s="199" t="s">
        <v>1997</v>
      </c>
      <c r="C2443" s="199" t="s">
        <v>881</v>
      </c>
      <c r="D2443" s="195">
        <v>953</v>
      </c>
      <c r="E2443" s="195" t="s">
        <v>1998</v>
      </c>
      <c r="F2443" s="195">
        <v>4968.5</v>
      </c>
      <c r="G2443" s="195">
        <v>102</v>
      </c>
      <c r="H2443" s="196">
        <f t="shared" si="115"/>
        <v>102</v>
      </c>
      <c r="I2443" s="197" t="b">
        <f t="shared" si="116"/>
        <v>1</v>
      </c>
      <c r="J2443" s="194" t="b">
        <v>1</v>
      </c>
    </row>
    <row r="2444" spans="1:10" ht="15.6" thickBot="1">
      <c r="A2444" s="222" t="str">
        <f t="shared" si="114"/>
        <v>DFWCOS</v>
      </c>
      <c r="B2444" s="199" t="s">
        <v>881</v>
      </c>
      <c r="C2444" s="199" t="s">
        <v>1997</v>
      </c>
      <c r="D2444" s="195">
        <v>953</v>
      </c>
      <c r="E2444" s="195" t="s">
        <v>1998</v>
      </c>
      <c r="F2444" s="195">
        <v>4968.5</v>
      </c>
      <c r="G2444" s="195">
        <v>102</v>
      </c>
      <c r="H2444" s="196">
        <f t="shared" si="115"/>
        <v>102</v>
      </c>
      <c r="I2444" s="197" t="b">
        <f t="shared" si="116"/>
        <v>1</v>
      </c>
      <c r="J2444" s="194" t="b">
        <v>1</v>
      </c>
    </row>
    <row r="2445" spans="1:10" ht="15.6" thickBot="1">
      <c r="A2445" s="222" t="str">
        <f t="shared" si="114"/>
        <v>COSDEN</v>
      </c>
      <c r="B2445" s="199" t="s">
        <v>1997</v>
      </c>
      <c r="C2445" s="199" t="s">
        <v>878</v>
      </c>
      <c r="D2445" s="195">
        <v>116</v>
      </c>
      <c r="E2445" s="195" t="s">
        <v>1290</v>
      </c>
      <c r="F2445" s="195">
        <v>651.79999999999995</v>
      </c>
      <c r="G2445" s="195">
        <v>25.2</v>
      </c>
      <c r="H2445" s="196">
        <f t="shared" si="115"/>
        <v>25.2</v>
      </c>
      <c r="I2445" s="197" t="b">
        <f t="shared" si="116"/>
        <v>1</v>
      </c>
      <c r="J2445" s="194" t="b">
        <v>1</v>
      </c>
    </row>
    <row r="2446" spans="1:10" ht="19.8" thickBot="1">
      <c r="A2446" s="222" t="str">
        <f t="shared" si="114"/>
        <v>DENSEA</v>
      </c>
      <c r="B2446" s="199" t="s">
        <v>878</v>
      </c>
      <c r="C2446" s="199" t="s">
        <v>567</v>
      </c>
      <c r="D2446" s="198">
        <v>1643</v>
      </c>
      <c r="E2446" s="198" t="s">
        <v>1996</v>
      </c>
      <c r="F2446" s="198">
        <v>7211.4</v>
      </c>
      <c r="G2446" s="198">
        <v>164</v>
      </c>
      <c r="H2446" s="196">
        <f t="shared" si="115"/>
        <v>164</v>
      </c>
      <c r="I2446" s="197" t="b">
        <f t="shared" si="116"/>
        <v>1</v>
      </c>
      <c r="J2446" s="194" t="b">
        <v>1</v>
      </c>
    </row>
    <row r="2447" spans="1:10" ht="15.6" thickBot="1">
      <c r="A2447" s="222" t="str">
        <f t="shared" si="114"/>
        <v>SYDMNL</v>
      </c>
      <c r="B2447" s="199" t="s">
        <v>960</v>
      </c>
      <c r="C2447" s="199" t="s">
        <v>1078</v>
      </c>
      <c r="D2447" s="198">
        <v>6257</v>
      </c>
      <c r="E2447" s="198" t="s">
        <v>1999</v>
      </c>
      <c r="F2447" s="198">
        <v>41857.300000000003</v>
      </c>
      <c r="G2447" s="198">
        <v>360.4</v>
      </c>
      <c r="H2447" s="196">
        <f t="shared" si="115"/>
        <v>360.4</v>
      </c>
      <c r="I2447" s="197" t="b">
        <f t="shared" si="116"/>
        <v>1</v>
      </c>
      <c r="J2447" s="194" t="b">
        <v>1</v>
      </c>
    </row>
    <row r="2448" spans="1:10" ht="15.6" thickBot="1">
      <c r="A2448" s="222" t="str">
        <f t="shared" si="114"/>
        <v>MNLSYD</v>
      </c>
      <c r="B2448" s="199" t="s">
        <v>1078</v>
      </c>
      <c r="C2448" s="199" t="s">
        <v>960</v>
      </c>
      <c r="D2448" s="195">
        <v>6257</v>
      </c>
      <c r="E2448" s="195" t="s">
        <v>1999</v>
      </c>
      <c r="F2448" s="195">
        <v>41851</v>
      </c>
      <c r="G2448" s="195">
        <v>360.4</v>
      </c>
      <c r="H2448" s="196">
        <f t="shared" si="115"/>
        <v>360.4</v>
      </c>
      <c r="I2448" s="197" t="b">
        <f t="shared" si="116"/>
        <v>1</v>
      </c>
      <c r="J2448" s="194" t="b">
        <v>1</v>
      </c>
    </row>
    <row r="2449" spans="1:10" ht="15.6" thickBot="1">
      <c r="A2449" s="222" t="str">
        <f t="shared" si="114"/>
        <v>ICNSHE</v>
      </c>
      <c r="B2449" s="199" t="s">
        <v>780</v>
      </c>
      <c r="C2449" s="199" t="s">
        <v>1244</v>
      </c>
      <c r="D2449" s="195">
        <v>528</v>
      </c>
      <c r="E2449" s="195" t="s">
        <v>2000</v>
      </c>
      <c r="F2449" s="195">
        <v>5401.9</v>
      </c>
      <c r="G2449" s="195">
        <v>60.4</v>
      </c>
      <c r="H2449" s="196">
        <f t="shared" si="115"/>
        <v>60.4</v>
      </c>
      <c r="I2449" s="197" t="b">
        <f t="shared" si="116"/>
        <v>1</v>
      </c>
      <c r="J2449" s="194" t="b">
        <v>1</v>
      </c>
    </row>
    <row r="2450" spans="1:10" ht="15.6" thickBot="1">
      <c r="A2450" s="222" t="str">
        <f t="shared" si="114"/>
        <v>SHEICN</v>
      </c>
      <c r="B2450" s="199" t="s">
        <v>1244</v>
      </c>
      <c r="C2450" s="199" t="s">
        <v>780</v>
      </c>
      <c r="D2450" s="198">
        <v>528</v>
      </c>
      <c r="E2450" s="198" t="s">
        <v>2000</v>
      </c>
      <c r="F2450" s="198">
        <v>5401.9</v>
      </c>
      <c r="G2450" s="198">
        <v>60.4</v>
      </c>
      <c r="H2450" s="196">
        <f t="shared" si="115"/>
        <v>60.4</v>
      </c>
      <c r="I2450" s="197" t="b">
        <f t="shared" si="116"/>
        <v>1</v>
      </c>
      <c r="J2450" s="194" t="b">
        <v>1</v>
      </c>
    </row>
    <row r="2451" spans="1:10" ht="15.6" thickBot="1">
      <c r="A2451" s="222" t="str">
        <f t="shared" si="114"/>
        <v>LJUMUC</v>
      </c>
      <c r="B2451" s="199" t="s">
        <v>1350</v>
      </c>
      <c r="C2451" s="199" t="s">
        <v>797</v>
      </c>
      <c r="D2451" s="195">
        <v>311</v>
      </c>
      <c r="E2451" s="195" t="s">
        <v>1528</v>
      </c>
      <c r="F2451" s="195">
        <v>1729.7</v>
      </c>
      <c r="G2451" s="195">
        <v>69.599999999999994</v>
      </c>
      <c r="H2451" s="196">
        <f t="shared" si="115"/>
        <v>69.599999999999994</v>
      </c>
      <c r="I2451" s="197" t="b">
        <f t="shared" si="116"/>
        <v>1</v>
      </c>
      <c r="J2451" s="194" t="b">
        <v>1</v>
      </c>
    </row>
    <row r="2452" spans="1:10" ht="15.6" thickBot="1">
      <c r="A2452" s="222" t="str">
        <f t="shared" si="114"/>
        <v>MUCFMO</v>
      </c>
      <c r="B2452" s="199" t="s">
        <v>797</v>
      </c>
      <c r="C2452" s="199" t="s">
        <v>2001</v>
      </c>
      <c r="D2452" s="195">
        <v>510</v>
      </c>
      <c r="E2452" s="195" t="s">
        <v>998</v>
      </c>
      <c r="F2452" s="195">
        <v>2785</v>
      </c>
      <c r="G2452" s="195">
        <v>80</v>
      </c>
      <c r="H2452" s="196">
        <f t="shared" si="115"/>
        <v>80</v>
      </c>
      <c r="I2452" s="197" t="b">
        <f t="shared" si="116"/>
        <v>1</v>
      </c>
      <c r="J2452" s="194" t="b">
        <v>1</v>
      </c>
    </row>
    <row r="2453" spans="1:10" ht="15.6" thickBot="1">
      <c r="A2453" s="222" t="str">
        <f t="shared" si="114"/>
        <v>FMOMUC</v>
      </c>
      <c r="B2453" s="199" t="s">
        <v>2001</v>
      </c>
      <c r="C2453" s="199" t="s">
        <v>797</v>
      </c>
      <c r="D2453" s="198">
        <v>510</v>
      </c>
      <c r="E2453" s="198" t="s">
        <v>998</v>
      </c>
      <c r="F2453" s="198">
        <v>2784.8</v>
      </c>
      <c r="G2453" s="198">
        <v>80</v>
      </c>
      <c r="H2453" s="196">
        <f t="shared" si="115"/>
        <v>80</v>
      </c>
      <c r="I2453" s="197" t="b">
        <f t="shared" si="116"/>
        <v>1</v>
      </c>
      <c r="J2453" s="194" t="b">
        <v>1</v>
      </c>
    </row>
    <row r="2454" spans="1:10" ht="15.6" thickBot="1">
      <c r="A2454" s="222" t="str">
        <f t="shared" si="114"/>
        <v>MUCLJU</v>
      </c>
      <c r="B2454" s="199" t="s">
        <v>797</v>
      </c>
      <c r="C2454" s="199" t="s">
        <v>1350</v>
      </c>
      <c r="D2454" s="195">
        <v>311</v>
      </c>
      <c r="E2454" s="195" t="s">
        <v>1528</v>
      </c>
      <c r="F2454" s="195">
        <v>1729.7</v>
      </c>
      <c r="G2454" s="195">
        <v>69.599999999999994</v>
      </c>
      <c r="H2454" s="196">
        <f t="shared" si="115"/>
        <v>69.599999999999994</v>
      </c>
      <c r="I2454" s="197" t="b">
        <f t="shared" si="116"/>
        <v>1</v>
      </c>
      <c r="J2454" s="194" t="b">
        <v>1</v>
      </c>
    </row>
    <row r="2455" spans="1:10" ht="15.6" thickBot="1">
      <c r="A2455" s="222" t="str">
        <f t="shared" si="114"/>
        <v>WAWIST</v>
      </c>
      <c r="B2455" s="199" t="s">
        <v>1146</v>
      </c>
      <c r="C2455" s="199" t="s">
        <v>812</v>
      </c>
      <c r="D2455" s="195">
        <v>1378</v>
      </c>
      <c r="E2455" s="195" t="s">
        <v>2002</v>
      </c>
      <c r="F2455" s="195">
        <v>6020.6</v>
      </c>
      <c r="G2455" s="195">
        <v>146.4</v>
      </c>
      <c r="H2455" s="196">
        <f t="shared" si="115"/>
        <v>146.4</v>
      </c>
      <c r="I2455" s="197" t="b">
        <f t="shared" si="116"/>
        <v>1</v>
      </c>
      <c r="J2455" s="194" t="b">
        <v>1</v>
      </c>
    </row>
    <row r="2456" spans="1:10" ht="15.6" thickBot="1">
      <c r="A2456" s="222" t="str">
        <f t="shared" si="114"/>
        <v>ISTWAW</v>
      </c>
      <c r="B2456" s="199" t="s">
        <v>812</v>
      </c>
      <c r="C2456" s="199" t="s">
        <v>1146</v>
      </c>
      <c r="D2456" s="198">
        <v>1378</v>
      </c>
      <c r="E2456" s="198" t="s">
        <v>2002</v>
      </c>
      <c r="F2456" s="198">
        <v>6020.6</v>
      </c>
      <c r="G2456" s="198">
        <v>146.4</v>
      </c>
      <c r="H2456" s="196">
        <f t="shared" si="115"/>
        <v>146.4</v>
      </c>
      <c r="I2456" s="197" t="b">
        <f t="shared" si="116"/>
        <v>1</v>
      </c>
      <c r="J2456" s="194" t="b">
        <v>1</v>
      </c>
    </row>
    <row r="2457" spans="1:10" ht="15.6" thickBot="1">
      <c r="A2457" s="222" t="str">
        <f t="shared" si="114"/>
        <v>AMSLYS</v>
      </c>
      <c r="B2457" s="199" t="s">
        <v>790</v>
      </c>
      <c r="C2457" s="199" t="s">
        <v>1470</v>
      </c>
      <c r="D2457" s="195">
        <v>731</v>
      </c>
      <c r="E2457" s="195" t="s">
        <v>949</v>
      </c>
      <c r="F2457" s="195">
        <v>3546.9</v>
      </c>
      <c r="G2457" s="195">
        <v>101.8</v>
      </c>
      <c r="H2457" s="196">
        <f t="shared" si="115"/>
        <v>101.8</v>
      </c>
      <c r="I2457" s="197" t="b">
        <f t="shared" si="116"/>
        <v>1</v>
      </c>
      <c r="J2457" s="194" t="b">
        <v>1</v>
      </c>
    </row>
    <row r="2458" spans="1:10" ht="15.6" thickBot="1">
      <c r="A2458" s="222" t="str">
        <f t="shared" si="114"/>
        <v>LYSAMS</v>
      </c>
      <c r="B2458" s="199" t="s">
        <v>1470</v>
      </c>
      <c r="C2458" s="199" t="s">
        <v>790</v>
      </c>
      <c r="D2458" s="198">
        <v>731</v>
      </c>
      <c r="E2458" s="198" t="s">
        <v>949</v>
      </c>
      <c r="F2458" s="198">
        <v>3546.9</v>
      </c>
      <c r="G2458" s="198">
        <v>101.8</v>
      </c>
      <c r="H2458" s="196">
        <f t="shared" si="115"/>
        <v>101.8</v>
      </c>
      <c r="I2458" s="197" t="b">
        <f t="shared" si="116"/>
        <v>1</v>
      </c>
      <c r="J2458" s="194" t="b">
        <v>1</v>
      </c>
    </row>
    <row r="2459" spans="1:10" ht="15.6" thickBot="1">
      <c r="A2459" s="222" t="str">
        <f t="shared" si="114"/>
        <v>HAMLHR</v>
      </c>
      <c r="B2459" s="199" t="s">
        <v>1340</v>
      </c>
      <c r="C2459" s="199" t="s">
        <v>844</v>
      </c>
      <c r="D2459" s="195">
        <v>744</v>
      </c>
      <c r="E2459" s="195" t="s">
        <v>2003</v>
      </c>
      <c r="F2459" s="195">
        <v>4199.7</v>
      </c>
      <c r="G2459" s="195">
        <v>93.4</v>
      </c>
      <c r="H2459" s="196">
        <f t="shared" si="115"/>
        <v>93.4</v>
      </c>
      <c r="I2459" s="197" t="b">
        <f t="shared" si="116"/>
        <v>1</v>
      </c>
      <c r="J2459" s="194" t="b">
        <v>1</v>
      </c>
    </row>
    <row r="2460" spans="1:10" ht="15.6" thickBot="1">
      <c r="A2460" s="222" t="str">
        <f t="shared" si="114"/>
        <v>LHRHAM</v>
      </c>
      <c r="B2460" s="199" t="s">
        <v>844</v>
      </c>
      <c r="C2460" s="199" t="s">
        <v>1340</v>
      </c>
      <c r="D2460" s="198">
        <v>744</v>
      </c>
      <c r="E2460" s="198" t="s">
        <v>2003</v>
      </c>
      <c r="F2460" s="198">
        <v>4199.6000000000004</v>
      </c>
      <c r="G2460" s="198">
        <v>93.4</v>
      </c>
      <c r="H2460" s="196">
        <f t="shared" si="115"/>
        <v>93.4</v>
      </c>
      <c r="I2460" s="197" t="b">
        <f t="shared" si="116"/>
        <v>1</v>
      </c>
      <c r="J2460" s="194" t="b">
        <v>1</v>
      </c>
    </row>
    <row r="2461" spans="1:10" ht="15.6" thickBot="1">
      <c r="A2461" s="222" t="str">
        <f t="shared" si="114"/>
        <v>VIETLV</v>
      </c>
      <c r="B2461" s="199" t="s">
        <v>763</v>
      </c>
      <c r="C2461" s="199" t="s">
        <v>1122</v>
      </c>
      <c r="D2461" s="195">
        <v>2359</v>
      </c>
      <c r="E2461" s="195" t="s">
        <v>1249</v>
      </c>
      <c r="F2461" s="195">
        <v>10594.1</v>
      </c>
      <c r="G2461" s="195">
        <v>169.9</v>
      </c>
      <c r="H2461" s="196">
        <f t="shared" si="115"/>
        <v>169.9</v>
      </c>
      <c r="I2461" s="197" t="b">
        <f t="shared" si="116"/>
        <v>1</v>
      </c>
      <c r="J2461" s="194" t="b">
        <v>1</v>
      </c>
    </row>
    <row r="2462" spans="1:10" ht="15.6" thickBot="1">
      <c r="A2462" s="222" t="str">
        <f t="shared" si="114"/>
        <v>TLVFRA</v>
      </c>
      <c r="B2462" s="199" t="s">
        <v>1122</v>
      </c>
      <c r="C2462" s="199" t="s">
        <v>766</v>
      </c>
      <c r="D2462" s="195">
        <v>2950</v>
      </c>
      <c r="E2462" s="195" t="s">
        <v>2004</v>
      </c>
      <c r="F2462" s="195">
        <v>12883.9</v>
      </c>
      <c r="G2462" s="195">
        <v>200.5</v>
      </c>
      <c r="H2462" s="196">
        <f t="shared" si="115"/>
        <v>200.5</v>
      </c>
      <c r="I2462" s="197" t="b">
        <f t="shared" si="116"/>
        <v>1</v>
      </c>
      <c r="J2462" s="194" t="b">
        <v>1</v>
      </c>
    </row>
    <row r="2463" spans="1:10" ht="15.6" thickBot="1">
      <c r="A2463" s="222" t="str">
        <f t="shared" si="114"/>
        <v>FRABRU</v>
      </c>
      <c r="B2463" s="199" t="s">
        <v>766</v>
      </c>
      <c r="C2463" s="199" t="s">
        <v>997</v>
      </c>
      <c r="D2463" s="195">
        <v>304</v>
      </c>
      <c r="E2463" s="195" t="s">
        <v>2005</v>
      </c>
      <c r="F2463" s="195">
        <v>2241.1999999999998</v>
      </c>
      <c r="G2463" s="195">
        <v>56.5</v>
      </c>
      <c r="H2463" s="196">
        <f t="shared" si="115"/>
        <v>56.5</v>
      </c>
      <c r="I2463" s="197" t="b">
        <f t="shared" si="116"/>
        <v>1</v>
      </c>
      <c r="J2463" s="194" t="b">
        <v>1</v>
      </c>
    </row>
    <row r="2464" spans="1:10" ht="15.6" thickBot="1">
      <c r="A2464" s="222" t="str">
        <f t="shared" si="114"/>
        <v>BRUFRA</v>
      </c>
      <c r="B2464" s="199" t="s">
        <v>997</v>
      </c>
      <c r="C2464" s="199" t="s">
        <v>766</v>
      </c>
      <c r="D2464" s="195">
        <v>304</v>
      </c>
      <c r="E2464" s="195" t="s">
        <v>2005</v>
      </c>
      <c r="F2464" s="195">
        <v>2241.1999999999998</v>
      </c>
      <c r="G2464" s="195">
        <v>56.5</v>
      </c>
      <c r="H2464" s="196">
        <f t="shared" si="115"/>
        <v>56.5</v>
      </c>
      <c r="I2464" s="197" t="b">
        <f t="shared" si="116"/>
        <v>1</v>
      </c>
      <c r="J2464" s="194" t="b">
        <v>1</v>
      </c>
    </row>
    <row r="2465" spans="1:10" ht="15.6" thickBot="1">
      <c r="A2465" s="222" t="str">
        <f t="shared" si="114"/>
        <v>FRATLV</v>
      </c>
      <c r="B2465" s="199" t="s">
        <v>766</v>
      </c>
      <c r="C2465" s="199" t="s">
        <v>1122</v>
      </c>
      <c r="D2465" s="195">
        <v>2950</v>
      </c>
      <c r="E2465" s="195" t="s">
        <v>2004</v>
      </c>
      <c r="F2465" s="195">
        <v>12883.9</v>
      </c>
      <c r="G2465" s="195">
        <v>200.5</v>
      </c>
      <c r="H2465" s="196">
        <f t="shared" si="115"/>
        <v>200.5</v>
      </c>
      <c r="I2465" s="197" t="b">
        <f t="shared" si="116"/>
        <v>1</v>
      </c>
      <c r="J2465" s="194" t="b">
        <v>1</v>
      </c>
    </row>
    <row r="2466" spans="1:10" ht="15.6" thickBot="1">
      <c r="A2466" s="222" t="str">
        <f t="shared" si="114"/>
        <v>TLVVIE</v>
      </c>
      <c r="B2466" s="199" t="s">
        <v>1122</v>
      </c>
      <c r="C2466" s="199" t="s">
        <v>763</v>
      </c>
      <c r="D2466" s="198">
        <v>2359</v>
      </c>
      <c r="E2466" s="198" t="s">
        <v>1249</v>
      </c>
      <c r="F2466" s="198">
        <v>10593</v>
      </c>
      <c r="G2466" s="198">
        <v>169.9</v>
      </c>
      <c r="H2466" s="196">
        <f t="shared" si="115"/>
        <v>169.9</v>
      </c>
      <c r="I2466" s="197" t="b">
        <f t="shared" si="116"/>
        <v>1</v>
      </c>
      <c r="J2466" s="194" t="b">
        <v>1</v>
      </c>
    </row>
    <row r="2467" spans="1:10" ht="15.6" thickBot="1">
      <c r="A2467" s="222" t="str">
        <f t="shared" si="114"/>
        <v>SHAJGS</v>
      </c>
      <c r="B2467" s="199" t="s">
        <v>771</v>
      </c>
      <c r="C2467" s="199" t="s">
        <v>1089</v>
      </c>
      <c r="D2467" s="195">
        <v>801</v>
      </c>
      <c r="E2467" s="195">
        <v>738</v>
      </c>
      <c r="F2467" s="195">
        <v>4531.5</v>
      </c>
      <c r="G2467" s="195">
        <v>86.3</v>
      </c>
      <c r="H2467" s="196">
        <f t="shared" si="115"/>
        <v>86.3</v>
      </c>
      <c r="I2467" s="197" t="b">
        <f t="shared" si="116"/>
        <v>1</v>
      </c>
      <c r="J2467" s="194" t="b">
        <v>1</v>
      </c>
    </row>
    <row r="2468" spans="1:10" ht="15.6" thickBot="1">
      <c r="A2468" s="222" t="str">
        <f t="shared" si="114"/>
        <v>JGSSHA</v>
      </c>
      <c r="B2468" s="199" t="s">
        <v>1089</v>
      </c>
      <c r="C2468" s="199" t="s">
        <v>771</v>
      </c>
      <c r="D2468" s="198">
        <v>801</v>
      </c>
      <c r="E2468" s="198">
        <v>738</v>
      </c>
      <c r="F2468" s="198">
        <v>4531.5</v>
      </c>
      <c r="G2468" s="198">
        <v>86.3</v>
      </c>
      <c r="H2468" s="196">
        <f t="shared" si="115"/>
        <v>86.3</v>
      </c>
      <c r="I2468" s="197" t="b">
        <f t="shared" si="116"/>
        <v>1</v>
      </c>
      <c r="J2468" s="194" t="b">
        <v>1</v>
      </c>
    </row>
    <row r="2469" spans="1:10" ht="15.6" thickBot="1">
      <c r="A2469" s="222" t="str">
        <f t="shared" si="114"/>
        <v>BRUARN</v>
      </c>
      <c r="B2469" s="199" t="s">
        <v>997</v>
      </c>
      <c r="C2469" s="199" t="s">
        <v>845</v>
      </c>
      <c r="D2469" s="195">
        <v>1286</v>
      </c>
      <c r="E2469" s="195" t="s">
        <v>2006</v>
      </c>
      <c r="F2469" s="195">
        <v>5676</v>
      </c>
      <c r="G2469" s="195">
        <v>133.80000000000001</v>
      </c>
      <c r="H2469" s="196">
        <f t="shared" si="115"/>
        <v>133.80000000000001</v>
      </c>
      <c r="I2469" s="197" t="b">
        <f t="shared" si="116"/>
        <v>1</v>
      </c>
      <c r="J2469" s="194" t="b">
        <v>1</v>
      </c>
    </row>
    <row r="2470" spans="1:10" ht="15.6" thickBot="1">
      <c r="A2470" s="222" t="str">
        <f t="shared" si="114"/>
        <v>ARNBRU</v>
      </c>
      <c r="B2470" s="199" t="s">
        <v>2007</v>
      </c>
      <c r="C2470" s="199" t="s">
        <v>997</v>
      </c>
      <c r="D2470" s="198">
        <v>1286</v>
      </c>
      <c r="E2470" s="198" t="s">
        <v>2006</v>
      </c>
      <c r="F2470" s="198">
        <v>5676</v>
      </c>
      <c r="G2470" s="198">
        <v>133.80000000000001</v>
      </c>
      <c r="H2470" s="196">
        <f t="shared" si="115"/>
        <v>133.80000000000001</v>
      </c>
      <c r="I2470" s="197" t="b">
        <f t="shared" si="116"/>
        <v>1</v>
      </c>
      <c r="J2470" s="194" t="b">
        <v>1</v>
      </c>
    </row>
    <row r="2471" spans="1:10" ht="15.6" thickBot="1">
      <c r="A2471" s="222" t="str">
        <f t="shared" si="114"/>
        <v>TYNCTU</v>
      </c>
      <c r="B2471" s="199" t="s">
        <v>1591</v>
      </c>
      <c r="C2471" s="199" t="s">
        <v>1015</v>
      </c>
      <c r="D2471" s="195">
        <v>1127</v>
      </c>
      <c r="E2471" s="195" t="s">
        <v>2008</v>
      </c>
      <c r="F2471" s="195">
        <v>6163.8</v>
      </c>
      <c r="G2471" s="195">
        <v>110.1</v>
      </c>
      <c r="H2471" s="196">
        <f t="shared" si="115"/>
        <v>110.1</v>
      </c>
      <c r="I2471" s="197" t="b">
        <f t="shared" si="116"/>
        <v>1</v>
      </c>
      <c r="J2471" s="194" t="b">
        <v>1</v>
      </c>
    </row>
    <row r="2472" spans="1:10" ht="15.6" thickBot="1">
      <c r="A2472" s="222" t="str">
        <f t="shared" si="114"/>
        <v>CTUTYN</v>
      </c>
      <c r="B2472" s="199" t="s">
        <v>1015</v>
      </c>
      <c r="C2472" s="199" t="s">
        <v>1591</v>
      </c>
      <c r="D2472" s="198">
        <v>1127</v>
      </c>
      <c r="E2472" s="198" t="s">
        <v>2008</v>
      </c>
      <c r="F2472" s="198">
        <v>6163.8</v>
      </c>
      <c r="G2472" s="198">
        <v>110.1</v>
      </c>
      <c r="H2472" s="196">
        <f t="shared" si="115"/>
        <v>110.1</v>
      </c>
      <c r="I2472" s="197" t="b">
        <f t="shared" si="116"/>
        <v>1</v>
      </c>
      <c r="J2472" s="194" t="b">
        <v>1</v>
      </c>
    </row>
    <row r="2473" spans="1:10" ht="15.6" thickBot="1">
      <c r="A2473" s="222" t="str">
        <f t="shared" si="114"/>
        <v>KIJITM</v>
      </c>
      <c r="B2473" s="199" t="s">
        <v>2009</v>
      </c>
      <c r="C2473" s="199" t="s">
        <v>1885</v>
      </c>
      <c r="D2473" s="195">
        <v>481</v>
      </c>
      <c r="E2473" s="195" t="s">
        <v>2010</v>
      </c>
      <c r="F2473" s="195">
        <v>2284.6</v>
      </c>
      <c r="G2473" s="195">
        <v>75.900000000000006</v>
      </c>
      <c r="H2473" s="196">
        <f t="shared" si="115"/>
        <v>75.900000000000006</v>
      </c>
      <c r="I2473" s="197" t="b">
        <f t="shared" si="116"/>
        <v>1</v>
      </c>
      <c r="J2473" s="194" t="b">
        <v>1</v>
      </c>
    </row>
    <row r="2474" spans="1:10" ht="15.6" thickBot="1">
      <c r="A2474" s="222" t="str">
        <f t="shared" si="114"/>
        <v>ITMKIJ</v>
      </c>
      <c r="B2474" s="199" t="s">
        <v>1885</v>
      </c>
      <c r="C2474" s="199" t="s">
        <v>2009</v>
      </c>
      <c r="D2474" s="198">
        <v>481</v>
      </c>
      <c r="E2474" s="198" t="s">
        <v>2011</v>
      </c>
      <c r="F2474" s="198">
        <v>2284.1</v>
      </c>
      <c r="G2474" s="198">
        <v>76</v>
      </c>
      <c r="H2474" s="196">
        <f t="shared" si="115"/>
        <v>76</v>
      </c>
      <c r="I2474" s="197" t="b">
        <f t="shared" si="116"/>
        <v>1</v>
      </c>
      <c r="J2474" s="194" t="b">
        <v>1</v>
      </c>
    </row>
    <row r="2475" spans="1:10" ht="15.6" thickBot="1">
      <c r="A2475" s="222" t="str">
        <f t="shared" si="114"/>
        <v>RDMPDX</v>
      </c>
      <c r="B2475" s="199" t="s">
        <v>2012</v>
      </c>
      <c r="C2475" s="199" t="s">
        <v>1268</v>
      </c>
      <c r="D2475" s="195">
        <v>185</v>
      </c>
      <c r="E2475" s="195" t="s">
        <v>1384</v>
      </c>
      <c r="F2475" s="195">
        <v>699.8</v>
      </c>
      <c r="G2475" s="195">
        <v>32.6</v>
      </c>
      <c r="H2475" s="196">
        <f t="shared" si="115"/>
        <v>32.6</v>
      </c>
      <c r="I2475" s="197" t="b">
        <f t="shared" si="116"/>
        <v>1</v>
      </c>
      <c r="J2475" s="194" t="b">
        <v>1</v>
      </c>
    </row>
    <row r="2476" spans="1:10" ht="15.6" thickBot="1">
      <c r="A2476" s="222" t="str">
        <f t="shared" si="114"/>
        <v>PDXBOI</v>
      </c>
      <c r="B2476" s="199" t="s">
        <v>1268</v>
      </c>
      <c r="C2476" s="199" t="s">
        <v>2013</v>
      </c>
      <c r="D2476" s="195">
        <v>552</v>
      </c>
      <c r="E2476" s="195" t="s">
        <v>1466</v>
      </c>
      <c r="F2476" s="195">
        <v>1845.7</v>
      </c>
      <c r="G2476" s="195">
        <v>83.8</v>
      </c>
      <c r="H2476" s="196">
        <f t="shared" si="115"/>
        <v>83.8</v>
      </c>
      <c r="I2476" s="197" t="b">
        <f t="shared" si="116"/>
        <v>1</v>
      </c>
      <c r="J2476" s="194" t="b">
        <v>1</v>
      </c>
    </row>
    <row r="2477" spans="1:10" ht="15.6" thickBot="1">
      <c r="A2477" s="222" t="str">
        <f t="shared" si="114"/>
        <v>BOIDEN</v>
      </c>
      <c r="B2477" s="199" t="s">
        <v>2013</v>
      </c>
      <c r="C2477" s="199" t="s">
        <v>878</v>
      </c>
      <c r="D2477" s="195">
        <v>1041</v>
      </c>
      <c r="E2477" s="195" t="s">
        <v>2014</v>
      </c>
      <c r="F2477" s="195">
        <v>4252.2</v>
      </c>
      <c r="G2477" s="195">
        <v>109.3</v>
      </c>
      <c r="H2477" s="196">
        <f t="shared" si="115"/>
        <v>109.3</v>
      </c>
      <c r="I2477" s="197" t="b">
        <f t="shared" si="116"/>
        <v>1</v>
      </c>
      <c r="J2477" s="194" t="b">
        <v>1</v>
      </c>
    </row>
    <row r="2478" spans="1:10" ht="15.6" thickBot="1">
      <c r="A2478" s="222" t="str">
        <f t="shared" si="114"/>
        <v>DENBOI</v>
      </c>
      <c r="B2478" s="199" t="s">
        <v>878</v>
      </c>
      <c r="C2478" s="199" t="s">
        <v>2013</v>
      </c>
      <c r="D2478" s="195">
        <v>1041</v>
      </c>
      <c r="E2478" s="195" t="s">
        <v>2014</v>
      </c>
      <c r="F2478" s="195">
        <v>4240.8</v>
      </c>
      <c r="G2478" s="195">
        <v>108.3</v>
      </c>
      <c r="H2478" s="196">
        <f t="shared" si="115"/>
        <v>108.3</v>
      </c>
      <c r="I2478" s="197" t="b">
        <f t="shared" si="116"/>
        <v>1</v>
      </c>
      <c r="J2478" s="194" t="b">
        <v>1</v>
      </c>
    </row>
    <row r="2479" spans="1:10" ht="15.6" thickBot="1">
      <c r="A2479" s="222" t="str">
        <f t="shared" si="114"/>
        <v>BOIPDX</v>
      </c>
      <c r="B2479" s="199" t="s">
        <v>2013</v>
      </c>
      <c r="C2479" s="199" t="s">
        <v>1268</v>
      </c>
      <c r="D2479" s="195">
        <v>552</v>
      </c>
      <c r="E2479" s="195" t="s">
        <v>1466</v>
      </c>
      <c r="F2479" s="195">
        <v>1826.1</v>
      </c>
      <c r="G2479" s="195">
        <v>83.1</v>
      </c>
      <c r="H2479" s="196">
        <f t="shared" si="115"/>
        <v>83.1</v>
      </c>
      <c r="I2479" s="197" t="b">
        <f t="shared" si="116"/>
        <v>1</v>
      </c>
      <c r="J2479" s="194" t="b">
        <v>1</v>
      </c>
    </row>
    <row r="2480" spans="1:10" ht="15.6" thickBot="1">
      <c r="A2480" s="222" t="str">
        <f t="shared" si="114"/>
        <v>PDXRDM</v>
      </c>
      <c r="B2480" s="199" t="s">
        <v>1268</v>
      </c>
      <c r="C2480" s="199" t="s">
        <v>2012</v>
      </c>
      <c r="D2480" s="198">
        <v>185</v>
      </c>
      <c r="E2480" s="198" t="s">
        <v>1384</v>
      </c>
      <c r="F2480" s="198">
        <v>699.8</v>
      </c>
      <c r="G2480" s="198">
        <v>32.6</v>
      </c>
      <c r="H2480" s="196">
        <f t="shared" si="115"/>
        <v>32.6</v>
      </c>
      <c r="I2480" s="197" t="b">
        <f t="shared" si="116"/>
        <v>1</v>
      </c>
      <c r="J2480" s="194" t="b">
        <v>1</v>
      </c>
    </row>
    <row r="2481" spans="1:10" ht="15.6" thickBot="1">
      <c r="A2481" s="222" t="str">
        <f t="shared" si="114"/>
        <v>BOSCLT</v>
      </c>
      <c r="B2481" s="199" t="s">
        <v>792</v>
      </c>
      <c r="C2481" s="199" t="s">
        <v>831</v>
      </c>
      <c r="D2481" s="195">
        <v>1168</v>
      </c>
      <c r="E2481" s="195" t="s">
        <v>2015</v>
      </c>
      <c r="F2481" s="195">
        <v>5872.5</v>
      </c>
      <c r="G2481" s="195">
        <v>123.8</v>
      </c>
      <c r="H2481" s="196">
        <f t="shared" si="115"/>
        <v>123.8</v>
      </c>
      <c r="I2481" s="197" t="b">
        <f t="shared" si="116"/>
        <v>1</v>
      </c>
      <c r="J2481" s="194" t="b">
        <v>1</v>
      </c>
    </row>
    <row r="2482" spans="1:10" ht="15.6" thickBot="1">
      <c r="A2482" s="222" t="str">
        <f t="shared" si="114"/>
        <v>CLTBOS</v>
      </c>
      <c r="B2482" s="199" t="s">
        <v>831</v>
      </c>
      <c r="C2482" s="199" t="s">
        <v>792</v>
      </c>
      <c r="D2482" s="198">
        <v>1168</v>
      </c>
      <c r="E2482" s="198" t="s">
        <v>2015</v>
      </c>
      <c r="F2482" s="198">
        <v>6039.3</v>
      </c>
      <c r="G2482" s="198">
        <v>121.3</v>
      </c>
      <c r="H2482" s="196">
        <f t="shared" si="115"/>
        <v>121.3</v>
      </c>
      <c r="I2482" s="197" t="b">
        <f t="shared" si="116"/>
        <v>1</v>
      </c>
      <c r="J2482" s="194" t="b">
        <v>1</v>
      </c>
    </row>
    <row r="2483" spans="1:10" ht="15.6" thickBot="1">
      <c r="A2483" s="222" t="str">
        <f t="shared" si="114"/>
        <v>BLLFRA</v>
      </c>
      <c r="B2483" s="199" t="s">
        <v>850</v>
      </c>
      <c r="C2483" s="199" t="s">
        <v>766</v>
      </c>
      <c r="D2483" s="195">
        <v>636</v>
      </c>
      <c r="E2483" s="195" t="s">
        <v>2016</v>
      </c>
      <c r="F2483" s="195">
        <v>3388.3</v>
      </c>
      <c r="G2483" s="195">
        <v>99.3</v>
      </c>
      <c r="H2483" s="196">
        <f t="shared" si="115"/>
        <v>99.3</v>
      </c>
      <c r="I2483" s="197" t="b">
        <f t="shared" si="116"/>
        <v>1</v>
      </c>
      <c r="J2483" s="194" t="b">
        <v>1</v>
      </c>
    </row>
    <row r="2484" spans="1:10" ht="15.6" thickBot="1">
      <c r="A2484" s="222" t="str">
        <f t="shared" si="114"/>
        <v>FRABLL</v>
      </c>
      <c r="B2484" s="199" t="s">
        <v>766</v>
      </c>
      <c r="C2484" s="199" t="s">
        <v>850</v>
      </c>
      <c r="D2484" s="195">
        <v>636</v>
      </c>
      <c r="E2484" s="195" t="s">
        <v>2016</v>
      </c>
      <c r="F2484" s="195">
        <v>3388.3</v>
      </c>
      <c r="G2484" s="195">
        <v>99.3</v>
      </c>
      <c r="H2484" s="196">
        <f t="shared" si="115"/>
        <v>99.3</v>
      </c>
      <c r="I2484" s="197" t="b">
        <f t="shared" si="116"/>
        <v>1</v>
      </c>
      <c r="J2484" s="194" t="b">
        <v>1</v>
      </c>
    </row>
    <row r="2485" spans="1:10" ht="15.6" thickBot="1">
      <c r="A2485" s="222" t="str">
        <f t="shared" si="114"/>
        <v>MEXMTY</v>
      </c>
      <c r="B2485" s="199" t="s">
        <v>1402</v>
      </c>
      <c r="C2485" s="199" t="s">
        <v>1750</v>
      </c>
      <c r="D2485" s="198">
        <v>711</v>
      </c>
      <c r="E2485" s="198" t="s">
        <v>2017</v>
      </c>
      <c r="F2485" s="198">
        <v>4234.8</v>
      </c>
      <c r="G2485" s="198">
        <v>105.3</v>
      </c>
      <c r="H2485" s="196">
        <f t="shared" si="115"/>
        <v>105.3</v>
      </c>
      <c r="I2485" s="197" t="b">
        <f t="shared" si="116"/>
        <v>1</v>
      </c>
      <c r="J2485" s="194" t="b">
        <v>1</v>
      </c>
    </row>
    <row r="2486" spans="1:10" ht="15.6" thickBot="1">
      <c r="A2486" s="222" t="str">
        <f t="shared" si="114"/>
        <v>MTYMEX</v>
      </c>
      <c r="B2486" s="199" t="s">
        <v>1750</v>
      </c>
      <c r="C2486" s="199" t="s">
        <v>1402</v>
      </c>
      <c r="D2486" s="195">
        <v>711</v>
      </c>
      <c r="E2486" s="195" t="s">
        <v>2018</v>
      </c>
      <c r="F2486" s="195">
        <v>4161.2</v>
      </c>
      <c r="G2486" s="195">
        <v>106.1</v>
      </c>
      <c r="H2486" s="196">
        <f t="shared" si="115"/>
        <v>106.1</v>
      </c>
      <c r="I2486" s="197" t="b">
        <f t="shared" si="116"/>
        <v>1</v>
      </c>
      <c r="J2486" s="194" t="b">
        <v>1</v>
      </c>
    </row>
    <row r="2487" spans="1:10" ht="15.6" thickBot="1">
      <c r="A2487" s="222" t="str">
        <f t="shared" si="114"/>
        <v>BKKCCU</v>
      </c>
      <c r="B2487" s="199" t="s">
        <v>768</v>
      </c>
      <c r="C2487" s="199" t="s">
        <v>2019</v>
      </c>
      <c r="D2487" s="195">
        <v>1635</v>
      </c>
      <c r="E2487" s="195" t="s">
        <v>2020</v>
      </c>
      <c r="F2487" s="195">
        <v>9430.7999999999993</v>
      </c>
      <c r="G2487" s="195">
        <v>135.6</v>
      </c>
      <c r="H2487" s="196">
        <f t="shared" si="115"/>
        <v>135.6</v>
      </c>
      <c r="I2487" s="197" t="b">
        <f t="shared" si="116"/>
        <v>1</v>
      </c>
      <c r="J2487" s="194" t="b">
        <v>1</v>
      </c>
    </row>
    <row r="2488" spans="1:10" ht="15.6" thickBot="1">
      <c r="A2488" s="222" t="str">
        <f t="shared" si="114"/>
        <v>CCUBKK</v>
      </c>
      <c r="B2488" s="199" t="s">
        <v>2019</v>
      </c>
      <c r="C2488" s="199" t="s">
        <v>768</v>
      </c>
      <c r="D2488" s="198">
        <v>1635</v>
      </c>
      <c r="E2488" s="198" t="s">
        <v>2020</v>
      </c>
      <c r="F2488" s="198">
        <v>9439.6</v>
      </c>
      <c r="G2488" s="198">
        <v>135.5</v>
      </c>
      <c r="H2488" s="196">
        <f t="shared" si="115"/>
        <v>135.5</v>
      </c>
      <c r="I2488" s="197" t="b">
        <f t="shared" si="116"/>
        <v>1</v>
      </c>
      <c r="J2488" s="194" t="b">
        <v>1</v>
      </c>
    </row>
    <row r="2489" spans="1:10" ht="15.6" thickBot="1">
      <c r="A2489" s="222" t="str">
        <f t="shared" si="114"/>
        <v>EWRAUS</v>
      </c>
      <c r="B2489" s="199" t="s">
        <v>837</v>
      </c>
      <c r="C2489" s="199" t="s">
        <v>891</v>
      </c>
      <c r="D2489" s="195">
        <v>2416</v>
      </c>
      <c r="E2489" s="195" t="s">
        <v>2021</v>
      </c>
      <c r="F2489" s="195">
        <v>9526.6</v>
      </c>
      <c r="G2489" s="195">
        <v>203.1</v>
      </c>
      <c r="H2489" s="196">
        <f t="shared" si="115"/>
        <v>203.1</v>
      </c>
      <c r="I2489" s="197" t="b">
        <f t="shared" si="116"/>
        <v>1</v>
      </c>
      <c r="J2489" s="194" t="b">
        <v>1</v>
      </c>
    </row>
    <row r="2490" spans="1:10" ht="15.6" thickBot="1">
      <c r="A2490" s="222" t="str">
        <f t="shared" si="114"/>
        <v>AUSEWR</v>
      </c>
      <c r="B2490" s="199" t="s">
        <v>891</v>
      </c>
      <c r="C2490" s="199" t="s">
        <v>837</v>
      </c>
      <c r="D2490" s="198">
        <v>2416</v>
      </c>
      <c r="E2490" s="198" t="s">
        <v>2021</v>
      </c>
      <c r="F2490" s="198">
        <v>9457.4</v>
      </c>
      <c r="G2490" s="198">
        <v>204.5</v>
      </c>
      <c r="H2490" s="196">
        <f t="shared" si="115"/>
        <v>204.5</v>
      </c>
      <c r="I2490" s="197" t="b">
        <f t="shared" si="116"/>
        <v>1</v>
      </c>
      <c r="J2490" s="194" t="b">
        <v>1</v>
      </c>
    </row>
    <row r="2491" spans="1:10" ht="15.6" thickBot="1">
      <c r="A2491" s="222" t="str">
        <f t="shared" si="114"/>
        <v>VCELGW</v>
      </c>
      <c r="B2491" s="199" t="s">
        <v>765</v>
      </c>
      <c r="C2491" s="199" t="s">
        <v>1690</v>
      </c>
      <c r="D2491" s="198">
        <v>1115</v>
      </c>
      <c r="E2491" s="198" t="s">
        <v>1014</v>
      </c>
      <c r="F2491" s="198">
        <v>5342.3</v>
      </c>
      <c r="G2491" s="198">
        <v>130.1</v>
      </c>
      <c r="H2491" s="196">
        <f t="shared" si="115"/>
        <v>130.1</v>
      </c>
      <c r="I2491" s="197" t="b">
        <f t="shared" si="116"/>
        <v>1</v>
      </c>
      <c r="J2491" s="194" t="b">
        <v>1</v>
      </c>
    </row>
    <row r="2492" spans="1:10" ht="15.6" thickBot="1">
      <c r="A2492" s="222" t="str">
        <f t="shared" si="114"/>
        <v>LGWVCE</v>
      </c>
      <c r="B2492" s="199" t="s">
        <v>1690</v>
      </c>
      <c r="C2492" s="199" t="s">
        <v>765</v>
      </c>
      <c r="D2492" s="195">
        <v>1115</v>
      </c>
      <c r="E2492" s="195" t="s">
        <v>1014</v>
      </c>
      <c r="F2492" s="195">
        <v>5342.3</v>
      </c>
      <c r="G2492" s="195">
        <v>130.1</v>
      </c>
      <c r="H2492" s="196">
        <f t="shared" si="115"/>
        <v>130.1</v>
      </c>
      <c r="I2492" s="197" t="b">
        <f t="shared" si="116"/>
        <v>1</v>
      </c>
      <c r="J2492" s="194" t="b">
        <v>1</v>
      </c>
    </row>
    <row r="2493" spans="1:10" ht="15.6" thickBot="1">
      <c r="A2493" s="222" t="str">
        <f t="shared" si="114"/>
        <v>ADBMUC</v>
      </c>
      <c r="B2493" s="199" t="s">
        <v>1876</v>
      </c>
      <c r="C2493" s="199" t="s">
        <v>797</v>
      </c>
      <c r="D2493" s="195">
        <v>1666</v>
      </c>
      <c r="E2493" s="195" t="s">
        <v>979</v>
      </c>
      <c r="F2493" s="195">
        <v>7600.8</v>
      </c>
      <c r="G2493" s="195">
        <v>147</v>
      </c>
      <c r="H2493" s="196">
        <f t="shared" si="115"/>
        <v>147</v>
      </c>
      <c r="I2493" s="197" t="b">
        <f t="shared" si="116"/>
        <v>1</v>
      </c>
      <c r="J2493" s="194" t="b">
        <v>1</v>
      </c>
    </row>
    <row r="2494" spans="1:10" ht="15.6" thickBot="1">
      <c r="A2494" s="222" t="str">
        <f t="shared" si="114"/>
        <v>MUCADB</v>
      </c>
      <c r="B2494" s="199" t="s">
        <v>797</v>
      </c>
      <c r="C2494" s="199" t="s">
        <v>1876</v>
      </c>
      <c r="D2494" s="198">
        <v>1666</v>
      </c>
      <c r="E2494" s="198" t="s">
        <v>979</v>
      </c>
      <c r="F2494" s="198">
        <v>7600.8</v>
      </c>
      <c r="G2494" s="198">
        <v>147</v>
      </c>
      <c r="H2494" s="196">
        <f t="shared" si="115"/>
        <v>147</v>
      </c>
      <c r="I2494" s="197" t="b">
        <f t="shared" si="116"/>
        <v>1</v>
      </c>
      <c r="J2494" s="194" t="b">
        <v>1</v>
      </c>
    </row>
    <row r="2495" spans="1:10" ht="15.6" thickBot="1">
      <c r="A2495" s="222" t="str">
        <f t="shared" si="114"/>
        <v>AUSDTW</v>
      </c>
      <c r="B2495" s="199" t="s">
        <v>891</v>
      </c>
      <c r="C2495" s="199" t="s">
        <v>828</v>
      </c>
      <c r="D2495" s="195">
        <v>1848</v>
      </c>
      <c r="E2495" s="195" t="s">
        <v>2022</v>
      </c>
      <c r="F2495" s="195">
        <v>7522.9</v>
      </c>
      <c r="G2495" s="195">
        <v>198.9</v>
      </c>
      <c r="H2495" s="196">
        <f t="shared" si="115"/>
        <v>198.9</v>
      </c>
      <c r="I2495" s="197" t="b">
        <f t="shared" si="116"/>
        <v>1</v>
      </c>
      <c r="J2495" s="194" t="b">
        <v>1</v>
      </c>
    </row>
    <row r="2496" spans="1:10" ht="15.6" thickBot="1">
      <c r="A2496" s="222" t="str">
        <f t="shared" si="114"/>
        <v>DTWAUS</v>
      </c>
      <c r="B2496" s="199" t="s">
        <v>828</v>
      </c>
      <c r="C2496" s="199" t="s">
        <v>891</v>
      </c>
      <c r="D2496" s="198">
        <v>1848</v>
      </c>
      <c r="E2496" s="198" t="s">
        <v>2022</v>
      </c>
      <c r="F2496" s="198">
        <v>7519.7</v>
      </c>
      <c r="G2496" s="198">
        <v>198.9</v>
      </c>
      <c r="H2496" s="196">
        <f t="shared" si="115"/>
        <v>198.9</v>
      </c>
      <c r="I2496" s="197" t="b">
        <f t="shared" si="116"/>
        <v>1</v>
      </c>
      <c r="J2496" s="194" t="b">
        <v>1</v>
      </c>
    </row>
    <row r="2497" spans="1:10" ht="15.6" thickBot="1">
      <c r="A2497" s="222" t="str">
        <f t="shared" si="114"/>
        <v>TPEJJN</v>
      </c>
      <c r="B2497" s="199" t="s">
        <v>755</v>
      </c>
      <c r="C2497" s="199" t="s">
        <v>2023</v>
      </c>
      <c r="D2497" s="198">
        <v>267</v>
      </c>
      <c r="E2497" s="198">
        <v>738</v>
      </c>
      <c r="F2497" s="198">
        <v>2337</v>
      </c>
      <c r="G2497" s="198">
        <v>44.5</v>
      </c>
      <c r="H2497" s="196">
        <f t="shared" si="115"/>
        <v>44.5</v>
      </c>
      <c r="I2497" s="197" t="b">
        <f t="shared" si="116"/>
        <v>1</v>
      </c>
      <c r="J2497" s="194" t="b">
        <v>1</v>
      </c>
    </row>
    <row r="2498" spans="1:10" ht="15.6" thickBot="1">
      <c r="A2498" s="222" t="str">
        <f t="shared" si="114"/>
        <v>JJNTPE</v>
      </c>
      <c r="B2498" s="199" t="s">
        <v>2023</v>
      </c>
      <c r="C2498" s="199" t="s">
        <v>755</v>
      </c>
      <c r="D2498" s="195">
        <v>267</v>
      </c>
      <c r="E2498" s="195">
        <v>738</v>
      </c>
      <c r="F2498" s="195">
        <v>2337</v>
      </c>
      <c r="G2498" s="195">
        <v>44.5</v>
      </c>
      <c r="H2498" s="196">
        <f t="shared" si="115"/>
        <v>44.5</v>
      </c>
      <c r="I2498" s="197" t="b">
        <f t="shared" si="116"/>
        <v>1</v>
      </c>
      <c r="J2498" s="194" t="b">
        <v>1</v>
      </c>
    </row>
    <row r="2499" spans="1:10" ht="15.6" thickBot="1">
      <c r="A2499" s="222" t="str">
        <f t="shared" ref="A2499:A2562" si="117">B2499&amp;C2499</f>
        <v>CTUCSX</v>
      </c>
      <c r="B2499" s="199" t="s">
        <v>1015</v>
      </c>
      <c r="C2499" s="199" t="s">
        <v>919</v>
      </c>
      <c r="D2499" s="195">
        <v>937</v>
      </c>
      <c r="E2499" s="195" t="s">
        <v>2024</v>
      </c>
      <c r="F2499" s="195">
        <v>5246.4</v>
      </c>
      <c r="G2499" s="195">
        <v>98.2</v>
      </c>
      <c r="H2499" s="196">
        <f t="shared" ref="H2499:H2562" si="118">SUMIFS(G:G,B:B,B2499,C:C,C2499)</f>
        <v>98.2</v>
      </c>
      <c r="I2499" s="197" t="b">
        <f t="shared" ref="I2499:I2562" si="119">H2499=G2499</f>
        <v>1</v>
      </c>
      <c r="J2499" s="194" t="b">
        <v>1</v>
      </c>
    </row>
    <row r="2500" spans="1:10" ht="15.6" thickBot="1">
      <c r="A2500" s="222" t="str">
        <f t="shared" si="117"/>
        <v>CSXCTU</v>
      </c>
      <c r="B2500" s="199" t="s">
        <v>919</v>
      </c>
      <c r="C2500" s="199" t="s">
        <v>1015</v>
      </c>
      <c r="D2500" s="198">
        <v>937</v>
      </c>
      <c r="E2500" s="198" t="s">
        <v>2024</v>
      </c>
      <c r="F2500" s="198">
        <v>5246.4</v>
      </c>
      <c r="G2500" s="198">
        <v>98.2</v>
      </c>
      <c r="H2500" s="196">
        <f t="shared" si="118"/>
        <v>98.2</v>
      </c>
      <c r="I2500" s="197" t="b">
        <f t="shared" si="119"/>
        <v>1</v>
      </c>
      <c r="J2500" s="194" t="b">
        <v>1</v>
      </c>
    </row>
    <row r="2501" spans="1:10" ht="15.6" thickBot="1">
      <c r="A2501" s="222" t="str">
        <f t="shared" si="117"/>
        <v>LHRATL</v>
      </c>
      <c r="B2501" s="199" t="s">
        <v>844</v>
      </c>
      <c r="C2501" s="199" t="s">
        <v>808</v>
      </c>
      <c r="D2501" s="195">
        <v>6758</v>
      </c>
      <c r="E2501" s="195" t="s">
        <v>2025</v>
      </c>
      <c r="F2501" s="195">
        <v>54457.5</v>
      </c>
      <c r="G2501" s="195">
        <v>383</v>
      </c>
      <c r="H2501" s="196">
        <f t="shared" si="118"/>
        <v>383</v>
      </c>
      <c r="I2501" s="197" t="b">
        <f t="shared" si="119"/>
        <v>1</v>
      </c>
      <c r="J2501" s="194" t="b">
        <v>1</v>
      </c>
    </row>
    <row r="2502" spans="1:10" ht="15.6" thickBot="1">
      <c r="A2502" s="222" t="str">
        <f t="shared" si="117"/>
        <v>ATLLHR</v>
      </c>
      <c r="B2502" s="199" t="s">
        <v>808</v>
      </c>
      <c r="C2502" s="199" t="s">
        <v>844</v>
      </c>
      <c r="D2502" s="198">
        <v>6758</v>
      </c>
      <c r="E2502" s="198" t="s">
        <v>2025</v>
      </c>
      <c r="F2502" s="198">
        <v>54457.5</v>
      </c>
      <c r="G2502" s="198">
        <v>383</v>
      </c>
      <c r="H2502" s="196">
        <f t="shared" si="118"/>
        <v>383</v>
      </c>
      <c r="I2502" s="197" t="b">
        <f t="shared" si="119"/>
        <v>1</v>
      </c>
      <c r="J2502" s="194" t="b">
        <v>1</v>
      </c>
    </row>
    <row r="2503" spans="1:10" ht="15.6" thickBot="1">
      <c r="A2503" s="222" t="str">
        <f t="shared" si="117"/>
        <v>BOSAUS</v>
      </c>
      <c r="B2503" s="199" t="s">
        <v>792</v>
      </c>
      <c r="C2503" s="199" t="s">
        <v>891</v>
      </c>
      <c r="D2503" s="195">
        <v>2728</v>
      </c>
      <c r="E2503" s="195" t="s">
        <v>2026</v>
      </c>
      <c r="F2503" s="195">
        <v>10594.1</v>
      </c>
      <c r="G2503" s="195">
        <v>225.6</v>
      </c>
      <c r="H2503" s="196">
        <f t="shared" si="118"/>
        <v>225.6</v>
      </c>
      <c r="I2503" s="197" t="b">
        <f t="shared" si="119"/>
        <v>1</v>
      </c>
      <c r="J2503" s="194" t="b">
        <v>1</v>
      </c>
    </row>
    <row r="2504" spans="1:10" ht="15.6" thickBot="1">
      <c r="A2504" s="222" t="str">
        <f t="shared" si="117"/>
        <v>AUSBOS</v>
      </c>
      <c r="B2504" s="199" t="s">
        <v>891</v>
      </c>
      <c r="C2504" s="199" t="s">
        <v>792</v>
      </c>
      <c r="D2504" s="198">
        <v>2728</v>
      </c>
      <c r="E2504" s="198" t="s">
        <v>2026</v>
      </c>
      <c r="F2504" s="198">
        <v>10620.8</v>
      </c>
      <c r="G2504" s="198">
        <v>225.1</v>
      </c>
      <c r="H2504" s="196">
        <f t="shared" si="118"/>
        <v>225.1</v>
      </c>
      <c r="I2504" s="197" t="b">
        <f t="shared" si="119"/>
        <v>1</v>
      </c>
      <c r="J2504" s="194" t="b">
        <v>1</v>
      </c>
    </row>
    <row r="2505" spans="1:10" ht="15.6" thickBot="1">
      <c r="A2505" s="222" t="str">
        <f t="shared" si="117"/>
        <v>TSNMFM</v>
      </c>
      <c r="B2505" s="199" t="s">
        <v>1066</v>
      </c>
      <c r="C2505" s="199" t="s">
        <v>1009</v>
      </c>
      <c r="D2505" s="195">
        <v>1920</v>
      </c>
      <c r="E2505" s="195" t="s">
        <v>1094</v>
      </c>
      <c r="F2505" s="195">
        <v>8285.2999999999993</v>
      </c>
      <c r="G2505" s="195">
        <v>168</v>
      </c>
      <c r="H2505" s="196">
        <f t="shared" si="118"/>
        <v>168</v>
      </c>
      <c r="I2505" s="197" t="b">
        <f t="shared" si="119"/>
        <v>1</v>
      </c>
      <c r="J2505" s="194" t="b">
        <v>1</v>
      </c>
    </row>
    <row r="2506" spans="1:10" ht="15.6" thickBot="1">
      <c r="A2506" s="222" t="str">
        <f t="shared" si="117"/>
        <v>MFMKHH</v>
      </c>
      <c r="B2506" s="199" t="s">
        <v>1009</v>
      </c>
      <c r="C2506" s="199" t="s">
        <v>917</v>
      </c>
      <c r="D2506" s="195">
        <v>697</v>
      </c>
      <c r="E2506" s="195" t="s">
        <v>1094</v>
      </c>
      <c r="F2506" s="195">
        <v>4639.2</v>
      </c>
      <c r="G2506" s="195">
        <v>78</v>
      </c>
      <c r="H2506" s="196">
        <f t="shared" si="118"/>
        <v>78</v>
      </c>
      <c r="I2506" s="197" t="b">
        <f t="shared" si="119"/>
        <v>1</v>
      </c>
      <c r="J2506" s="194" t="b">
        <v>1</v>
      </c>
    </row>
    <row r="2507" spans="1:10" ht="15.6" thickBot="1">
      <c r="A2507" s="222" t="str">
        <f t="shared" si="117"/>
        <v>KHHMFM</v>
      </c>
      <c r="B2507" s="199" t="s">
        <v>917</v>
      </c>
      <c r="C2507" s="199" t="s">
        <v>1009</v>
      </c>
      <c r="D2507" s="198">
        <v>697</v>
      </c>
      <c r="E2507" s="198" t="s">
        <v>1094</v>
      </c>
      <c r="F2507" s="198">
        <v>4639.2</v>
      </c>
      <c r="G2507" s="198">
        <v>78</v>
      </c>
      <c r="H2507" s="196">
        <f t="shared" si="118"/>
        <v>78</v>
      </c>
      <c r="I2507" s="197" t="b">
        <f t="shared" si="119"/>
        <v>1</v>
      </c>
      <c r="J2507" s="194" t="b">
        <v>1</v>
      </c>
    </row>
    <row r="2508" spans="1:10" ht="15.6" thickBot="1">
      <c r="A2508" s="222" t="str">
        <f t="shared" si="117"/>
        <v>MFMTSN</v>
      </c>
      <c r="B2508" s="199" t="s">
        <v>1009</v>
      </c>
      <c r="C2508" s="199" t="s">
        <v>1066</v>
      </c>
      <c r="D2508" s="195">
        <v>1920</v>
      </c>
      <c r="E2508" s="195" t="s">
        <v>1094</v>
      </c>
      <c r="F2508" s="195">
        <v>8285.2999999999993</v>
      </c>
      <c r="G2508" s="195">
        <v>168</v>
      </c>
      <c r="H2508" s="196">
        <f t="shared" si="118"/>
        <v>168</v>
      </c>
      <c r="I2508" s="197" t="b">
        <f t="shared" si="119"/>
        <v>1</v>
      </c>
      <c r="J2508" s="194" t="b">
        <v>1</v>
      </c>
    </row>
    <row r="2509" spans="1:10" ht="15.6" thickBot="1">
      <c r="A2509" s="222" t="str">
        <f t="shared" si="117"/>
        <v>TPESJW</v>
      </c>
      <c r="B2509" s="199" t="s">
        <v>755</v>
      </c>
      <c r="C2509" s="199" t="s">
        <v>1524</v>
      </c>
      <c r="D2509" s="195">
        <v>1590</v>
      </c>
      <c r="E2509" s="195" t="s">
        <v>907</v>
      </c>
      <c r="F2509" s="195">
        <v>7228.6</v>
      </c>
      <c r="G2509" s="195">
        <v>141.69999999999999</v>
      </c>
      <c r="H2509" s="196">
        <f t="shared" si="118"/>
        <v>141.69999999999999</v>
      </c>
      <c r="I2509" s="197" t="b">
        <f t="shared" si="119"/>
        <v>1</v>
      </c>
      <c r="J2509" s="194" t="b">
        <v>1</v>
      </c>
    </row>
    <row r="2510" spans="1:10" ht="15.6" thickBot="1">
      <c r="A2510" s="222" t="str">
        <f t="shared" si="117"/>
        <v>SJWTPE</v>
      </c>
      <c r="B2510" s="199" t="s">
        <v>1524</v>
      </c>
      <c r="C2510" s="199" t="s">
        <v>755</v>
      </c>
      <c r="D2510" s="198">
        <v>1590</v>
      </c>
      <c r="E2510" s="198" t="s">
        <v>907</v>
      </c>
      <c r="F2510" s="198">
        <v>7228.6</v>
      </c>
      <c r="G2510" s="198">
        <v>141.69999999999999</v>
      </c>
      <c r="H2510" s="196">
        <f t="shared" si="118"/>
        <v>141.69999999999999</v>
      </c>
      <c r="I2510" s="197" t="b">
        <f t="shared" si="119"/>
        <v>1</v>
      </c>
      <c r="J2510" s="194" t="b">
        <v>1</v>
      </c>
    </row>
    <row r="2511" spans="1:10" ht="15.6" thickBot="1">
      <c r="A2511" s="222" t="str">
        <f t="shared" si="117"/>
        <v>DLCNKG</v>
      </c>
      <c r="B2511" s="199" t="s">
        <v>1116</v>
      </c>
      <c r="C2511" s="199" t="s">
        <v>767</v>
      </c>
      <c r="D2511" s="195">
        <v>837</v>
      </c>
      <c r="E2511" s="195" t="s">
        <v>2027</v>
      </c>
      <c r="F2511" s="195">
        <v>4653.8999999999996</v>
      </c>
      <c r="G2511" s="195">
        <v>92.2</v>
      </c>
      <c r="H2511" s="196">
        <f t="shared" si="118"/>
        <v>92.2</v>
      </c>
      <c r="I2511" s="197" t="b">
        <f t="shared" si="119"/>
        <v>1</v>
      </c>
      <c r="J2511" s="194" t="b">
        <v>1</v>
      </c>
    </row>
    <row r="2512" spans="1:10" ht="15.6" thickBot="1">
      <c r="A2512" s="222" t="str">
        <f t="shared" si="117"/>
        <v>NKGDLC</v>
      </c>
      <c r="B2512" s="199" t="s">
        <v>767</v>
      </c>
      <c r="C2512" s="199" t="s">
        <v>1116</v>
      </c>
      <c r="D2512" s="198">
        <v>837</v>
      </c>
      <c r="E2512" s="198" t="s">
        <v>2027</v>
      </c>
      <c r="F2512" s="198">
        <v>4653.7</v>
      </c>
      <c r="G2512" s="198">
        <v>92.2</v>
      </c>
      <c r="H2512" s="196">
        <f t="shared" si="118"/>
        <v>92.2</v>
      </c>
      <c r="I2512" s="197" t="b">
        <f t="shared" si="119"/>
        <v>1</v>
      </c>
      <c r="J2512" s="194" t="b">
        <v>1</v>
      </c>
    </row>
    <row r="2513" spans="1:10" ht="15.6" thickBot="1">
      <c r="A2513" s="222" t="str">
        <f t="shared" si="117"/>
        <v>XMNWUX</v>
      </c>
      <c r="B2513" s="199" t="s">
        <v>798</v>
      </c>
      <c r="C2513" s="199" t="s">
        <v>1076</v>
      </c>
      <c r="D2513" s="195">
        <v>803</v>
      </c>
      <c r="E2513" s="195" t="s">
        <v>1680</v>
      </c>
      <c r="F2513" s="195">
        <v>4644.2</v>
      </c>
      <c r="G2513" s="195">
        <v>89.3</v>
      </c>
      <c r="H2513" s="196">
        <f t="shared" si="118"/>
        <v>89.3</v>
      </c>
      <c r="I2513" s="197" t="b">
        <f t="shared" si="119"/>
        <v>1</v>
      </c>
      <c r="J2513" s="194" t="b">
        <v>1</v>
      </c>
    </row>
    <row r="2514" spans="1:10" ht="15.6" thickBot="1">
      <c r="A2514" s="222" t="str">
        <f t="shared" si="117"/>
        <v>WUXXMN</v>
      </c>
      <c r="B2514" s="199" t="s">
        <v>1076</v>
      </c>
      <c r="C2514" s="199" t="s">
        <v>798</v>
      </c>
      <c r="D2514" s="198">
        <v>803</v>
      </c>
      <c r="E2514" s="198" t="s">
        <v>1680</v>
      </c>
      <c r="F2514" s="198">
        <v>4644.2</v>
      </c>
      <c r="G2514" s="198">
        <v>89.3</v>
      </c>
      <c r="H2514" s="196">
        <f t="shared" si="118"/>
        <v>89.3</v>
      </c>
      <c r="I2514" s="197" t="b">
        <f t="shared" si="119"/>
        <v>1</v>
      </c>
      <c r="J2514" s="194" t="b">
        <v>1</v>
      </c>
    </row>
    <row r="2515" spans="1:10" ht="15.6" thickBot="1">
      <c r="A2515" s="222" t="str">
        <f t="shared" si="117"/>
        <v>JFKMEX</v>
      </c>
      <c r="B2515" s="199" t="s">
        <v>789</v>
      </c>
      <c r="C2515" s="199" t="s">
        <v>1402</v>
      </c>
      <c r="D2515" s="195">
        <v>3364</v>
      </c>
      <c r="E2515" s="195" t="s">
        <v>2028</v>
      </c>
      <c r="F2515" s="195">
        <v>14905.5</v>
      </c>
      <c r="G2515" s="195">
        <v>246.9</v>
      </c>
      <c r="H2515" s="196">
        <f t="shared" si="118"/>
        <v>246.9</v>
      </c>
      <c r="I2515" s="197" t="b">
        <f t="shared" si="119"/>
        <v>1</v>
      </c>
      <c r="J2515" s="194" t="b">
        <v>1</v>
      </c>
    </row>
    <row r="2516" spans="1:10" ht="15.6" thickBot="1">
      <c r="A2516" s="222" t="str">
        <f t="shared" si="117"/>
        <v>MEXJFK</v>
      </c>
      <c r="B2516" s="199" t="s">
        <v>1402</v>
      </c>
      <c r="C2516" s="199" t="s">
        <v>789</v>
      </c>
      <c r="D2516" s="198">
        <v>3364</v>
      </c>
      <c r="E2516" s="198" t="s">
        <v>2028</v>
      </c>
      <c r="F2516" s="198">
        <v>14906.3</v>
      </c>
      <c r="G2516" s="198">
        <v>246.9</v>
      </c>
      <c r="H2516" s="196">
        <f t="shared" si="118"/>
        <v>246.9</v>
      </c>
      <c r="I2516" s="197" t="b">
        <f t="shared" si="119"/>
        <v>1</v>
      </c>
      <c r="J2516" s="194" t="b">
        <v>1</v>
      </c>
    </row>
    <row r="2517" spans="1:10" ht="19.8" thickBot="1">
      <c r="A2517" s="222" t="str">
        <f t="shared" si="117"/>
        <v>MKEMSP</v>
      </c>
      <c r="B2517" s="199" t="s">
        <v>799</v>
      </c>
      <c r="C2517" s="199" t="s">
        <v>791</v>
      </c>
      <c r="D2517" s="198">
        <v>478</v>
      </c>
      <c r="E2517" s="198" t="s">
        <v>2029</v>
      </c>
      <c r="F2517" s="198">
        <v>3132</v>
      </c>
      <c r="G2517" s="198">
        <v>70.5</v>
      </c>
      <c r="H2517" s="196">
        <f t="shared" si="118"/>
        <v>70.5</v>
      </c>
      <c r="I2517" s="197" t="b">
        <f t="shared" si="119"/>
        <v>1</v>
      </c>
      <c r="J2517" s="194" t="b">
        <v>1</v>
      </c>
    </row>
    <row r="2518" spans="1:10" ht="15.6" thickBot="1">
      <c r="A2518" s="222" t="str">
        <f t="shared" si="117"/>
        <v>MSPMKE</v>
      </c>
      <c r="B2518" s="199" t="s">
        <v>791</v>
      </c>
      <c r="C2518" s="199" t="s">
        <v>799</v>
      </c>
      <c r="D2518" s="195">
        <v>478</v>
      </c>
      <c r="E2518" s="195" t="s">
        <v>2030</v>
      </c>
      <c r="F2518" s="195">
        <v>3115.7</v>
      </c>
      <c r="G2518" s="195">
        <v>70.5</v>
      </c>
      <c r="H2518" s="196">
        <f t="shared" si="118"/>
        <v>70.5</v>
      </c>
      <c r="I2518" s="197" t="b">
        <f t="shared" si="119"/>
        <v>1</v>
      </c>
      <c r="J2518" s="194" t="b">
        <v>1</v>
      </c>
    </row>
    <row r="2519" spans="1:10" ht="15.6" thickBot="1">
      <c r="A2519" s="222" t="str">
        <f t="shared" si="117"/>
        <v>HKGNGO</v>
      </c>
      <c r="B2519" s="199" t="s">
        <v>760</v>
      </c>
      <c r="C2519" s="199" t="s">
        <v>781</v>
      </c>
      <c r="D2519" s="195">
        <v>2623</v>
      </c>
      <c r="E2519" s="195" t="s">
        <v>2031</v>
      </c>
      <c r="F2519" s="195">
        <v>17689.7</v>
      </c>
      <c r="G2519" s="195">
        <v>185.2</v>
      </c>
      <c r="H2519" s="196">
        <f t="shared" si="118"/>
        <v>185.2</v>
      </c>
      <c r="I2519" s="197" t="b">
        <f t="shared" si="119"/>
        <v>1</v>
      </c>
      <c r="J2519" s="194" t="b">
        <v>1</v>
      </c>
    </row>
    <row r="2520" spans="1:10" ht="15.6" thickBot="1">
      <c r="A2520" s="222" t="str">
        <f t="shared" si="117"/>
        <v>NGOHKG</v>
      </c>
      <c r="B2520" s="199" t="s">
        <v>781</v>
      </c>
      <c r="C2520" s="199" t="s">
        <v>760</v>
      </c>
      <c r="D2520" s="198">
        <v>2623</v>
      </c>
      <c r="E2520" s="198" t="s">
        <v>2031</v>
      </c>
      <c r="F2520" s="198">
        <v>17695.2</v>
      </c>
      <c r="G2520" s="198">
        <v>185.2</v>
      </c>
      <c r="H2520" s="196">
        <f t="shared" si="118"/>
        <v>185.2</v>
      </c>
      <c r="I2520" s="197" t="b">
        <f t="shared" si="119"/>
        <v>1</v>
      </c>
      <c r="J2520" s="194" t="b">
        <v>1</v>
      </c>
    </row>
    <row r="2521" spans="1:10" ht="15.6" thickBot="1">
      <c r="A2521" s="222" t="str">
        <f t="shared" si="117"/>
        <v>ZUHSHA</v>
      </c>
      <c r="B2521" s="199" t="s">
        <v>1376</v>
      </c>
      <c r="C2521" s="199" t="s">
        <v>771</v>
      </c>
      <c r="D2521" s="195">
        <v>1291</v>
      </c>
      <c r="E2521" s="195" t="s">
        <v>1891</v>
      </c>
      <c r="F2521" s="195">
        <v>6406</v>
      </c>
      <c r="G2521" s="195">
        <v>118.8</v>
      </c>
      <c r="H2521" s="196">
        <f t="shared" si="118"/>
        <v>118.8</v>
      </c>
      <c r="I2521" s="197" t="b">
        <f t="shared" si="119"/>
        <v>1</v>
      </c>
      <c r="J2521" s="194" t="b">
        <v>1</v>
      </c>
    </row>
    <row r="2522" spans="1:10" ht="15.6" thickBot="1">
      <c r="A2522" s="222" t="str">
        <f t="shared" si="117"/>
        <v>SHAZUH</v>
      </c>
      <c r="B2522" s="199" t="s">
        <v>771</v>
      </c>
      <c r="C2522" s="199" t="s">
        <v>1376</v>
      </c>
      <c r="D2522" s="198">
        <v>1291</v>
      </c>
      <c r="E2522" s="198" t="s">
        <v>1891</v>
      </c>
      <c r="F2522" s="198">
        <v>6458</v>
      </c>
      <c r="G2522" s="198">
        <v>118.9</v>
      </c>
      <c r="H2522" s="196">
        <f t="shared" si="118"/>
        <v>118.9</v>
      </c>
      <c r="I2522" s="197" t="b">
        <f t="shared" si="119"/>
        <v>1</v>
      </c>
      <c r="J2522" s="194" t="b">
        <v>1</v>
      </c>
    </row>
    <row r="2523" spans="1:10" ht="15.6" thickBot="1">
      <c r="A2523" s="222" t="str">
        <f t="shared" si="117"/>
        <v>SFOOKC</v>
      </c>
      <c r="B2523" s="199" t="s">
        <v>773</v>
      </c>
      <c r="C2523" s="199" t="s">
        <v>2032</v>
      </c>
      <c r="D2523" s="195">
        <v>2221</v>
      </c>
      <c r="E2523" s="195" t="s">
        <v>1354</v>
      </c>
      <c r="F2523" s="195">
        <v>5763.1</v>
      </c>
      <c r="G2523" s="195">
        <v>252.6</v>
      </c>
      <c r="H2523" s="196">
        <f t="shared" si="118"/>
        <v>252.6</v>
      </c>
      <c r="I2523" s="197" t="b">
        <f t="shared" si="119"/>
        <v>1</v>
      </c>
      <c r="J2523" s="194" t="b">
        <v>1</v>
      </c>
    </row>
    <row r="2524" spans="1:10" ht="15.6" thickBot="1">
      <c r="A2524" s="222" t="str">
        <f t="shared" si="117"/>
        <v>OKCSFO</v>
      </c>
      <c r="B2524" s="199" t="s">
        <v>2032</v>
      </c>
      <c r="C2524" s="199" t="s">
        <v>773</v>
      </c>
      <c r="D2524" s="198">
        <v>2221</v>
      </c>
      <c r="E2524" s="198" t="s">
        <v>1987</v>
      </c>
      <c r="F2524" s="198">
        <v>5823.2</v>
      </c>
      <c r="G2524" s="198">
        <v>252.5</v>
      </c>
      <c r="H2524" s="196">
        <f t="shared" si="118"/>
        <v>252.5</v>
      </c>
      <c r="I2524" s="197" t="b">
        <f t="shared" si="119"/>
        <v>1</v>
      </c>
      <c r="J2524" s="194" t="b">
        <v>1</v>
      </c>
    </row>
    <row r="2525" spans="1:10" ht="15.6" thickBot="1">
      <c r="A2525" s="222" t="str">
        <f t="shared" si="117"/>
        <v>MFMTYN</v>
      </c>
      <c r="B2525" s="199" t="s">
        <v>1009</v>
      </c>
      <c r="C2525" s="199" t="s">
        <v>1591</v>
      </c>
      <c r="D2525" s="195">
        <v>1735</v>
      </c>
      <c r="E2525" s="195" t="s">
        <v>1094</v>
      </c>
      <c r="F2525" s="195">
        <v>7256.9</v>
      </c>
      <c r="G2525" s="195">
        <v>177.6</v>
      </c>
      <c r="H2525" s="196">
        <f t="shared" si="118"/>
        <v>177.6</v>
      </c>
      <c r="I2525" s="197" t="b">
        <f t="shared" si="119"/>
        <v>1</v>
      </c>
      <c r="J2525" s="194" t="b">
        <v>1</v>
      </c>
    </row>
    <row r="2526" spans="1:10" ht="15.6" thickBot="1">
      <c r="A2526" s="222" t="str">
        <f t="shared" si="117"/>
        <v>TYNMFM</v>
      </c>
      <c r="B2526" s="199" t="s">
        <v>1591</v>
      </c>
      <c r="C2526" s="199" t="s">
        <v>1009</v>
      </c>
      <c r="D2526" s="198">
        <v>1735</v>
      </c>
      <c r="E2526" s="198" t="s">
        <v>1094</v>
      </c>
      <c r="F2526" s="198">
        <v>7256.9</v>
      </c>
      <c r="G2526" s="198">
        <v>177.6</v>
      </c>
      <c r="H2526" s="196">
        <f t="shared" si="118"/>
        <v>177.6</v>
      </c>
      <c r="I2526" s="197" t="b">
        <f t="shared" si="119"/>
        <v>1</v>
      </c>
      <c r="J2526" s="194" t="b">
        <v>1</v>
      </c>
    </row>
    <row r="2527" spans="1:10" ht="19.8" thickBot="1">
      <c r="A2527" s="222" t="str">
        <f t="shared" si="117"/>
        <v>CKGNNG</v>
      </c>
      <c r="B2527" s="199" t="s">
        <v>934</v>
      </c>
      <c r="C2527" s="199" t="s">
        <v>1719</v>
      </c>
      <c r="D2527" s="195">
        <v>805</v>
      </c>
      <c r="E2527" s="195" t="s">
        <v>2033</v>
      </c>
      <c r="F2527" s="195">
        <v>4618.5</v>
      </c>
      <c r="G2527" s="195">
        <v>93.5</v>
      </c>
      <c r="H2527" s="196">
        <f t="shared" si="118"/>
        <v>93.5</v>
      </c>
      <c r="I2527" s="197" t="b">
        <f t="shared" si="119"/>
        <v>1</v>
      </c>
      <c r="J2527" s="194" t="b">
        <v>1</v>
      </c>
    </row>
    <row r="2528" spans="1:10" ht="19.8" thickBot="1">
      <c r="A2528" s="222" t="str">
        <f t="shared" si="117"/>
        <v>NNGCKG</v>
      </c>
      <c r="B2528" s="199" t="s">
        <v>1719</v>
      </c>
      <c r="C2528" s="199" t="s">
        <v>934</v>
      </c>
      <c r="D2528" s="198">
        <v>805</v>
      </c>
      <c r="E2528" s="198" t="s">
        <v>2033</v>
      </c>
      <c r="F2528" s="198">
        <v>4618.3999999999996</v>
      </c>
      <c r="G2528" s="198">
        <v>93.5</v>
      </c>
      <c r="H2528" s="196">
        <f t="shared" si="118"/>
        <v>93.5</v>
      </c>
      <c r="I2528" s="197" t="b">
        <f t="shared" si="119"/>
        <v>1</v>
      </c>
      <c r="J2528" s="194" t="b">
        <v>1</v>
      </c>
    </row>
    <row r="2529" spans="1:10" ht="15.6" thickBot="1">
      <c r="A2529" s="222" t="str">
        <f t="shared" si="117"/>
        <v>NKGSJW</v>
      </c>
      <c r="B2529" s="199" t="s">
        <v>767</v>
      </c>
      <c r="C2529" s="199" t="s">
        <v>1524</v>
      </c>
      <c r="D2529" s="198">
        <v>818</v>
      </c>
      <c r="E2529" s="198" t="s">
        <v>2034</v>
      </c>
      <c r="F2529" s="198">
        <v>4068.3</v>
      </c>
      <c r="G2529" s="198">
        <v>104.3</v>
      </c>
      <c r="H2529" s="196">
        <f t="shared" si="118"/>
        <v>104.3</v>
      </c>
      <c r="I2529" s="197" t="b">
        <f t="shared" si="119"/>
        <v>1</v>
      </c>
      <c r="J2529" s="194" t="b">
        <v>1</v>
      </c>
    </row>
    <row r="2530" spans="1:10" ht="15.6" thickBot="1">
      <c r="A2530" s="222" t="str">
        <f t="shared" si="117"/>
        <v>SJWNKG</v>
      </c>
      <c r="B2530" s="199" t="s">
        <v>1524</v>
      </c>
      <c r="C2530" s="199" t="s">
        <v>767</v>
      </c>
      <c r="D2530" s="195">
        <v>818</v>
      </c>
      <c r="E2530" s="195" t="s">
        <v>2034</v>
      </c>
      <c r="F2530" s="195">
        <v>4068.3</v>
      </c>
      <c r="G2530" s="195">
        <v>104.3</v>
      </c>
      <c r="H2530" s="196">
        <f t="shared" si="118"/>
        <v>104.3</v>
      </c>
      <c r="I2530" s="197" t="b">
        <f t="shared" si="119"/>
        <v>1</v>
      </c>
      <c r="J2530" s="194" t="b">
        <v>1</v>
      </c>
    </row>
    <row r="2531" spans="1:10" ht="15.6" thickBot="1">
      <c r="A2531" s="222" t="str">
        <f t="shared" si="117"/>
        <v>BKKMNL</v>
      </c>
      <c r="B2531" s="199" t="s">
        <v>768</v>
      </c>
      <c r="C2531" s="199" t="s">
        <v>1078</v>
      </c>
      <c r="D2531" s="195">
        <v>2187</v>
      </c>
      <c r="E2531" s="195" t="s">
        <v>2035</v>
      </c>
      <c r="F2531" s="195">
        <v>16881.2</v>
      </c>
      <c r="G2531" s="195">
        <v>153</v>
      </c>
      <c r="H2531" s="196">
        <f t="shared" si="118"/>
        <v>153</v>
      </c>
      <c r="I2531" s="197" t="b">
        <f t="shared" si="119"/>
        <v>1</v>
      </c>
      <c r="J2531" s="194" t="b">
        <v>1</v>
      </c>
    </row>
    <row r="2532" spans="1:10" ht="15.6" thickBot="1">
      <c r="A2532" s="222" t="str">
        <f t="shared" si="117"/>
        <v>MNLBKK</v>
      </c>
      <c r="B2532" s="199" t="s">
        <v>1078</v>
      </c>
      <c r="C2532" s="199" t="s">
        <v>768</v>
      </c>
      <c r="D2532" s="198">
        <v>2187</v>
      </c>
      <c r="E2532" s="198" t="s">
        <v>2035</v>
      </c>
      <c r="F2532" s="198">
        <v>16881.2</v>
      </c>
      <c r="G2532" s="198">
        <v>153</v>
      </c>
      <c r="H2532" s="196">
        <f t="shared" si="118"/>
        <v>153</v>
      </c>
      <c r="I2532" s="197" t="b">
        <f t="shared" si="119"/>
        <v>1</v>
      </c>
      <c r="J2532" s="194" t="b">
        <v>1</v>
      </c>
    </row>
    <row r="2533" spans="1:10" ht="15.6" thickBot="1">
      <c r="A2533" s="222" t="str">
        <f t="shared" si="117"/>
        <v>AMSTLL</v>
      </c>
      <c r="B2533" s="199" t="s">
        <v>790</v>
      </c>
      <c r="C2533" s="199" t="s">
        <v>2036</v>
      </c>
      <c r="D2533" s="195">
        <v>1471</v>
      </c>
      <c r="E2533" s="195" t="s">
        <v>2037</v>
      </c>
      <c r="F2533" s="195">
        <v>6089.3</v>
      </c>
      <c r="G2533" s="195">
        <v>161.80000000000001</v>
      </c>
      <c r="H2533" s="196">
        <f t="shared" si="118"/>
        <v>161.80000000000001</v>
      </c>
      <c r="I2533" s="197" t="b">
        <f t="shared" si="119"/>
        <v>1</v>
      </c>
      <c r="J2533" s="194" t="b">
        <v>1</v>
      </c>
    </row>
    <row r="2534" spans="1:10" ht="15.6" thickBot="1">
      <c r="A2534" s="222" t="str">
        <f t="shared" si="117"/>
        <v>TLLAMS</v>
      </c>
      <c r="B2534" s="199" t="s">
        <v>2036</v>
      </c>
      <c r="C2534" s="199" t="s">
        <v>790</v>
      </c>
      <c r="D2534" s="198">
        <v>1471</v>
      </c>
      <c r="E2534" s="198" t="s">
        <v>2037</v>
      </c>
      <c r="F2534" s="198">
        <v>6089.3</v>
      </c>
      <c r="G2534" s="198">
        <v>161.80000000000001</v>
      </c>
      <c r="H2534" s="196">
        <f t="shared" si="118"/>
        <v>161.80000000000001</v>
      </c>
      <c r="I2534" s="197" t="b">
        <f t="shared" si="119"/>
        <v>1</v>
      </c>
      <c r="J2534" s="194" t="b">
        <v>1</v>
      </c>
    </row>
    <row r="2535" spans="1:10" ht="15.6" thickBot="1">
      <c r="A2535" s="222" t="str">
        <f t="shared" si="117"/>
        <v>GOTFRA</v>
      </c>
      <c r="B2535" s="199" t="s">
        <v>859</v>
      </c>
      <c r="C2535" s="199" t="s">
        <v>766</v>
      </c>
      <c r="D2535" s="195">
        <v>882</v>
      </c>
      <c r="E2535" s="195" t="s">
        <v>1130</v>
      </c>
      <c r="F2535" s="195">
        <v>4789.3</v>
      </c>
      <c r="G2535" s="195">
        <v>97.7</v>
      </c>
      <c r="H2535" s="196">
        <f t="shared" si="118"/>
        <v>97.7</v>
      </c>
      <c r="I2535" s="197" t="b">
        <f t="shared" si="119"/>
        <v>1</v>
      </c>
      <c r="J2535" s="194" t="b">
        <v>1</v>
      </c>
    </row>
    <row r="2536" spans="1:10" ht="15.6" thickBot="1">
      <c r="A2536" s="222" t="str">
        <f t="shared" si="117"/>
        <v>FRALHR</v>
      </c>
      <c r="B2536" s="199" t="s">
        <v>766</v>
      </c>
      <c r="C2536" s="199" t="s">
        <v>844</v>
      </c>
      <c r="D2536" s="195">
        <v>653</v>
      </c>
      <c r="E2536" s="195" t="s">
        <v>1130</v>
      </c>
      <c r="F2536" s="195">
        <v>3928.8</v>
      </c>
      <c r="G2536" s="195">
        <v>82.6</v>
      </c>
      <c r="H2536" s="196">
        <f t="shared" si="118"/>
        <v>82.6</v>
      </c>
      <c r="I2536" s="197" t="b">
        <f t="shared" si="119"/>
        <v>1</v>
      </c>
      <c r="J2536" s="194" t="b">
        <v>1</v>
      </c>
    </row>
    <row r="2537" spans="1:10" ht="15.6" thickBot="1">
      <c r="A2537" s="222" t="str">
        <f t="shared" si="117"/>
        <v>LHRFRA</v>
      </c>
      <c r="B2537" s="199" t="s">
        <v>844</v>
      </c>
      <c r="C2537" s="199" t="s">
        <v>766</v>
      </c>
      <c r="D2537" s="198">
        <v>653</v>
      </c>
      <c r="E2537" s="198" t="s">
        <v>1130</v>
      </c>
      <c r="F2537" s="198">
        <v>3928.8</v>
      </c>
      <c r="G2537" s="198">
        <v>82.6</v>
      </c>
      <c r="H2537" s="196">
        <f t="shared" si="118"/>
        <v>82.6</v>
      </c>
      <c r="I2537" s="197" t="b">
        <f t="shared" si="119"/>
        <v>1</v>
      </c>
      <c r="J2537" s="194" t="b">
        <v>1</v>
      </c>
    </row>
    <row r="2538" spans="1:10" ht="15.6" thickBot="1">
      <c r="A2538" s="222" t="str">
        <f t="shared" si="117"/>
        <v>FRAGOT</v>
      </c>
      <c r="B2538" s="199" t="s">
        <v>766</v>
      </c>
      <c r="C2538" s="199" t="s">
        <v>859</v>
      </c>
      <c r="D2538" s="195">
        <v>882</v>
      </c>
      <c r="E2538" s="195" t="s">
        <v>1130</v>
      </c>
      <c r="F2538" s="195">
        <v>4789.3</v>
      </c>
      <c r="G2538" s="195">
        <v>97.7</v>
      </c>
      <c r="H2538" s="196">
        <f t="shared" si="118"/>
        <v>97.7</v>
      </c>
      <c r="I2538" s="197" t="b">
        <f t="shared" si="119"/>
        <v>1</v>
      </c>
      <c r="J2538" s="194" t="b">
        <v>1</v>
      </c>
    </row>
    <row r="2539" spans="1:10" ht="19.8" thickBot="1">
      <c r="A2539" s="222" t="str">
        <f t="shared" si="117"/>
        <v>MEMORD</v>
      </c>
      <c r="B2539" s="199" t="s">
        <v>1399</v>
      </c>
      <c r="C2539" s="199" t="s">
        <v>776</v>
      </c>
      <c r="D2539" s="198">
        <v>790</v>
      </c>
      <c r="E2539" s="198" t="s">
        <v>2038</v>
      </c>
      <c r="F2539" s="198">
        <v>2681</v>
      </c>
      <c r="G2539" s="198">
        <v>129.5</v>
      </c>
      <c r="H2539" s="196">
        <f t="shared" si="118"/>
        <v>129.5</v>
      </c>
      <c r="I2539" s="197" t="b">
        <f t="shared" si="119"/>
        <v>1</v>
      </c>
      <c r="J2539" s="194" t="b">
        <v>1</v>
      </c>
    </row>
    <row r="2540" spans="1:10" ht="19.8" thickBot="1">
      <c r="A2540" s="222" t="str">
        <f t="shared" si="117"/>
        <v>ORDMEM</v>
      </c>
      <c r="B2540" s="199" t="s">
        <v>776</v>
      </c>
      <c r="C2540" s="199" t="s">
        <v>1399</v>
      </c>
      <c r="D2540" s="195">
        <v>790</v>
      </c>
      <c r="E2540" s="195" t="s">
        <v>2038</v>
      </c>
      <c r="F2540" s="195">
        <v>2688.2</v>
      </c>
      <c r="G2540" s="195">
        <v>130.1</v>
      </c>
      <c r="H2540" s="196">
        <f t="shared" si="118"/>
        <v>130.1</v>
      </c>
      <c r="I2540" s="197" t="b">
        <f t="shared" si="119"/>
        <v>1</v>
      </c>
      <c r="J2540" s="194" t="b">
        <v>1</v>
      </c>
    </row>
    <row r="2541" spans="1:10" ht="15.6" thickBot="1">
      <c r="A2541" s="222" t="str">
        <f t="shared" si="117"/>
        <v>MSPYYZ</v>
      </c>
      <c r="B2541" s="199" t="s">
        <v>791</v>
      </c>
      <c r="C2541" s="199" t="s">
        <v>787</v>
      </c>
      <c r="D2541" s="195">
        <v>1088</v>
      </c>
      <c r="E2541" s="195" t="s">
        <v>2039</v>
      </c>
      <c r="F2541" s="195">
        <v>3680.1</v>
      </c>
      <c r="G2541" s="195">
        <v>151.4</v>
      </c>
      <c r="H2541" s="196">
        <f t="shared" si="118"/>
        <v>151.4</v>
      </c>
      <c r="I2541" s="197" t="b">
        <f t="shared" si="119"/>
        <v>1</v>
      </c>
      <c r="J2541" s="194" t="b">
        <v>1</v>
      </c>
    </row>
    <row r="2542" spans="1:10" ht="15.6" thickBot="1">
      <c r="A2542" s="222" t="str">
        <f t="shared" si="117"/>
        <v>YYZMSP</v>
      </c>
      <c r="B2542" s="199" t="s">
        <v>787</v>
      </c>
      <c r="C2542" s="199" t="s">
        <v>791</v>
      </c>
      <c r="D2542" s="198">
        <v>1088</v>
      </c>
      <c r="E2542" s="198" t="s">
        <v>2039</v>
      </c>
      <c r="F2542" s="198">
        <v>3670.1</v>
      </c>
      <c r="G2542" s="198">
        <v>151.4</v>
      </c>
      <c r="H2542" s="196">
        <f t="shared" si="118"/>
        <v>151.4</v>
      </c>
      <c r="I2542" s="197" t="b">
        <f t="shared" si="119"/>
        <v>1</v>
      </c>
      <c r="J2542" s="194" t="b">
        <v>1</v>
      </c>
    </row>
    <row r="2543" spans="1:10" ht="15.6" thickBot="1">
      <c r="A2543" s="222" t="str">
        <f t="shared" si="117"/>
        <v>DSMDFW</v>
      </c>
      <c r="B2543" s="199" t="s">
        <v>952</v>
      </c>
      <c r="C2543" s="199" t="s">
        <v>881</v>
      </c>
      <c r="D2543" s="195">
        <v>1006</v>
      </c>
      <c r="E2543" s="195" t="s">
        <v>2040</v>
      </c>
      <c r="F2543" s="195">
        <v>5482.8</v>
      </c>
      <c r="G2543" s="195">
        <v>132.69999999999999</v>
      </c>
      <c r="H2543" s="196">
        <f t="shared" si="118"/>
        <v>132.69999999999999</v>
      </c>
      <c r="I2543" s="197" t="b">
        <f t="shared" si="119"/>
        <v>1</v>
      </c>
      <c r="J2543" s="194" t="b">
        <v>1</v>
      </c>
    </row>
    <row r="2544" spans="1:10" ht="15.6" thickBot="1">
      <c r="A2544" s="222" t="str">
        <f t="shared" si="117"/>
        <v>DFWDSM</v>
      </c>
      <c r="B2544" s="199" t="s">
        <v>881</v>
      </c>
      <c r="C2544" s="199" t="s">
        <v>952</v>
      </c>
      <c r="D2544" s="198">
        <v>1006</v>
      </c>
      <c r="E2544" s="198" t="s">
        <v>2040</v>
      </c>
      <c r="F2544" s="198">
        <v>5482.8</v>
      </c>
      <c r="G2544" s="198">
        <v>132.69999999999999</v>
      </c>
      <c r="H2544" s="196">
        <f t="shared" si="118"/>
        <v>132.69999999999999</v>
      </c>
      <c r="I2544" s="197" t="b">
        <f t="shared" si="119"/>
        <v>1</v>
      </c>
      <c r="J2544" s="194" t="b">
        <v>1</v>
      </c>
    </row>
    <row r="2545" spans="1:10" ht="15.6" thickBot="1">
      <c r="A2545" s="222" t="str">
        <f t="shared" si="117"/>
        <v>WUXZUH</v>
      </c>
      <c r="B2545" s="199" t="s">
        <v>1076</v>
      </c>
      <c r="C2545" s="199" t="s">
        <v>1376</v>
      </c>
      <c r="D2545" s="195">
        <v>1263</v>
      </c>
      <c r="E2545" s="195" t="s">
        <v>1331</v>
      </c>
      <c r="F2545" s="195">
        <v>6241.8</v>
      </c>
      <c r="G2545" s="195">
        <v>118.8</v>
      </c>
      <c r="H2545" s="196">
        <f t="shared" si="118"/>
        <v>118.8</v>
      </c>
      <c r="I2545" s="197" t="b">
        <f t="shared" si="119"/>
        <v>1</v>
      </c>
      <c r="J2545" s="194" t="b">
        <v>1</v>
      </c>
    </row>
    <row r="2546" spans="1:10" ht="15.6" thickBot="1">
      <c r="A2546" s="222" t="str">
        <f t="shared" si="117"/>
        <v>ZUHWUX</v>
      </c>
      <c r="B2546" s="199" t="s">
        <v>1376</v>
      </c>
      <c r="C2546" s="199" t="s">
        <v>1076</v>
      </c>
      <c r="D2546" s="198">
        <v>1263</v>
      </c>
      <c r="E2546" s="198" t="s">
        <v>1331</v>
      </c>
      <c r="F2546" s="198">
        <v>6241.8</v>
      </c>
      <c r="G2546" s="198">
        <v>118.8</v>
      </c>
      <c r="H2546" s="196">
        <f t="shared" si="118"/>
        <v>118.8</v>
      </c>
      <c r="I2546" s="197" t="b">
        <f t="shared" si="119"/>
        <v>1</v>
      </c>
      <c r="J2546" s="194" t="b">
        <v>1</v>
      </c>
    </row>
    <row r="2547" spans="1:10" ht="15.6" thickBot="1">
      <c r="A2547" s="222" t="str">
        <f t="shared" si="117"/>
        <v>CDGSVO</v>
      </c>
      <c r="B2547" s="199" t="s">
        <v>796</v>
      </c>
      <c r="C2547" s="199" t="s">
        <v>880</v>
      </c>
      <c r="D2547" s="195">
        <v>2453</v>
      </c>
      <c r="E2547" s="195" t="s">
        <v>2041</v>
      </c>
      <c r="F2547" s="195">
        <v>10555.9</v>
      </c>
      <c r="G2547" s="195">
        <v>208.9</v>
      </c>
      <c r="H2547" s="196">
        <f t="shared" si="118"/>
        <v>208.9</v>
      </c>
      <c r="I2547" s="197" t="b">
        <f t="shared" si="119"/>
        <v>1</v>
      </c>
      <c r="J2547" s="194" t="b">
        <v>1</v>
      </c>
    </row>
    <row r="2548" spans="1:10" ht="15.6" thickBot="1">
      <c r="A2548" s="222" t="str">
        <f t="shared" si="117"/>
        <v>SVOCDG</v>
      </c>
      <c r="B2548" s="199" t="s">
        <v>880</v>
      </c>
      <c r="C2548" s="199" t="s">
        <v>796</v>
      </c>
      <c r="D2548" s="198">
        <v>2453</v>
      </c>
      <c r="E2548" s="198" t="s">
        <v>2041</v>
      </c>
      <c r="F2548" s="198">
        <v>10555.9</v>
      </c>
      <c r="G2548" s="198">
        <v>208.9</v>
      </c>
      <c r="H2548" s="196">
        <f t="shared" si="118"/>
        <v>208.9</v>
      </c>
      <c r="I2548" s="197" t="b">
        <f t="shared" si="119"/>
        <v>1</v>
      </c>
      <c r="J2548" s="194" t="b">
        <v>1</v>
      </c>
    </row>
    <row r="2549" spans="1:10" ht="15.6" thickBot="1">
      <c r="A2549" s="222" t="str">
        <f t="shared" si="117"/>
        <v>AMSVCE</v>
      </c>
      <c r="B2549" s="199" t="s">
        <v>790</v>
      </c>
      <c r="C2549" s="199" t="s">
        <v>765</v>
      </c>
      <c r="D2549" s="195">
        <v>937</v>
      </c>
      <c r="E2549" s="195" t="s">
        <v>2042</v>
      </c>
      <c r="F2549" s="195">
        <v>4540.5</v>
      </c>
      <c r="G2549" s="195">
        <v>109.8</v>
      </c>
      <c r="H2549" s="196">
        <f t="shared" si="118"/>
        <v>109.8</v>
      </c>
      <c r="I2549" s="197" t="b">
        <f t="shared" si="119"/>
        <v>1</v>
      </c>
      <c r="J2549" s="194" t="b">
        <v>1</v>
      </c>
    </row>
    <row r="2550" spans="1:10" ht="15.6" thickBot="1">
      <c r="A2550" s="222" t="str">
        <f t="shared" si="117"/>
        <v>VCEAMS</v>
      </c>
      <c r="B2550" s="199" t="s">
        <v>765</v>
      </c>
      <c r="C2550" s="199" t="s">
        <v>790</v>
      </c>
      <c r="D2550" s="198">
        <v>937</v>
      </c>
      <c r="E2550" s="198" t="s">
        <v>2042</v>
      </c>
      <c r="F2550" s="198">
        <v>4540.5</v>
      </c>
      <c r="G2550" s="198">
        <v>109.8</v>
      </c>
      <c r="H2550" s="196">
        <f t="shared" si="118"/>
        <v>109.8</v>
      </c>
      <c r="I2550" s="197" t="b">
        <f t="shared" si="119"/>
        <v>1</v>
      </c>
      <c r="J2550" s="194" t="b">
        <v>1</v>
      </c>
    </row>
    <row r="2551" spans="1:10" ht="15.6" thickBot="1">
      <c r="A2551" s="222" t="str">
        <f t="shared" si="117"/>
        <v>NUEWAW</v>
      </c>
      <c r="B2551" s="199" t="s">
        <v>852</v>
      </c>
      <c r="C2551" s="199" t="s">
        <v>1146</v>
      </c>
      <c r="D2551" s="195">
        <v>755</v>
      </c>
      <c r="E2551" s="195" t="s">
        <v>2043</v>
      </c>
      <c r="F2551" s="195">
        <v>2762.2</v>
      </c>
      <c r="G2551" s="195">
        <v>130</v>
      </c>
      <c r="H2551" s="196">
        <f t="shared" si="118"/>
        <v>130</v>
      </c>
      <c r="I2551" s="197" t="b">
        <f t="shared" si="119"/>
        <v>1</v>
      </c>
      <c r="J2551" s="194" t="b">
        <v>1</v>
      </c>
    </row>
    <row r="2552" spans="1:10" ht="15.6" thickBot="1">
      <c r="A2552" s="222" t="str">
        <f t="shared" si="117"/>
        <v>WAWNUE</v>
      </c>
      <c r="B2552" s="199" t="s">
        <v>1146</v>
      </c>
      <c r="C2552" s="199" t="s">
        <v>852</v>
      </c>
      <c r="D2552" s="198">
        <v>755</v>
      </c>
      <c r="E2552" s="198" t="s">
        <v>2043</v>
      </c>
      <c r="F2552" s="198">
        <v>2762.2</v>
      </c>
      <c r="G2552" s="198">
        <v>130</v>
      </c>
      <c r="H2552" s="196">
        <f t="shared" si="118"/>
        <v>130</v>
      </c>
      <c r="I2552" s="197" t="b">
        <f t="shared" si="119"/>
        <v>1</v>
      </c>
      <c r="J2552" s="194" t="b">
        <v>1</v>
      </c>
    </row>
    <row r="2553" spans="1:10" ht="15.6" thickBot="1">
      <c r="A2553" s="222" t="str">
        <f t="shared" si="117"/>
        <v>ARNLIN</v>
      </c>
      <c r="B2553" s="199" t="s">
        <v>845</v>
      </c>
      <c r="C2553" s="199" t="s">
        <v>1222</v>
      </c>
      <c r="D2553" s="195">
        <v>1680</v>
      </c>
      <c r="E2553" s="195" t="s">
        <v>2044</v>
      </c>
      <c r="F2553" s="195">
        <v>7132.4</v>
      </c>
      <c r="G2553" s="195">
        <v>157.9</v>
      </c>
      <c r="H2553" s="196">
        <f t="shared" si="118"/>
        <v>157.9</v>
      </c>
      <c r="I2553" s="197" t="b">
        <f t="shared" si="119"/>
        <v>1</v>
      </c>
      <c r="J2553" s="194" t="b">
        <v>1</v>
      </c>
    </row>
    <row r="2554" spans="1:10" ht="15.6" thickBot="1">
      <c r="A2554" s="222" t="str">
        <f t="shared" si="117"/>
        <v>LINARN</v>
      </c>
      <c r="B2554" s="199" t="s">
        <v>1222</v>
      </c>
      <c r="C2554" s="199" t="s">
        <v>845</v>
      </c>
      <c r="D2554" s="198">
        <v>1680</v>
      </c>
      <c r="E2554" s="198" t="s">
        <v>2044</v>
      </c>
      <c r="F2554" s="198">
        <v>7132.4</v>
      </c>
      <c r="G2554" s="198">
        <v>157.9</v>
      </c>
      <c r="H2554" s="196">
        <f t="shared" si="118"/>
        <v>157.9</v>
      </c>
      <c r="I2554" s="197" t="b">
        <f t="shared" si="119"/>
        <v>1</v>
      </c>
      <c r="J2554" s="194" t="b">
        <v>1</v>
      </c>
    </row>
    <row r="2555" spans="1:10" ht="15.6" thickBot="1">
      <c r="A2555" s="222" t="str">
        <f t="shared" si="117"/>
        <v>FOCYNT</v>
      </c>
      <c r="B2555" s="199" t="s">
        <v>1083</v>
      </c>
      <c r="C2555" s="199" t="s">
        <v>1093</v>
      </c>
      <c r="D2555" s="195">
        <v>1307</v>
      </c>
      <c r="E2555" s="195">
        <v>320</v>
      </c>
      <c r="F2555" s="195">
        <v>6273.7</v>
      </c>
      <c r="G2555" s="195">
        <v>124.7</v>
      </c>
      <c r="H2555" s="196">
        <f t="shared" si="118"/>
        <v>124.7</v>
      </c>
      <c r="I2555" s="197" t="b">
        <f t="shared" si="119"/>
        <v>1</v>
      </c>
      <c r="J2555" s="194" t="b">
        <v>1</v>
      </c>
    </row>
    <row r="2556" spans="1:10" ht="15.6" thickBot="1">
      <c r="A2556" s="222" t="str">
        <f t="shared" si="117"/>
        <v>YNTFOC</v>
      </c>
      <c r="B2556" s="199" t="s">
        <v>1093</v>
      </c>
      <c r="C2556" s="199" t="s">
        <v>1083</v>
      </c>
      <c r="D2556" s="198">
        <v>1307</v>
      </c>
      <c r="E2556" s="198">
        <v>320</v>
      </c>
      <c r="F2556" s="198">
        <v>6273.7</v>
      </c>
      <c r="G2556" s="198">
        <v>124.7</v>
      </c>
      <c r="H2556" s="196">
        <f t="shared" si="118"/>
        <v>124.7</v>
      </c>
      <c r="I2556" s="197" t="b">
        <f t="shared" si="119"/>
        <v>1</v>
      </c>
      <c r="J2556" s="194" t="b">
        <v>1</v>
      </c>
    </row>
    <row r="2557" spans="1:10" ht="15.6" thickBot="1">
      <c r="A2557" s="222" t="str">
        <f t="shared" si="117"/>
        <v>CTUFOC</v>
      </c>
      <c r="B2557" s="199" t="s">
        <v>1015</v>
      </c>
      <c r="C2557" s="199" t="s">
        <v>1083</v>
      </c>
      <c r="D2557" s="195">
        <v>1621</v>
      </c>
      <c r="E2557" s="195" t="s">
        <v>2045</v>
      </c>
      <c r="F2557" s="195">
        <v>7179.6</v>
      </c>
      <c r="G2557" s="195">
        <v>148.9</v>
      </c>
      <c r="H2557" s="196">
        <f t="shared" si="118"/>
        <v>148.9</v>
      </c>
      <c r="I2557" s="197" t="b">
        <f t="shared" si="119"/>
        <v>1</v>
      </c>
      <c r="J2557" s="194" t="b">
        <v>1</v>
      </c>
    </row>
    <row r="2558" spans="1:10" ht="15.6" thickBot="1">
      <c r="A2558" s="222" t="str">
        <f t="shared" si="117"/>
        <v>FOCZUH</v>
      </c>
      <c r="B2558" s="199" t="s">
        <v>1083</v>
      </c>
      <c r="C2558" s="199" t="s">
        <v>1376</v>
      </c>
      <c r="D2558" s="195">
        <v>772</v>
      </c>
      <c r="E2558" s="195">
        <v>738</v>
      </c>
      <c r="F2558" s="195">
        <v>4427.7</v>
      </c>
      <c r="G2558" s="195">
        <v>84.3</v>
      </c>
      <c r="H2558" s="196">
        <f t="shared" si="118"/>
        <v>84.3</v>
      </c>
      <c r="I2558" s="197" t="b">
        <f t="shared" si="119"/>
        <v>1</v>
      </c>
      <c r="J2558" s="194" t="b">
        <v>1</v>
      </c>
    </row>
    <row r="2559" spans="1:10" ht="15.6" thickBot="1">
      <c r="A2559" s="222" t="str">
        <f t="shared" si="117"/>
        <v>ZUHFOC</v>
      </c>
      <c r="B2559" s="199" t="s">
        <v>1376</v>
      </c>
      <c r="C2559" s="199" t="s">
        <v>1083</v>
      </c>
      <c r="D2559" s="195">
        <v>772</v>
      </c>
      <c r="E2559" s="195">
        <v>738</v>
      </c>
      <c r="F2559" s="195">
        <v>4427.7</v>
      </c>
      <c r="G2559" s="195">
        <v>84.3</v>
      </c>
      <c r="H2559" s="196">
        <f t="shared" si="118"/>
        <v>84.3</v>
      </c>
      <c r="I2559" s="197" t="b">
        <f t="shared" si="119"/>
        <v>1</v>
      </c>
      <c r="J2559" s="194" t="b">
        <v>1</v>
      </c>
    </row>
    <row r="2560" spans="1:10" ht="15.6" thickBot="1">
      <c r="A2560" s="222" t="str">
        <f t="shared" si="117"/>
        <v>FOCCTU</v>
      </c>
      <c r="B2560" s="199" t="s">
        <v>1083</v>
      </c>
      <c r="C2560" s="199" t="s">
        <v>1015</v>
      </c>
      <c r="D2560" s="198">
        <v>1621</v>
      </c>
      <c r="E2560" s="198" t="s">
        <v>2045</v>
      </c>
      <c r="F2560" s="198">
        <v>7179.6</v>
      </c>
      <c r="G2560" s="198">
        <v>148.9</v>
      </c>
      <c r="H2560" s="196">
        <f t="shared" si="118"/>
        <v>148.9</v>
      </c>
      <c r="I2560" s="197" t="b">
        <f t="shared" si="119"/>
        <v>1</v>
      </c>
      <c r="J2560" s="194" t="b">
        <v>1</v>
      </c>
    </row>
    <row r="2561" spans="1:10" ht="15.6" thickBot="1">
      <c r="A2561" s="222" t="str">
        <f t="shared" si="117"/>
        <v>RMQSGN</v>
      </c>
      <c r="B2561" s="199" t="s">
        <v>801</v>
      </c>
      <c r="C2561" s="199" t="s">
        <v>795</v>
      </c>
      <c r="D2561" s="195">
        <v>2099</v>
      </c>
      <c r="E2561" s="195" t="s">
        <v>979</v>
      </c>
      <c r="F2561" s="195">
        <v>9534.7000000000007</v>
      </c>
      <c r="G2561" s="195">
        <v>159</v>
      </c>
      <c r="H2561" s="196">
        <f t="shared" si="118"/>
        <v>159</v>
      </c>
      <c r="I2561" s="197" t="b">
        <f t="shared" si="119"/>
        <v>1</v>
      </c>
      <c r="J2561" s="194" t="b">
        <v>1</v>
      </c>
    </row>
    <row r="2562" spans="1:10" ht="15.6" thickBot="1">
      <c r="A2562" s="222" t="str">
        <f t="shared" si="117"/>
        <v>SGNRMQ</v>
      </c>
      <c r="B2562" s="199" t="s">
        <v>795</v>
      </c>
      <c r="C2562" s="199" t="s">
        <v>801</v>
      </c>
      <c r="D2562" s="198">
        <v>2099</v>
      </c>
      <c r="E2562" s="198" t="s">
        <v>979</v>
      </c>
      <c r="F2562" s="198">
        <v>9534.7000000000007</v>
      </c>
      <c r="G2562" s="198">
        <v>159</v>
      </c>
      <c r="H2562" s="196">
        <f t="shared" si="118"/>
        <v>159</v>
      </c>
      <c r="I2562" s="197" t="b">
        <f t="shared" si="119"/>
        <v>1</v>
      </c>
      <c r="J2562" s="194" t="b">
        <v>1</v>
      </c>
    </row>
    <row r="2563" spans="1:10" ht="15.6" thickBot="1">
      <c r="A2563" s="222" t="str">
        <f t="shared" ref="A2563:A2626" si="120">B2563&amp;C2563</f>
        <v>BIOMUC</v>
      </c>
      <c r="B2563" s="199" t="s">
        <v>869</v>
      </c>
      <c r="C2563" s="199" t="s">
        <v>797</v>
      </c>
      <c r="D2563" s="195">
        <v>1265</v>
      </c>
      <c r="E2563" s="195" t="s">
        <v>1818</v>
      </c>
      <c r="F2563" s="195">
        <v>5957.1</v>
      </c>
      <c r="G2563" s="195">
        <v>132.9</v>
      </c>
      <c r="H2563" s="196">
        <f t="shared" ref="H2563:H2626" si="121">SUMIFS(G:G,B:B,B2563,C:C,C2563)</f>
        <v>132.9</v>
      </c>
      <c r="I2563" s="197" t="b">
        <f t="shared" ref="I2563:I2626" si="122">H2563=G2563</f>
        <v>1</v>
      </c>
      <c r="J2563" s="194" t="b">
        <v>1</v>
      </c>
    </row>
    <row r="2564" spans="1:10" ht="15.6" thickBot="1">
      <c r="A2564" s="222" t="str">
        <f t="shared" si="120"/>
        <v>MUCBIO</v>
      </c>
      <c r="B2564" s="199" t="s">
        <v>797</v>
      </c>
      <c r="C2564" s="199" t="s">
        <v>869</v>
      </c>
      <c r="D2564" s="198">
        <v>1265</v>
      </c>
      <c r="E2564" s="198" t="s">
        <v>1818</v>
      </c>
      <c r="F2564" s="198">
        <v>5957.1</v>
      </c>
      <c r="G2564" s="198">
        <v>132.9</v>
      </c>
      <c r="H2564" s="196">
        <f t="shared" si="121"/>
        <v>132.9</v>
      </c>
      <c r="I2564" s="197" t="b">
        <f t="shared" si="122"/>
        <v>1</v>
      </c>
      <c r="J2564" s="194" t="b">
        <v>1</v>
      </c>
    </row>
    <row r="2565" spans="1:10" ht="15.6" thickBot="1">
      <c r="A2565" s="222" t="str">
        <f t="shared" si="120"/>
        <v>VCELYS</v>
      </c>
      <c r="B2565" s="199" t="s">
        <v>765</v>
      </c>
      <c r="C2565" s="199" t="s">
        <v>1470</v>
      </c>
      <c r="D2565" s="195">
        <v>566</v>
      </c>
      <c r="E2565" s="195" t="s">
        <v>2046</v>
      </c>
      <c r="F2565" s="195">
        <v>2985</v>
      </c>
      <c r="G2565" s="195">
        <v>103.8</v>
      </c>
      <c r="H2565" s="196">
        <f t="shared" si="121"/>
        <v>103.8</v>
      </c>
      <c r="I2565" s="197" t="b">
        <f t="shared" si="122"/>
        <v>1</v>
      </c>
      <c r="J2565" s="194" t="b">
        <v>1</v>
      </c>
    </row>
    <row r="2566" spans="1:10" ht="15.6" thickBot="1">
      <c r="A2566" s="222" t="str">
        <f t="shared" si="120"/>
        <v>LYSVCE</v>
      </c>
      <c r="B2566" s="199" t="s">
        <v>1470</v>
      </c>
      <c r="C2566" s="199" t="s">
        <v>765</v>
      </c>
      <c r="D2566" s="198">
        <v>566</v>
      </c>
      <c r="E2566" s="198" t="s">
        <v>2046</v>
      </c>
      <c r="F2566" s="198">
        <v>2985</v>
      </c>
      <c r="G2566" s="198">
        <v>103.8</v>
      </c>
      <c r="H2566" s="196">
        <f t="shared" si="121"/>
        <v>103.8</v>
      </c>
      <c r="I2566" s="197" t="b">
        <f t="shared" si="122"/>
        <v>1</v>
      </c>
      <c r="J2566" s="194" t="b">
        <v>1</v>
      </c>
    </row>
    <row r="2567" spans="1:10" ht="15.6" thickBot="1">
      <c r="A2567" s="222" t="str">
        <f t="shared" si="120"/>
        <v>KMJHND</v>
      </c>
      <c r="B2567" s="199" t="s">
        <v>1982</v>
      </c>
      <c r="C2567" s="199" t="s">
        <v>753</v>
      </c>
      <c r="D2567" s="195">
        <v>872</v>
      </c>
      <c r="E2567" s="195" t="s">
        <v>2047</v>
      </c>
      <c r="F2567" s="195">
        <v>6660</v>
      </c>
      <c r="G2567" s="195">
        <v>72</v>
      </c>
      <c r="H2567" s="196">
        <f t="shared" si="121"/>
        <v>72</v>
      </c>
      <c r="I2567" s="197" t="b">
        <f t="shared" si="122"/>
        <v>1</v>
      </c>
      <c r="J2567" s="194" t="b">
        <v>1</v>
      </c>
    </row>
    <row r="2568" spans="1:10" ht="15.6" thickBot="1">
      <c r="A2568" s="222" t="str">
        <f t="shared" si="120"/>
        <v>HNDKMJ</v>
      </c>
      <c r="B2568" s="199" t="s">
        <v>753</v>
      </c>
      <c r="C2568" s="199" t="s">
        <v>1982</v>
      </c>
      <c r="D2568" s="198">
        <v>872</v>
      </c>
      <c r="E2568" s="198" t="s">
        <v>2047</v>
      </c>
      <c r="F2568" s="198">
        <v>6582.6</v>
      </c>
      <c r="G2568" s="198">
        <v>72</v>
      </c>
      <c r="H2568" s="196">
        <f t="shared" si="121"/>
        <v>72</v>
      </c>
      <c r="I2568" s="197" t="b">
        <f t="shared" si="122"/>
        <v>1</v>
      </c>
      <c r="J2568" s="194" t="b">
        <v>1</v>
      </c>
    </row>
    <row r="2569" spans="1:10" ht="15.6" thickBot="1">
      <c r="A2569" s="222" t="str">
        <f t="shared" si="120"/>
        <v>HGHCKG</v>
      </c>
      <c r="B2569" s="199" t="s">
        <v>756</v>
      </c>
      <c r="C2569" s="199" t="s">
        <v>934</v>
      </c>
      <c r="D2569" s="195">
        <v>1328</v>
      </c>
      <c r="E2569" s="195" t="s">
        <v>1704</v>
      </c>
      <c r="F2569" s="195">
        <v>6288</v>
      </c>
      <c r="G2569" s="195">
        <v>131.30000000000001</v>
      </c>
      <c r="H2569" s="196">
        <f t="shared" si="121"/>
        <v>131.30000000000001</v>
      </c>
      <c r="I2569" s="197" t="b">
        <f t="shared" si="122"/>
        <v>1</v>
      </c>
      <c r="J2569" s="194" t="b">
        <v>1</v>
      </c>
    </row>
    <row r="2570" spans="1:10" ht="15.6" thickBot="1">
      <c r="A2570" s="222" t="str">
        <f t="shared" si="120"/>
        <v>CKGHGH</v>
      </c>
      <c r="B2570" s="199" t="s">
        <v>934</v>
      </c>
      <c r="C2570" s="199" t="s">
        <v>756</v>
      </c>
      <c r="D2570" s="198">
        <v>1328</v>
      </c>
      <c r="E2570" s="198" t="s">
        <v>1704</v>
      </c>
      <c r="F2570" s="198">
        <v>6287.8</v>
      </c>
      <c r="G2570" s="198">
        <v>131.30000000000001</v>
      </c>
      <c r="H2570" s="196">
        <f t="shared" si="121"/>
        <v>131.30000000000001</v>
      </c>
      <c r="I2570" s="197" t="b">
        <f t="shared" si="122"/>
        <v>1</v>
      </c>
      <c r="J2570" s="194" t="b">
        <v>1</v>
      </c>
    </row>
    <row r="2571" spans="1:10" ht="15.6" thickBot="1">
      <c r="A2571" s="222" t="str">
        <f t="shared" si="120"/>
        <v>CSXBKK</v>
      </c>
      <c r="B2571" s="199" t="s">
        <v>919</v>
      </c>
      <c r="C2571" s="199" t="s">
        <v>768</v>
      </c>
      <c r="D2571" s="195">
        <v>2063</v>
      </c>
      <c r="E2571" s="195" t="s">
        <v>948</v>
      </c>
      <c r="F2571" s="195">
        <v>8793.9</v>
      </c>
      <c r="G2571" s="195">
        <v>149.30000000000001</v>
      </c>
      <c r="H2571" s="196">
        <f t="shared" si="121"/>
        <v>149.30000000000001</v>
      </c>
      <c r="I2571" s="197" t="b">
        <f t="shared" si="122"/>
        <v>1</v>
      </c>
      <c r="J2571" s="194" t="b">
        <v>1</v>
      </c>
    </row>
    <row r="2572" spans="1:10" ht="15.6" thickBot="1">
      <c r="A2572" s="222" t="str">
        <f t="shared" si="120"/>
        <v>BKKCSX</v>
      </c>
      <c r="B2572" s="199" t="s">
        <v>768</v>
      </c>
      <c r="C2572" s="199" t="s">
        <v>919</v>
      </c>
      <c r="D2572" s="198">
        <v>2063</v>
      </c>
      <c r="E2572" s="198" t="s">
        <v>948</v>
      </c>
      <c r="F2572" s="198">
        <v>8793.9</v>
      </c>
      <c r="G2572" s="198">
        <v>149.30000000000001</v>
      </c>
      <c r="H2572" s="196">
        <f t="shared" si="121"/>
        <v>149.30000000000001</v>
      </c>
      <c r="I2572" s="197" t="b">
        <f t="shared" si="122"/>
        <v>1</v>
      </c>
      <c r="J2572" s="194" t="b">
        <v>1</v>
      </c>
    </row>
    <row r="2573" spans="1:10" ht="15.6" thickBot="1">
      <c r="A2573" s="222" t="str">
        <f t="shared" si="120"/>
        <v>SFORDM</v>
      </c>
      <c r="B2573" s="199" t="s">
        <v>773</v>
      </c>
      <c r="C2573" s="199" t="s">
        <v>2012</v>
      </c>
      <c r="D2573" s="195">
        <v>744</v>
      </c>
      <c r="E2573" s="195" t="s">
        <v>1861</v>
      </c>
      <c r="F2573" s="195">
        <v>2277.4</v>
      </c>
      <c r="G2573" s="195">
        <v>82.6</v>
      </c>
      <c r="H2573" s="196">
        <f t="shared" si="121"/>
        <v>82.6</v>
      </c>
      <c r="I2573" s="197" t="b">
        <f t="shared" si="122"/>
        <v>1</v>
      </c>
      <c r="J2573" s="194" t="b">
        <v>1</v>
      </c>
    </row>
    <row r="2574" spans="1:10" ht="15.6" thickBot="1">
      <c r="A2574" s="222" t="str">
        <f t="shared" si="120"/>
        <v>RDMSFO</v>
      </c>
      <c r="B2574" s="199" t="s">
        <v>2012</v>
      </c>
      <c r="C2574" s="199" t="s">
        <v>773</v>
      </c>
      <c r="D2574" s="198">
        <v>744</v>
      </c>
      <c r="E2574" s="198" t="s">
        <v>1861</v>
      </c>
      <c r="F2574" s="198">
        <v>2277</v>
      </c>
      <c r="G2574" s="198">
        <v>82.6</v>
      </c>
      <c r="H2574" s="196">
        <f t="shared" si="121"/>
        <v>82.6</v>
      </c>
      <c r="I2574" s="197" t="b">
        <f t="shared" si="122"/>
        <v>1</v>
      </c>
      <c r="J2574" s="194" t="b">
        <v>1</v>
      </c>
    </row>
    <row r="2575" spans="1:10" ht="15.6" thickBot="1">
      <c r="A2575" s="222" t="str">
        <f t="shared" si="120"/>
        <v>SINPER</v>
      </c>
      <c r="B2575" s="199" t="s">
        <v>803</v>
      </c>
      <c r="C2575" s="199" t="s">
        <v>1562</v>
      </c>
      <c r="D2575" s="195">
        <v>3907</v>
      </c>
      <c r="E2575" s="195" t="s">
        <v>2048</v>
      </c>
      <c r="F2575" s="195">
        <v>30662.9</v>
      </c>
      <c r="G2575" s="195">
        <v>234.5</v>
      </c>
      <c r="H2575" s="196">
        <f t="shared" si="121"/>
        <v>234.5</v>
      </c>
      <c r="I2575" s="197" t="b">
        <f t="shared" si="122"/>
        <v>1</v>
      </c>
      <c r="J2575" s="194" t="b">
        <v>1</v>
      </c>
    </row>
    <row r="2576" spans="1:10" ht="15.6" thickBot="1">
      <c r="A2576" s="222" t="str">
        <f t="shared" si="120"/>
        <v>PERSIN</v>
      </c>
      <c r="B2576" s="199" t="s">
        <v>1562</v>
      </c>
      <c r="C2576" s="199" t="s">
        <v>803</v>
      </c>
      <c r="D2576" s="198">
        <v>3907</v>
      </c>
      <c r="E2576" s="198" t="s">
        <v>2048</v>
      </c>
      <c r="F2576" s="198">
        <v>30662.9</v>
      </c>
      <c r="G2576" s="198">
        <v>234.5</v>
      </c>
      <c r="H2576" s="196">
        <f t="shared" si="121"/>
        <v>234.5</v>
      </c>
      <c r="I2576" s="197" t="b">
        <f t="shared" si="122"/>
        <v>1</v>
      </c>
      <c r="J2576" s="194" t="b">
        <v>1</v>
      </c>
    </row>
    <row r="2577" spans="1:10" ht="15.6" thickBot="1">
      <c r="A2577" s="222" t="str">
        <f t="shared" si="120"/>
        <v>PVGKHN</v>
      </c>
      <c r="B2577" s="199" t="s">
        <v>758</v>
      </c>
      <c r="C2577" s="199" t="s">
        <v>1085</v>
      </c>
      <c r="D2577" s="195">
        <v>621</v>
      </c>
      <c r="E2577" s="195" t="s">
        <v>1094</v>
      </c>
      <c r="F2577" s="195">
        <v>3837.5</v>
      </c>
      <c r="G2577" s="195">
        <v>76.2</v>
      </c>
      <c r="H2577" s="196">
        <f t="shared" si="121"/>
        <v>76.2</v>
      </c>
      <c r="I2577" s="197" t="b">
        <f t="shared" si="122"/>
        <v>1</v>
      </c>
      <c r="J2577" s="194" t="b">
        <v>1</v>
      </c>
    </row>
    <row r="2578" spans="1:10" ht="15.6" thickBot="1">
      <c r="A2578" s="222" t="str">
        <f t="shared" si="120"/>
        <v>KHNPVG</v>
      </c>
      <c r="B2578" s="199" t="s">
        <v>1085</v>
      </c>
      <c r="C2578" s="199" t="s">
        <v>758</v>
      </c>
      <c r="D2578" s="198">
        <v>621</v>
      </c>
      <c r="E2578" s="198" t="s">
        <v>1094</v>
      </c>
      <c r="F2578" s="198">
        <v>3837.5</v>
      </c>
      <c r="G2578" s="198">
        <v>76.2</v>
      </c>
      <c r="H2578" s="196">
        <f t="shared" si="121"/>
        <v>76.2</v>
      </c>
      <c r="I2578" s="197" t="b">
        <f t="shared" si="122"/>
        <v>1</v>
      </c>
      <c r="J2578" s="194" t="b">
        <v>1</v>
      </c>
    </row>
    <row r="2579" spans="1:10" ht="15.6" thickBot="1">
      <c r="A2579" s="222" t="str">
        <f t="shared" si="120"/>
        <v>HRBHGH</v>
      </c>
      <c r="B2579" s="199" t="s">
        <v>1007</v>
      </c>
      <c r="C2579" s="199" t="s">
        <v>756</v>
      </c>
      <c r="D2579" s="195">
        <v>1783</v>
      </c>
      <c r="E2579" s="195" t="s">
        <v>1731</v>
      </c>
      <c r="F2579" s="195">
        <v>8090.9</v>
      </c>
      <c r="G2579" s="195">
        <v>157.69999999999999</v>
      </c>
      <c r="H2579" s="196">
        <f t="shared" si="121"/>
        <v>157.69999999999999</v>
      </c>
      <c r="I2579" s="197" t="b">
        <f t="shared" si="122"/>
        <v>1</v>
      </c>
      <c r="J2579" s="194" t="b">
        <v>1</v>
      </c>
    </row>
    <row r="2580" spans="1:10" ht="15.6" thickBot="1">
      <c r="A2580" s="222" t="str">
        <f t="shared" si="120"/>
        <v>HGHHRB</v>
      </c>
      <c r="B2580" s="199" t="s">
        <v>756</v>
      </c>
      <c r="C2580" s="199" t="s">
        <v>1007</v>
      </c>
      <c r="D2580" s="198">
        <v>1783</v>
      </c>
      <c r="E2580" s="198" t="s">
        <v>2049</v>
      </c>
      <c r="F2580" s="198">
        <v>8091.6</v>
      </c>
      <c r="G2580" s="198">
        <v>157.80000000000001</v>
      </c>
      <c r="H2580" s="196">
        <f t="shared" si="121"/>
        <v>157.80000000000001</v>
      </c>
      <c r="I2580" s="197" t="b">
        <f t="shared" si="122"/>
        <v>1</v>
      </c>
      <c r="J2580" s="194" t="b">
        <v>1</v>
      </c>
    </row>
    <row r="2581" spans="1:10" ht="15.6" thickBot="1">
      <c r="A2581" s="222" t="str">
        <f t="shared" si="120"/>
        <v>HKGKWL</v>
      </c>
      <c r="B2581" s="199" t="s">
        <v>760</v>
      </c>
      <c r="C2581" s="199" t="s">
        <v>1395</v>
      </c>
      <c r="D2581" s="195">
        <v>509</v>
      </c>
      <c r="E2581" s="195" t="s">
        <v>921</v>
      </c>
      <c r="F2581" s="195">
        <v>3226</v>
      </c>
      <c r="G2581" s="195">
        <v>64.099999999999994</v>
      </c>
      <c r="H2581" s="196">
        <f t="shared" si="121"/>
        <v>64.099999999999994</v>
      </c>
      <c r="I2581" s="197" t="b">
        <f t="shared" si="122"/>
        <v>1</v>
      </c>
      <c r="J2581" s="194" t="b">
        <v>1</v>
      </c>
    </row>
    <row r="2582" spans="1:10" ht="15.6" thickBot="1">
      <c r="A2582" s="222" t="str">
        <f t="shared" si="120"/>
        <v>KWLHKG</v>
      </c>
      <c r="B2582" s="199" t="s">
        <v>1395</v>
      </c>
      <c r="C2582" s="199" t="s">
        <v>760</v>
      </c>
      <c r="D2582" s="198">
        <v>509</v>
      </c>
      <c r="E2582" s="198" t="s">
        <v>921</v>
      </c>
      <c r="F2582" s="198">
        <v>3226</v>
      </c>
      <c r="G2582" s="198">
        <v>64.099999999999994</v>
      </c>
      <c r="H2582" s="196">
        <f t="shared" si="121"/>
        <v>64.099999999999994</v>
      </c>
      <c r="I2582" s="197" t="b">
        <f t="shared" si="122"/>
        <v>1</v>
      </c>
      <c r="J2582" s="194" t="b">
        <v>1</v>
      </c>
    </row>
    <row r="2583" spans="1:10" ht="15.6" thickBot="1">
      <c r="A2583" s="222" t="str">
        <f t="shared" si="120"/>
        <v>MFMCKG</v>
      </c>
      <c r="B2583" s="199" t="s">
        <v>1009</v>
      </c>
      <c r="C2583" s="199" t="s">
        <v>934</v>
      </c>
      <c r="D2583" s="195">
        <v>1091</v>
      </c>
      <c r="E2583" s="195" t="s">
        <v>1014</v>
      </c>
      <c r="F2583" s="195">
        <v>5380</v>
      </c>
      <c r="G2583" s="195">
        <v>118.2</v>
      </c>
      <c r="H2583" s="196">
        <f t="shared" si="121"/>
        <v>118.2</v>
      </c>
      <c r="I2583" s="197" t="b">
        <f t="shared" si="122"/>
        <v>1</v>
      </c>
      <c r="J2583" s="194" t="b">
        <v>1</v>
      </c>
    </row>
    <row r="2584" spans="1:10" ht="15.6" thickBot="1">
      <c r="A2584" s="222" t="str">
        <f t="shared" si="120"/>
        <v>CKGMFM</v>
      </c>
      <c r="B2584" s="199" t="s">
        <v>934</v>
      </c>
      <c r="C2584" s="199" t="s">
        <v>1009</v>
      </c>
      <c r="D2584" s="198">
        <v>1091</v>
      </c>
      <c r="E2584" s="198" t="s">
        <v>1014</v>
      </c>
      <c r="F2584" s="198">
        <v>5380</v>
      </c>
      <c r="G2584" s="198">
        <v>118.2</v>
      </c>
      <c r="H2584" s="196">
        <f t="shared" si="121"/>
        <v>118.2</v>
      </c>
      <c r="I2584" s="197" t="b">
        <f t="shared" si="122"/>
        <v>1</v>
      </c>
      <c r="J2584" s="194" t="b">
        <v>1</v>
      </c>
    </row>
    <row r="2585" spans="1:10" ht="15.6" thickBot="1">
      <c r="A2585" s="222" t="str">
        <f t="shared" si="120"/>
        <v>BKKIST</v>
      </c>
      <c r="B2585" s="199" t="s">
        <v>768</v>
      </c>
      <c r="C2585" s="199" t="s">
        <v>812</v>
      </c>
      <c r="D2585" s="195">
        <v>7501</v>
      </c>
      <c r="E2585" s="195" t="s">
        <v>966</v>
      </c>
      <c r="F2585" s="195">
        <v>60146.9</v>
      </c>
      <c r="G2585" s="195">
        <v>321.89999999999998</v>
      </c>
      <c r="H2585" s="196">
        <f t="shared" si="121"/>
        <v>321.89999999999998</v>
      </c>
      <c r="I2585" s="197" t="b">
        <f t="shared" si="122"/>
        <v>1</v>
      </c>
      <c r="J2585" s="194" t="b">
        <v>1</v>
      </c>
    </row>
    <row r="2586" spans="1:10" ht="15.6" thickBot="1">
      <c r="A2586" s="222" t="str">
        <f t="shared" si="120"/>
        <v>ISTBKK</v>
      </c>
      <c r="B2586" s="199" t="s">
        <v>812</v>
      </c>
      <c r="C2586" s="199" t="s">
        <v>768</v>
      </c>
      <c r="D2586" s="198">
        <v>7501</v>
      </c>
      <c r="E2586" s="198" t="s">
        <v>966</v>
      </c>
      <c r="F2586" s="198">
        <v>60146.9</v>
      </c>
      <c r="G2586" s="198">
        <v>321.89999999999998</v>
      </c>
      <c r="H2586" s="196">
        <f t="shared" si="121"/>
        <v>321.89999999999998</v>
      </c>
      <c r="I2586" s="197" t="b">
        <f t="shared" si="122"/>
        <v>1</v>
      </c>
      <c r="J2586" s="194" t="b">
        <v>1</v>
      </c>
    </row>
    <row r="2587" spans="1:10" ht="15.6" thickBot="1">
      <c r="A2587" s="222" t="str">
        <f t="shared" si="120"/>
        <v>HKGCCU</v>
      </c>
      <c r="B2587" s="199" t="s">
        <v>760</v>
      </c>
      <c r="C2587" s="199" t="s">
        <v>2019</v>
      </c>
      <c r="D2587" s="195">
        <v>2612</v>
      </c>
      <c r="E2587" s="195" t="s">
        <v>921</v>
      </c>
      <c r="F2587" s="195">
        <v>10567</v>
      </c>
      <c r="G2587" s="195">
        <v>209.8</v>
      </c>
      <c r="H2587" s="196">
        <f t="shared" si="121"/>
        <v>209.8</v>
      </c>
      <c r="I2587" s="197" t="b">
        <f t="shared" si="122"/>
        <v>1</v>
      </c>
      <c r="J2587" s="194" t="b">
        <v>1</v>
      </c>
    </row>
    <row r="2588" spans="1:10" ht="15.6" thickBot="1">
      <c r="A2588" s="222" t="str">
        <f t="shared" si="120"/>
        <v>CCUHKG</v>
      </c>
      <c r="B2588" s="199" t="s">
        <v>2019</v>
      </c>
      <c r="C2588" s="199" t="s">
        <v>760</v>
      </c>
      <c r="D2588" s="198">
        <v>2612</v>
      </c>
      <c r="E2588" s="198" t="s">
        <v>921</v>
      </c>
      <c r="F2588" s="198">
        <v>10567</v>
      </c>
      <c r="G2588" s="198">
        <v>209.8</v>
      </c>
      <c r="H2588" s="196">
        <f t="shared" si="121"/>
        <v>209.8</v>
      </c>
      <c r="I2588" s="197" t="b">
        <f t="shared" si="122"/>
        <v>1</v>
      </c>
      <c r="J2588" s="194" t="b">
        <v>1</v>
      </c>
    </row>
    <row r="2589" spans="1:10" ht="15.6" thickBot="1">
      <c r="A2589" s="222" t="str">
        <f t="shared" si="120"/>
        <v>TXLSTR</v>
      </c>
      <c r="B2589" s="199" t="s">
        <v>1472</v>
      </c>
      <c r="C2589" s="199" t="s">
        <v>851</v>
      </c>
      <c r="D2589" s="195">
        <v>515</v>
      </c>
      <c r="E2589" s="195" t="s">
        <v>2050</v>
      </c>
      <c r="F2589" s="195">
        <v>3050.1</v>
      </c>
      <c r="G2589" s="195">
        <v>73.099999999999994</v>
      </c>
      <c r="H2589" s="196">
        <f t="shared" si="121"/>
        <v>73.099999999999994</v>
      </c>
      <c r="I2589" s="197" t="b">
        <f t="shared" si="122"/>
        <v>1</v>
      </c>
      <c r="J2589" s="194" t="b">
        <v>1</v>
      </c>
    </row>
    <row r="2590" spans="1:10" ht="15.6" thickBot="1">
      <c r="A2590" s="222" t="str">
        <f t="shared" si="120"/>
        <v>STRTXL</v>
      </c>
      <c r="B2590" s="199" t="s">
        <v>851</v>
      </c>
      <c r="C2590" s="199" t="s">
        <v>1472</v>
      </c>
      <c r="D2590" s="195">
        <v>515</v>
      </c>
      <c r="E2590" s="195" t="s">
        <v>2050</v>
      </c>
      <c r="F2590" s="195">
        <v>3050</v>
      </c>
      <c r="G2590" s="195">
        <v>73.099999999999994</v>
      </c>
      <c r="H2590" s="196">
        <f t="shared" si="121"/>
        <v>73.099999999999994</v>
      </c>
      <c r="I2590" s="197" t="b">
        <f t="shared" si="122"/>
        <v>1</v>
      </c>
      <c r="J2590" s="194" t="b">
        <v>1</v>
      </c>
    </row>
    <row r="2591" spans="1:10" ht="15.6" thickBot="1">
      <c r="A2591" s="222" t="str">
        <f t="shared" si="120"/>
        <v>PVDDTW</v>
      </c>
      <c r="B2591" s="199" t="s">
        <v>2051</v>
      </c>
      <c r="C2591" s="199" t="s">
        <v>828</v>
      </c>
      <c r="D2591" s="195">
        <v>987</v>
      </c>
      <c r="E2591" s="195" t="s">
        <v>2052</v>
      </c>
      <c r="F2591" s="195">
        <v>3506.5</v>
      </c>
      <c r="G2591" s="195">
        <v>140.80000000000001</v>
      </c>
      <c r="H2591" s="196">
        <f t="shared" si="121"/>
        <v>140.80000000000001</v>
      </c>
      <c r="I2591" s="197" t="b">
        <f t="shared" si="122"/>
        <v>1</v>
      </c>
      <c r="J2591" s="194" t="b">
        <v>1</v>
      </c>
    </row>
    <row r="2592" spans="1:10" ht="19.8" thickBot="1">
      <c r="A2592" s="222" t="str">
        <f t="shared" si="120"/>
        <v>DTWIND</v>
      </c>
      <c r="B2592" s="199" t="s">
        <v>828</v>
      </c>
      <c r="C2592" s="199" t="s">
        <v>1536</v>
      </c>
      <c r="D2592" s="195">
        <v>369</v>
      </c>
      <c r="E2592" s="195" t="s">
        <v>2053</v>
      </c>
      <c r="F2592" s="195">
        <v>2140.4</v>
      </c>
      <c r="G2592" s="195">
        <v>76.599999999999994</v>
      </c>
      <c r="H2592" s="196">
        <f t="shared" si="121"/>
        <v>76.599999999999994</v>
      </c>
      <c r="I2592" s="197" t="b">
        <f t="shared" si="122"/>
        <v>1</v>
      </c>
      <c r="J2592" s="194" t="b">
        <v>1</v>
      </c>
    </row>
    <row r="2593" spans="1:10" ht="19.8" thickBot="1">
      <c r="A2593" s="222" t="str">
        <f t="shared" si="120"/>
        <v>INDDTW</v>
      </c>
      <c r="B2593" s="199" t="s">
        <v>1536</v>
      </c>
      <c r="C2593" s="199" t="s">
        <v>828</v>
      </c>
      <c r="D2593" s="195">
        <v>369</v>
      </c>
      <c r="E2593" s="195" t="s">
        <v>2053</v>
      </c>
      <c r="F2593" s="195">
        <v>2129.5</v>
      </c>
      <c r="G2593" s="195">
        <v>76.900000000000006</v>
      </c>
      <c r="H2593" s="196">
        <f t="shared" si="121"/>
        <v>76.900000000000006</v>
      </c>
      <c r="I2593" s="197" t="b">
        <f t="shared" si="122"/>
        <v>1</v>
      </c>
      <c r="J2593" s="194" t="b">
        <v>1</v>
      </c>
    </row>
    <row r="2594" spans="1:10" ht="15.6" thickBot="1">
      <c r="A2594" s="222" t="str">
        <f t="shared" si="120"/>
        <v>DTWPVD</v>
      </c>
      <c r="B2594" s="199" t="s">
        <v>828</v>
      </c>
      <c r="C2594" s="199" t="s">
        <v>2051</v>
      </c>
      <c r="D2594" s="198">
        <v>987</v>
      </c>
      <c r="E2594" s="198" t="s">
        <v>2052</v>
      </c>
      <c r="F2594" s="198">
        <v>3489.5</v>
      </c>
      <c r="G2594" s="198">
        <v>140.6</v>
      </c>
      <c r="H2594" s="196">
        <f t="shared" si="121"/>
        <v>140.6</v>
      </c>
      <c r="I2594" s="197" t="b">
        <f t="shared" si="122"/>
        <v>1</v>
      </c>
      <c r="J2594" s="194" t="b">
        <v>1</v>
      </c>
    </row>
    <row r="2595" spans="1:10" ht="15.6" thickBot="1">
      <c r="A2595" s="222" t="str">
        <f t="shared" si="120"/>
        <v>MFMPEK</v>
      </c>
      <c r="B2595" s="199" t="s">
        <v>1009</v>
      </c>
      <c r="C2595" s="199" t="s">
        <v>769</v>
      </c>
      <c r="D2595" s="195">
        <v>2012</v>
      </c>
      <c r="E2595" s="195" t="s">
        <v>1094</v>
      </c>
      <c r="F2595" s="195">
        <v>9517.9</v>
      </c>
      <c r="G2595" s="195">
        <v>166.1</v>
      </c>
      <c r="H2595" s="196">
        <f t="shared" si="121"/>
        <v>166.1</v>
      </c>
      <c r="I2595" s="197" t="b">
        <f t="shared" si="122"/>
        <v>1</v>
      </c>
      <c r="J2595" s="194" t="b">
        <v>1</v>
      </c>
    </row>
    <row r="2596" spans="1:10" ht="15.6" thickBot="1">
      <c r="A2596" s="222" t="str">
        <f t="shared" si="120"/>
        <v>PEKMFM</v>
      </c>
      <c r="B2596" s="199" t="s">
        <v>769</v>
      </c>
      <c r="C2596" s="199" t="s">
        <v>1009</v>
      </c>
      <c r="D2596" s="198">
        <v>2012</v>
      </c>
      <c r="E2596" s="198" t="s">
        <v>1094</v>
      </c>
      <c r="F2596" s="198">
        <v>9517.9</v>
      </c>
      <c r="G2596" s="198">
        <v>166.1</v>
      </c>
      <c r="H2596" s="196">
        <f t="shared" si="121"/>
        <v>166.1</v>
      </c>
      <c r="I2596" s="197" t="b">
        <f t="shared" si="122"/>
        <v>1</v>
      </c>
      <c r="J2596" s="194" t="b">
        <v>1</v>
      </c>
    </row>
    <row r="2597" spans="1:10" ht="15.6" thickBot="1">
      <c r="A2597" s="222" t="str">
        <f t="shared" si="120"/>
        <v>VIECPH</v>
      </c>
      <c r="B2597" s="199" t="s">
        <v>763</v>
      </c>
      <c r="C2597" s="199" t="s">
        <v>825</v>
      </c>
      <c r="D2597" s="195">
        <v>877</v>
      </c>
      <c r="E2597" s="195" t="s">
        <v>2054</v>
      </c>
      <c r="F2597" s="195">
        <v>4649.1000000000004</v>
      </c>
      <c r="G2597" s="195">
        <v>101.3</v>
      </c>
      <c r="H2597" s="196">
        <f t="shared" si="121"/>
        <v>101.3</v>
      </c>
      <c r="I2597" s="197" t="b">
        <f t="shared" si="122"/>
        <v>1</v>
      </c>
      <c r="J2597" s="194" t="b">
        <v>1</v>
      </c>
    </row>
    <row r="2598" spans="1:10" ht="15.6" thickBot="1">
      <c r="A2598" s="222" t="str">
        <f t="shared" si="120"/>
        <v>CPHVIE</v>
      </c>
      <c r="B2598" s="199" t="s">
        <v>825</v>
      </c>
      <c r="C2598" s="199" t="s">
        <v>763</v>
      </c>
      <c r="D2598" s="198">
        <v>877</v>
      </c>
      <c r="E2598" s="198" t="s">
        <v>2054</v>
      </c>
      <c r="F2598" s="198">
        <v>4648.6000000000004</v>
      </c>
      <c r="G2598" s="198">
        <v>101.3</v>
      </c>
      <c r="H2598" s="196">
        <f t="shared" si="121"/>
        <v>101.3</v>
      </c>
      <c r="I2598" s="197" t="b">
        <f t="shared" si="122"/>
        <v>1</v>
      </c>
      <c r="J2598" s="194" t="b">
        <v>1</v>
      </c>
    </row>
    <row r="2599" spans="1:10" ht="15.6" thickBot="1">
      <c r="A2599" s="222" t="str">
        <f t="shared" si="120"/>
        <v>PVGSYX</v>
      </c>
      <c r="B2599" s="199" t="s">
        <v>758</v>
      </c>
      <c r="C2599" s="199" t="s">
        <v>1947</v>
      </c>
      <c r="D2599" s="195">
        <v>1894</v>
      </c>
      <c r="E2599" s="195" t="s">
        <v>2055</v>
      </c>
      <c r="F2599" s="195">
        <v>8815.9</v>
      </c>
      <c r="G2599" s="195">
        <v>161.1</v>
      </c>
      <c r="H2599" s="196">
        <f t="shared" si="121"/>
        <v>161.1</v>
      </c>
      <c r="I2599" s="197" t="b">
        <f t="shared" si="122"/>
        <v>1</v>
      </c>
      <c r="J2599" s="194" t="b">
        <v>1</v>
      </c>
    </row>
    <row r="2600" spans="1:10" ht="15.6" thickBot="1">
      <c r="A2600" s="222" t="str">
        <f t="shared" si="120"/>
        <v>SYXPVG</v>
      </c>
      <c r="B2600" s="199" t="s">
        <v>1947</v>
      </c>
      <c r="C2600" s="199" t="s">
        <v>758</v>
      </c>
      <c r="D2600" s="198">
        <v>1894</v>
      </c>
      <c r="E2600" s="198" t="s">
        <v>2055</v>
      </c>
      <c r="F2600" s="198">
        <v>8796.9</v>
      </c>
      <c r="G2600" s="198">
        <v>161.30000000000001</v>
      </c>
      <c r="H2600" s="196">
        <f t="shared" si="121"/>
        <v>161.30000000000001</v>
      </c>
      <c r="I2600" s="197" t="b">
        <f t="shared" si="122"/>
        <v>1</v>
      </c>
      <c r="J2600" s="194" t="b">
        <v>1</v>
      </c>
    </row>
    <row r="2601" spans="1:10" ht="19.8" thickBot="1">
      <c r="A2601" s="222" t="str">
        <f t="shared" si="120"/>
        <v>ORDROC</v>
      </c>
      <c r="B2601" s="199" t="s">
        <v>776</v>
      </c>
      <c r="C2601" s="199" t="s">
        <v>2056</v>
      </c>
      <c r="D2601" s="195">
        <v>847</v>
      </c>
      <c r="E2601" s="195" t="s">
        <v>2057</v>
      </c>
      <c r="F2601" s="195">
        <v>3082</v>
      </c>
      <c r="G2601" s="195">
        <v>117.3</v>
      </c>
      <c r="H2601" s="196">
        <f t="shared" si="121"/>
        <v>117.3</v>
      </c>
      <c r="I2601" s="197" t="b">
        <f t="shared" si="122"/>
        <v>1</v>
      </c>
      <c r="J2601" s="194" t="b">
        <v>1</v>
      </c>
    </row>
    <row r="2602" spans="1:10" ht="19.8" thickBot="1">
      <c r="A2602" s="222" t="str">
        <f t="shared" si="120"/>
        <v>ROCORD</v>
      </c>
      <c r="B2602" s="199" t="s">
        <v>2056</v>
      </c>
      <c r="C2602" s="199" t="s">
        <v>776</v>
      </c>
      <c r="D2602" s="195">
        <v>847</v>
      </c>
      <c r="E2602" s="195" t="s">
        <v>2057</v>
      </c>
      <c r="F2602" s="195">
        <v>3101</v>
      </c>
      <c r="G2602" s="195">
        <v>116.4</v>
      </c>
      <c r="H2602" s="196">
        <f t="shared" si="121"/>
        <v>116.4</v>
      </c>
      <c r="I2602" s="197" t="b">
        <f t="shared" si="122"/>
        <v>1</v>
      </c>
      <c r="J2602" s="194" t="b">
        <v>1</v>
      </c>
    </row>
    <row r="2603" spans="1:10" ht="15.6" thickBot="1">
      <c r="A2603" s="222" t="str">
        <f t="shared" si="120"/>
        <v>ATLHSV</v>
      </c>
      <c r="B2603" s="199" t="s">
        <v>808</v>
      </c>
      <c r="C2603" s="199" t="s">
        <v>1447</v>
      </c>
      <c r="D2603" s="195">
        <v>243</v>
      </c>
      <c r="E2603" s="195" t="s">
        <v>2058</v>
      </c>
      <c r="F2603" s="195">
        <v>2006</v>
      </c>
      <c r="G2603" s="195">
        <v>60.2</v>
      </c>
      <c r="H2603" s="196">
        <f t="shared" si="121"/>
        <v>60.2</v>
      </c>
      <c r="I2603" s="197" t="b">
        <f t="shared" si="122"/>
        <v>1</v>
      </c>
      <c r="J2603" s="194" t="b">
        <v>1</v>
      </c>
    </row>
    <row r="2604" spans="1:10" ht="15.6" thickBot="1">
      <c r="A2604" s="222" t="str">
        <f t="shared" si="120"/>
        <v>HSVATL</v>
      </c>
      <c r="B2604" s="199" t="s">
        <v>1447</v>
      </c>
      <c r="C2604" s="199" t="s">
        <v>808</v>
      </c>
      <c r="D2604" s="195">
        <v>243</v>
      </c>
      <c r="E2604" s="195" t="s">
        <v>2058</v>
      </c>
      <c r="F2604" s="195">
        <v>2004.8</v>
      </c>
      <c r="G2604" s="195">
        <v>60.2</v>
      </c>
      <c r="H2604" s="196">
        <f t="shared" si="121"/>
        <v>60.2</v>
      </c>
      <c r="I2604" s="197" t="b">
        <f t="shared" si="122"/>
        <v>1</v>
      </c>
      <c r="J2604" s="194" t="b">
        <v>1</v>
      </c>
    </row>
    <row r="2605" spans="1:10" ht="15.6" thickBot="1">
      <c r="A2605" s="222" t="str">
        <f t="shared" si="120"/>
        <v>HGHLZH</v>
      </c>
      <c r="B2605" s="199" t="s">
        <v>756</v>
      </c>
      <c r="C2605" s="199" t="s">
        <v>1247</v>
      </c>
      <c r="D2605" s="195">
        <v>1279</v>
      </c>
      <c r="E2605" s="195" t="s">
        <v>907</v>
      </c>
      <c r="F2605" s="195">
        <v>6181.4</v>
      </c>
      <c r="G2605" s="195">
        <v>120.8</v>
      </c>
      <c r="H2605" s="196">
        <f t="shared" si="121"/>
        <v>120.8</v>
      </c>
      <c r="I2605" s="197" t="b">
        <f t="shared" si="122"/>
        <v>1</v>
      </c>
      <c r="J2605" s="194" t="b">
        <v>1</v>
      </c>
    </row>
    <row r="2606" spans="1:10" ht="15.6" thickBot="1">
      <c r="A2606" s="222" t="str">
        <f t="shared" si="120"/>
        <v>LZHHGH</v>
      </c>
      <c r="B2606" s="199" t="s">
        <v>1247</v>
      </c>
      <c r="C2606" s="199" t="s">
        <v>756</v>
      </c>
      <c r="D2606" s="198">
        <v>1279</v>
      </c>
      <c r="E2606" s="198" t="s">
        <v>907</v>
      </c>
      <c r="F2606" s="198">
        <v>6181.4</v>
      </c>
      <c r="G2606" s="198">
        <v>120.8</v>
      </c>
      <c r="H2606" s="196">
        <f t="shared" si="121"/>
        <v>120.8</v>
      </c>
      <c r="I2606" s="197" t="b">
        <f t="shared" si="122"/>
        <v>1</v>
      </c>
      <c r="J2606" s="194" t="b">
        <v>1</v>
      </c>
    </row>
    <row r="2607" spans="1:10" ht="15.6" thickBot="1">
      <c r="A2607" s="222" t="str">
        <f t="shared" si="120"/>
        <v>ISTGOT</v>
      </c>
      <c r="B2607" s="199" t="s">
        <v>812</v>
      </c>
      <c r="C2607" s="199" t="s">
        <v>859</v>
      </c>
      <c r="D2607" s="198">
        <v>2194</v>
      </c>
      <c r="E2607" s="198" t="s">
        <v>1878</v>
      </c>
      <c r="F2607" s="198">
        <v>10146.200000000001</v>
      </c>
      <c r="G2607" s="198">
        <v>177.2</v>
      </c>
      <c r="H2607" s="196">
        <f t="shared" si="121"/>
        <v>177.2</v>
      </c>
      <c r="I2607" s="197" t="b">
        <f t="shared" si="122"/>
        <v>1</v>
      </c>
      <c r="J2607" s="194" t="b">
        <v>1</v>
      </c>
    </row>
    <row r="2608" spans="1:10" ht="15.6" thickBot="1">
      <c r="A2608" s="222" t="str">
        <f t="shared" si="120"/>
        <v>GOTIST</v>
      </c>
      <c r="B2608" s="199" t="s">
        <v>859</v>
      </c>
      <c r="C2608" s="199" t="s">
        <v>812</v>
      </c>
      <c r="D2608" s="195">
        <v>2194</v>
      </c>
      <c r="E2608" s="195" t="s">
        <v>1878</v>
      </c>
      <c r="F2608" s="195">
        <v>10146.200000000001</v>
      </c>
      <c r="G2608" s="195">
        <v>177.2</v>
      </c>
      <c r="H2608" s="196">
        <f t="shared" si="121"/>
        <v>177.2</v>
      </c>
      <c r="I2608" s="197" t="b">
        <f t="shared" si="122"/>
        <v>1</v>
      </c>
      <c r="J2608" s="194" t="b">
        <v>1</v>
      </c>
    </row>
    <row r="2609" spans="1:10" ht="15.6" thickBot="1">
      <c r="A2609" s="222" t="str">
        <f t="shared" si="120"/>
        <v>ZRHSTR</v>
      </c>
      <c r="B2609" s="199" t="s">
        <v>854</v>
      </c>
      <c r="C2609" s="199" t="s">
        <v>851</v>
      </c>
      <c r="D2609" s="195">
        <v>145</v>
      </c>
      <c r="E2609" s="195" t="s">
        <v>2059</v>
      </c>
      <c r="F2609" s="195">
        <v>939.3</v>
      </c>
      <c r="G2609" s="195">
        <v>32.200000000000003</v>
      </c>
      <c r="H2609" s="196">
        <f t="shared" si="121"/>
        <v>32.200000000000003</v>
      </c>
      <c r="I2609" s="197" t="b">
        <f t="shared" si="122"/>
        <v>1</v>
      </c>
      <c r="J2609" s="194" t="b">
        <v>1</v>
      </c>
    </row>
    <row r="2610" spans="1:10" ht="15.6" thickBot="1">
      <c r="A2610" s="222" t="str">
        <f t="shared" si="120"/>
        <v>STRZRH</v>
      </c>
      <c r="B2610" s="199" t="s">
        <v>851</v>
      </c>
      <c r="C2610" s="199" t="s">
        <v>854</v>
      </c>
      <c r="D2610" s="198">
        <v>145</v>
      </c>
      <c r="E2610" s="198" t="s">
        <v>2059</v>
      </c>
      <c r="F2610" s="198">
        <v>939.3</v>
      </c>
      <c r="G2610" s="198">
        <v>32.200000000000003</v>
      </c>
      <c r="H2610" s="196">
        <f t="shared" si="121"/>
        <v>32.200000000000003</v>
      </c>
      <c r="I2610" s="197" t="b">
        <f t="shared" si="122"/>
        <v>1</v>
      </c>
      <c r="J2610" s="194" t="b">
        <v>1</v>
      </c>
    </row>
    <row r="2611" spans="1:10" ht="15.6" thickBot="1">
      <c r="A2611" s="222" t="str">
        <f t="shared" si="120"/>
        <v>TSNXMN</v>
      </c>
      <c r="B2611" s="199" t="s">
        <v>1066</v>
      </c>
      <c r="C2611" s="199" t="s">
        <v>798</v>
      </c>
      <c r="D2611" s="198">
        <v>1622</v>
      </c>
      <c r="E2611" s="198" t="s">
        <v>2060</v>
      </c>
      <c r="F2611" s="198">
        <v>7414.7</v>
      </c>
      <c r="G2611" s="198">
        <v>140.6</v>
      </c>
      <c r="H2611" s="196">
        <f t="shared" si="121"/>
        <v>140.6</v>
      </c>
      <c r="I2611" s="197" t="b">
        <f t="shared" si="122"/>
        <v>1</v>
      </c>
      <c r="J2611" s="194" t="b">
        <v>1</v>
      </c>
    </row>
    <row r="2612" spans="1:10" ht="15.6" thickBot="1">
      <c r="A2612" s="222" t="str">
        <f t="shared" si="120"/>
        <v>XMNTSN</v>
      </c>
      <c r="B2612" s="199" t="s">
        <v>798</v>
      </c>
      <c r="C2612" s="199" t="s">
        <v>1066</v>
      </c>
      <c r="D2612" s="195">
        <v>1622</v>
      </c>
      <c r="E2612" s="195" t="s">
        <v>2060</v>
      </c>
      <c r="F2612" s="195">
        <v>7414.7</v>
      </c>
      <c r="G2612" s="195">
        <v>140.6</v>
      </c>
      <c r="H2612" s="196">
        <f t="shared" si="121"/>
        <v>140.6</v>
      </c>
      <c r="I2612" s="197" t="b">
        <f t="shared" si="122"/>
        <v>1</v>
      </c>
      <c r="J2612" s="194" t="b">
        <v>1</v>
      </c>
    </row>
    <row r="2613" spans="1:10" ht="15.6" thickBot="1">
      <c r="A2613" s="222" t="str">
        <f t="shared" si="120"/>
        <v>DLCWUH</v>
      </c>
      <c r="B2613" s="199" t="s">
        <v>1116</v>
      </c>
      <c r="C2613" s="199" t="s">
        <v>1099</v>
      </c>
      <c r="D2613" s="195">
        <v>1125</v>
      </c>
      <c r="E2613" s="195" t="s">
        <v>2061</v>
      </c>
      <c r="F2613" s="195">
        <v>5717</v>
      </c>
      <c r="G2613" s="195">
        <v>120</v>
      </c>
      <c r="H2613" s="196">
        <f t="shared" si="121"/>
        <v>120</v>
      </c>
      <c r="I2613" s="197" t="b">
        <f t="shared" si="122"/>
        <v>1</v>
      </c>
      <c r="J2613" s="194" t="b">
        <v>1</v>
      </c>
    </row>
    <row r="2614" spans="1:10" ht="15.6" thickBot="1">
      <c r="A2614" s="222" t="str">
        <f t="shared" si="120"/>
        <v>WUHDLC</v>
      </c>
      <c r="B2614" s="199" t="s">
        <v>1099</v>
      </c>
      <c r="C2614" s="199" t="s">
        <v>1116</v>
      </c>
      <c r="D2614" s="198">
        <v>1125</v>
      </c>
      <c r="E2614" s="198" t="s">
        <v>2061</v>
      </c>
      <c r="F2614" s="198">
        <v>5717.4</v>
      </c>
      <c r="G2614" s="198">
        <v>120</v>
      </c>
      <c r="H2614" s="196">
        <f t="shared" si="121"/>
        <v>120</v>
      </c>
      <c r="I2614" s="197" t="b">
        <f t="shared" si="122"/>
        <v>1</v>
      </c>
      <c r="J2614" s="194" t="b">
        <v>1</v>
      </c>
    </row>
    <row r="2615" spans="1:10" ht="15.6" thickBot="1">
      <c r="A2615" s="222" t="str">
        <f t="shared" si="120"/>
        <v>IAHSCL</v>
      </c>
      <c r="B2615" s="199" t="s">
        <v>774</v>
      </c>
      <c r="C2615" s="199" t="s">
        <v>1495</v>
      </c>
      <c r="D2615" s="195">
        <v>7500</v>
      </c>
      <c r="E2615" s="195">
        <v>763</v>
      </c>
      <c r="F2615" s="195">
        <v>47872.5</v>
      </c>
      <c r="G2615" s="195">
        <v>404.4</v>
      </c>
      <c r="H2615" s="196">
        <f t="shared" si="121"/>
        <v>404.4</v>
      </c>
      <c r="I2615" s="197" t="b">
        <f t="shared" si="122"/>
        <v>1</v>
      </c>
      <c r="J2615" s="194" t="b">
        <v>1</v>
      </c>
    </row>
    <row r="2616" spans="1:10" ht="15.6" thickBot="1">
      <c r="A2616" s="222" t="str">
        <f t="shared" si="120"/>
        <v>SCLIAH</v>
      </c>
      <c r="B2616" s="199" t="s">
        <v>1495</v>
      </c>
      <c r="C2616" s="199" t="s">
        <v>774</v>
      </c>
      <c r="D2616" s="195">
        <v>7500</v>
      </c>
      <c r="E2616" s="195">
        <v>763</v>
      </c>
      <c r="F2616" s="195">
        <v>47872.5</v>
      </c>
      <c r="G2616" s="195">
        <v>404.4</v>
      </c>
      <c r="H2616" s="196">
        <f t="shared" si="121"/>
        <v>404.4</v>
      </c>
      <c r="I2616" s="197" t="b">
        <f t="shared" si="122"/>
        <v>1</v>
      </c>
      <c r="J2616" s="194" t="b">
        <v>1</v>
      </c>
    </row>
    <row r="2617" spans="1:10" ht="15.6" thickBot="1">
      <c r="A2617" s="222" t="str">
        <f t="shared" si="120"/>
        <v>SYXCGO</v>
      </c>
      <c r="B2617" s="199" t="s">
        <v>1947</v>
      </c>
      <c r="C2617" s="199" t="s">
        <v>1058</v>
      </c>
      <c r="D2617" s="195">
        <v>1854</v>
      </c>
      <c r="E2617" s="195" t="s">
        <v>2062</v>
      </c>
      <c r="F2617" s="195">
        <v>8422</v>
      </c>
      <c r="G2617" s="195">
        <v>169.1</v>
      </c>
      <c r="H2617" s="196">
        <f t="shared" si="121"/>
        <v>169.1</v>
      </c>
      <c r="I2617" s="197" t="b">
        <f t="shared" si="122"/>
        <v>1</v>
      </c>
      <c r="J2617" s="194" t="b">
        <v>1</v>
      </c>
    </row>
    <row r="2618" spans="1:10" ht="15.6" thickBot="1">
      <c r="A2618" s="222" t="str">
        <f t="shared" si="120"/>
        <v>CGOSYX</v>
      </c>
      <c r="B2618" s="199" t="s">
        <v>1058</v>
      </c>
      <c r="C2618" s="199" t="s">
        <v>1947</v>
      </c>
      <c r="D2618" s="195">
        <v>1854</v>
      </c>
      <c r="E2618" s="195" t="s">
        <v>2062</v>
      </c>
      <c r="F2618" s="195">
        <v>8422</v>
      </c>
      <c r="G2618" s="195">
        <v>169.1</v>
      </c>
      <c r="H2618" s="196">
        <f t="shared" si="121"/>
        <v>169.1</v>
      </c>
      <c r="I2618" s="197" t="b">
        <f t="shared" si="122"/>
        <v>1</v>
      </c>
      <c r="J2618" s="194" t="b">
        <v>1</v>
      </c>
    </row>
    <row r="2619" spans="1:10" ht="15.6" thickBot="1">
      <c r="A2619" s="222" t="str">
        <f t="shared" si="120"/>
        <v>HYNPEK</v>
      </c>
      <c r="B2619" s="199" t="s">
        <v>1108</v>
      </c>
      <c r="C2619" s="199" t="s">
        <v>769</v>
      </c>
      <c r="D2619" s="195">
        <v>1353</v>
      </c>
      <c r="E2619" s="195">
        <v>738</v>
      </c>
      <c r="F2619" s="195">
        <v>6435.5</v>
      </c>
      <c r="G2619" s="195">
        <v>122.5</v>
      </c>
      <c r="H2619" s="196">
        <f t="shared" si="121"/>
        <v>122.5</v>
      </c>
      <c r="I2619" s="197" t="b">
        <f t="shared" si="122"/>
        <v>1</v>
      </c>
      <c r="J2619" s="194" t="b">
        <v>1</v>
      </c>
    </row>
    <row r="2620" spans="1:10" ht="15.6" thickBot="1">
      <c r="A2620" s="222" t="str">
        <f t="shared" si="120"/>
        <v>PEKHYN</v>
      </c>
      <c r="B2620" s="199" t="s">
        <v>769</v>
      </c>
      <c r="C2620" s="199" t="s">
        <v>1108</v>
      </c>
      <c r="D2620" s="198">
        <v>1353</v>
      </c>
      <c r="E2620" s="198">
        <v>738</v>
      </c>
      <c r="F2620" s="198">
        <v>6435.5</v>
      </c>
      <c r="G2620" s="198">
        <v>122.5</v>
      </c>
      <c r="H2620" s="196">
        <f t="shared" si="121"/>
        <v>122.5</v>
      </c>
      <c r="I2620" s="197" t="b">
        <f t="shared" si="122"/>
        <v>1</v>
      </c>
      <c r="J2620" s="194" t="b">
        <v>1</v>
      </c>
    </row>
    <row r="2621" spans="1:10" ht="15.6" thickBot="1">
      <c r="A2621" s="222" t="str">
        <f t="shared" si="120"/>
        <v>MUCBRE</v>
      </c>
      <c r="B2621" s="199" t="s">
        <v>797</v>
      </c>
      <c r="C2621" s="199" t="s">
        <v>994</v>
      </c>
      <c r="D2621" s="195">
        <v>560</v>
      </c>
      <c r="E2621" s="195" t="s">
        <v>998</v>
      </c>
      <c r="F2621" s="195">
        <v>3393.5</v>
      </c>
      <c r="G2621" s="195">
        <v>80.099999999999994</v>
      </c>
      <c r="H2621" s="196">
        <f t="shared" si="121"/>
        <v>80.099999999999994</v>
      </c>
      <c r="I2621" s="197" t="b">
        <f t="shared" si="122"/>
        <v>1</v>
      </c>
      <c r="J2621" s="194" t="b">
        <v>1</v>
      </c>
    </row>
    <row r="2622" spans="1:10" ht="15.6" thickBot="1">
      <c r="A2622" s="222" t="str">
        <f t="shared" si="120"/>
        <v>BREMUC</v>
      </c>
      <c r="B2622" s="199" t="s">
        <v>994</v>
      </c>
      <c r="C2622" s="199" t="s">
        <v>797</v>
      </c>
      <c r="D2622" s="198">
        <v>560</v>
      </c>
      <c r="E2622" s="198" t="s">
        <v>998</v>
      </c>
      <c r="F2622" s="198">
        <v>3392.8</v>
      </c>
      <c r="G2622" s="198">
        <v>80.2</v>
      </c>
      <c r="H2622" s="196">
        <f t="shared" si="121"/>
        <v>80.2</v>
      </c>
      <c r="I2622" s="197" t="b">
        <f t="shared" si="122"/>
        <v>1</v>
      </c>
      <c r="J2622" s="194" t="b">
        <v>1</v>
      </c>
    </row>
    <row r="2623" spans="1:10" ht="15.6" thickBot="1">
      <c r="A2623" s="222" t="str">
        <f t="shared" si="120"/>
        <v>SZGIST</v>
      </c>
      <c r="B2623" s="199" t="s">
        <v>1332</v>
      </c>
      <c r="C2623" s="199" t="s">
        <v>812</v>
      </c>
      <c r="D2623" s="195">
        <v>1461</v>
      </c>
      <c r="E2623" s="195" t="s">
        <v>2063</v>
      </c>
      <c r="F2623" s="195">
        <v>6393.9</v>
      </c>
      <c r="G2623" s="195">
        <v>160.6</v>
      </c>
      <c r="H2623" s="196">
        <f t="shared" si="121"/>
        <v>160.6</v>
      </c>
      <c r="I2623" s="197" t="b">
        <f t="shared" si="122"/>
        <v>1</v>
      </c>
      <c r="J2623" s="194" t="b">
        <v>1</v>
      </c>
    </row>
    <row r="2624" spans="1:10" ht="15.6" thickBot="1">
      <c r="A2624" s="222" t="str">
        <f t="shared" si="120"/>
        <v>ISTSZG</v>
      </c>
      <c r="B2624" s="199" t="s">
        <v>812</v>
      </c>
      <c r="C2624" s="199" t="s">
        <v>1332</v>
      </c>
      <c r="D2624" s="198">
        <v>1461</v>
      </c>
      <c r="E2624" s="198" t="s">
        <v>2063</v>
      </c>
      <c r="F2624" s="198">
        <v>6393.9</v>
      </c>
      <c r="G2624" s="198">
        <v>160.6</v>
      </c>
      <c r="H2624" s="196">
        <f t="shared" si="121"/>
        <v>160.6</v>
      </c>
      <c r="I2624" s="197" t="b">
        <f t="shared" si="122"/>
        <v>1</v>
      </c>
      <c r="J2624" s="194" t="b">
        <v>1</v>
      </c>
    </row>
    <row r="2625" spans="1:10" ht="15.6" thickBot="1">
      <c r="A2625" s="222" t="str">
        <f t="shared" si="120"/>
        <v>CLESFO</v>
      </c>
      <c r="B2625" s="199" t="s">
        <v>827</v>
      </c>
      <c r="C2625" s="199" t="s">
        <v>773</v>
      </c>
      <c r="D2625" s="198">
        <v>3470</v>
      </c>
      <c r="E2625" s="198" t="s">
        <v>1331</v>
      </c>
      <c r="F2625" s="198">
        <v>13155.5</v>
      </c>
      <c r="G2625" s="198">
        <v>259.60000000000002</v>
      </c>
      <c r="H2625" s="196">
        <f t="shared" si="121"/>
        <v>259.60000000000002</v>
      </c>
      <c r="I2625" s="197" t="b">
        <f t="shared" si="122"/>
        <v>1</v>
      </c>
      <c r="J2625" s="194" t="b">
        <v>1</v>
      </c>
    </row>
    <row r="2626" spans="1:10" ht="15.6" thickBot="1">
      <c r="A2626" s="222" t="str">
        <f t="shared" si="120"/>
        <v>SFOCLE</v>
      </c>
      <c r="B2626" s="199" t="s">
        <v>773</v>
      </c>
      <c r="C2626" s="199" t="s">
        <v>827</v>
      </c>
      <c r="D2626" s="195">
        <v>3470</v>
      </c>
      <c r="E2626" s="195" t="s">
        <v>1331</v>
      </c>
      <c r="F2626" s="195">
        <v>13159.7</v>
      </c>
      <c r="G2626" s="195">
        <v>259.7</v>
      </c>
      <c r="H2626" s="196">
        <f t="shared" si="121"/>
        <v>259.7</v>
      </c>
      <c r="I2626" s="197" t="b">
        <f t="shared" si="122"/>
        <v>1</v>
      </c>
      <c r="J2626" s="194" t="b">
        <v>1</v>
      </c>
    </row>
    <row r="2627" spans="1:10" ht="15.6" thickBot="1">
      <c r="A2627" s="222" t="str">
        <f t="shared" ref="A2627:A2690" si="123">B2627&amp;C2627</f>
        <v>GOTMUC</v>
      </c>
      <c r="B2627" s="199" t="s">
        <v>859</v>
      </c>
      <c r="C2627" s="199" t="s">
        <v>797</v>
      </c>
      <c r="D2627" s="195">
        <v>1033</v>
      </c>
      <c r="E2627" s="195" t="s">
        <v>1414</v>
      </c>
      <c r="F2627" s="195">
        <v>5020.3999999999996</v>
      </c>
      <c r="G2627" s="195">
        <v>117.7</v>
      </c>
      <c r="H2627" s="196">
        <f t="shared" ref="H2627:H2690" si="124">SUMIFS(G:G,B:B,B2627,C:C,C2627)</f>
        <v>117.7</v>
      </c>
      <c r="I2627" s="197" t="b">
        <f t="shared" ref="I2627:I2690" si="125">H2627=G2627</f>
        <v>1</v>
      </c>
      <c r="J2627" s="194" t="b">
        <v>1</v>
      </c>
    </row>
    <row r="2628" spans="1:10" ht="15.6" thickBot="1">
      <c r="A2628" s="222" t="str">
        <f t="shared" si="123"/>
        <v>MUCGOT</v>
      </c>
      <c r="B2628" s="199" t="s">
        <v>797</v>
      </c>
      <c r="C2628" s="199" t="s">
        <v>859</v>
      </c>
      <c r="D2628" s="198">
        <v>1033</v>
      </c>
      <c r="E2628" s="198" t="s">
        <v>1414</v>
      </c>
      <c r="F2628" s="198">
        <v>5020.7</v>
      </c>
      <c r="G2628" s="198">
        <v>117.7</v>
      </c>
      <c r="H2628" s="196">
        <f t="shared" si="124"/>
        <v>117.7</v>
      </c>
      <c r="I2628" s="197" t="b">
        <f t="shared" si="125"/>
        <v>1</v>
      </c>
      <c r="J2628" s="194" t="b">
        <v>1</v>
      </c>
    </row>
    <row r="2629" spans="1:10" ht="15.6" thickBot="1">
      <c r="A2629" s="222" t="str">
        <f t="shared" si="123"/>
        <v>TLLIST</v>
      </c>
      <c r="B2629" s="199" t="s">
        <v>2036</v>
      </c>
      <c r="C2629" s="199" t="s">
        <v>812</v>
      </c>
      <c r="D2629" s="195">
        <v>2066</v>
      </c>
      <c r="E2629" s="195" t="s">
        <v>2064</v>
      </c>
      <c r="F2629" s="195">
        <v>8486.2000000000007</v>
      </c>
      <c r="G2629" s="195">
        <v>165.6</v>
      </c>
      <c r="H2629" s="196">
        <f t="shared" si="124"/>
        <v>165.6</v>
      </c>
      <c r="I2629" s="197" t="b">
        <f t="shared" si="125"/>
        <v>1</v>
      </c>
      <c r="J2629" s="194" t="b">
        <v>1</v>
      </c>
    </row>
    <row r="2630" spans="1:10" ht="15.6" thickBot="1">
      <c r="A2630" s="222" t="str">
        <f t="shared" si="123"/>
        <v>ISTTLL</v>
      </c>
      <c r="B2630" s="199" t="s">
        <v>812</v>
      </c>
      <c r="C2630" s="199" t="s">
        <v>2036</v>
      </c>
      <c r="D2630" s="198">
        <v>2066</v>
      </c>
      <c r="E2630" s="198" t="s">
        <v>2064</v>
      </c>
      <c r="F2630" s="198">
        <v>8486.2000000000007</v>
      </c>
      <c r="G2630" s="198">
        <v>165.6</v>
      </c>
      <c r="H2630" s="196">
        <f t="shared" si="124"/>
        <v>165.6</v>
      </c>
      <c r="I2630" s="197" t="b">
        <f t="shared" si="125"/>
        <v>1</v>
      </c>
      <c r="J2630" s="194" t="b">
        <v>1</v>
      </c>
    </row>
    <row r="2631" spans="1:10" ht="15.6" thickBot="1">
      <c r="A2631" s="222" t="str">
        <f t="shared" si="123"/>
        <v>KHHJJN</v>
      </c>
      <c r="B2631" s="199" t="s">
        <v>917</v>
      </c>
      <c r="C2631" s="199" t="s">
        <v>2023</v>
      </c>
      <c r="D2631" s="195">
        <v>304</v>
      </c>
      <c r="E2631" s="195" t="s">
        <v>1576</v>
      </c>
      <c r="F2631" s="195">
        <v>2473.5</v>
      </c>
      <c r="G2631" s="195">
        <v>45.5</v>
      </c>
      <c r="H2631" s="196">
        <f t="shared" si="124"/>
        <v>45.5</v>
      </c>
      <c r="I2631" s="197" t="b">
        <f t="shared" si="125"/>
        <v>1</v>
      </c>
      <c r="J2631" s="194" t="b">
        <v>1</v>
      </c>
    </row>
    <row r="2632" spans="1:10">
      <c r="A2632" s="222" t="str">
        <f t="shared" si="123"/>
        <v>JJNKHH</v>
      </c>
      <c r="B2632" s="199" t="s">
        <v>2023</v>
      </c>
      <c r="C2632" s="199" t="s">
        <v>917</v>
      </c>
      <c r="D2632" s="198">
        <v>304</v>
      </c>
      <c r="E2632" s="198" t="s">
        <v>1576</v>
      </c>
      <c r="F2632" s="198">
        <v>2473.5</v>
      </c>
      <c r="G2632" s="198">
        <v>45.5</v>
      </c>
      <c r="H2632" s="196">
        <f t="shared" si="124"/>
        <v>45.5</v>
      </c>
      <c r="I2632" s="197" t="b">
        <f t="shared" si="125"/>
        <v>1</v>
      </c>
      <c r="J2632" s="194" t="b">
        <v>1</v>
      </c>
    </row>
    <row r="2633" spans="1:10">
      <c r="A2633" s="222" t="str">
        <f t="shared" si="123"/>
        <v>CKGKHH</v>
      </c>
      <c r="B2633" s="199" t="s">
        <v>934</v>
      </c>
      <c r="C2633" s="199" t="s">
        <v>917</v>
      </c>
      <c r="D2633" s="211">
        <f>D2635+D2636</f>
        <v>1761</v>
      </c>
      <c r="E2633" s="211" t="str">
        <f>E2635&amp;E2636</f>
        <v>320, 321, 738320, 321, 333, 738, E90</v>
      </c>
      <c r="F2633" s="211">
        <f>F2635+F2636</f>
        <v>11703.5</v>
      </c>
      <c r="G2633" s="211">
        <f>G2635+G2636</f>
        <v>186.2</v>
      </c>
      <c r="H2633" s="196">
        <f t="shared" si="124"/>
        <v>186.2</v>
      </c>
      <c r="I2633" s="197" t="b">
        <f t="shared" si="125"/>
        <v>1</v>
      </c>
      <c r="J2633" s="194" t="b">
        <v>1</v>
      </c>
    </row>
    <row r="2634" spans="1:10" ht="15.6" thickBot="1">
      <c r="A2634" s="222" t="str">
        <f t="shared" si="123"/>
        <v>KHHCKG</v>
      </c>
      <c r="B2634" s="199" t="s">
        <v>917</v>
      </c>
      <c r="C2634" s="199" t="s">
        <v>934</v>
      </c>
      <c r="D2634" s="212">
        <f>D2637+D2638</f>
        <v>1761</v>
      </c>
      <c r="E2634" s="212" t="str">
        <f>E2637&amp;E2638</f>
        <v>320, 321, 333, 738, E90320, 321, 738</v>
      </c>
      <c r="F2634" s="212">
        <f>F2637+F2638</f>
        <v>11703.5</v>
      </c>
      <c r="G2634" s="212">
        <f>G2637+G2638</f>
        <v>186.2</v>
      </c>
      <c r="H2634" s="196">
        <f t="shared" si="124"/>
        <v>186.2</v>
      </c>
      <c r="I2634" s="197" t="b">
        <f t="shared" si="125"/>
        <v>1</v>
      </c>
      <c r="J2634" s="194" t="b">
        <v>1</v>
      </c>
    </row>
    <row r="2635" spans="1:10" ht="15.6" thickBot="1">
      <c r="A2635" s="222" t="str">
        <f t="shared" si="123"/>
        <v>CKGHKG</v>
      </c>
      <c r="B2635" s="199" t="s">
        <v>934</v>
      </c>
      <c r="C2635" s="199" t="s">
        <v>760</v>
      </c>
      <c r="D2635" s="195">
        <v>1098</v>
      </c>
      <c r="E2635" s="195" t="s">
        <v>979</v>
      </c>
      <c r="F2635" s="195">
        <v>5561.6</v>
      </c>
      <c r="G2635" s="195">
        <v>108.9</v>
      </c>
      <c r="H2635" s="196">
        <f t="shared" si="124"/>
        <v>108.9</v>
      </c>
      <c r="I2635" s="197" t="b">
        <f t="shared" si="125"/>
        <v>1</v>
      </c>
      <c r="J2635" s="194" t="b">
        <v>1</v>
      </c>
    </row>
    <row r="2636" spans="1:10" ht="15.6" thickBot="1">
      <c r="A2636" s="222" t="str">
        <f t="shared" si="123"/>
        <v>HKGKHH</v>
      </c>
      <c r="B2636" s="199" t="s">
        <v>760</v>
      </c>
      <c r="C2636" s="199" t="s">
        <v>917</v>
      </c>
      <c r="D2636" s="195">
        <v>663</v>
      </c>
      <c r="E2636" s="195" t="s">
        <v>2065</v>
      </c>
      <c r="F2636" s="195">
        <v>6141.9</v>
      </c>
      <c r="G2636" s="195">
        <v>77.3</v>
      </c>
      <c r="H2636" s="196">
        <f t="shared" si="124"/>
        <v>77.3</v>
      </c>
      <c r="I2636" s="197" t="b">
        <f t="shared" si="125"/>
        <v>1</v>
      </c>
      <c r="J2636" s="194" t="b">
        <v>1</v>
      </c>
    </row>
    <row r="2637" spans="1:10" ht="15.6" thickBot="1">
      <c r="A2637" s="222" t="str">
        <f t="shared" si="123"/>
        <v>KHHHKG</v>
      </c>
      <c r="B2637" s="199" t="s">
        <v>917</v>
      </c>
      <c r="C2637" s="199" t="s">
        <v>760</v>
      </c>
      <c r="D2637" s="195">
        <v>663</v>
      </c>
      <c r="E2637" s="195" t="s">
        <v>2065</v>
      </c>
      <c r="F2637" s="195">
        <v>6141.9</v>
      </c>
      <c r="G2637" s="195">
        <v>77.3</v>
      </c>
      <c r="H2637" s="196">
        <f t="shared" si="124"/>
        <v>77.3</v>
      </c>
      <c r="I2637" s="197" t="b">
        <f t="shared" si="125"/>
        <v>1</v>
      </c>
      <c r="J2637" s="194" t="b">
        <v>1</v>
      </c>
    </row>
    <row r="2638" spans="1:10">
      <c r="A2638" s="222" t="str">
        <f t="shared" si="123"/>
        <v>HKGCKG</v>
      </c>
      <c r="B2638" s="199" t="s">
        <v>760</v>
      </c>
      <c r="C2638" s="199" t="s">
        <v>934</v>
      </c>
      <c r="D2638" s="198">
        <v>1098</v>
      </c>
      <c r="E2638" s="198" t="s">
        <v>979</v>
      </c>
      <c r="F2638" s="198">
        <v>5561.6</v>
      </c>
      <c r="G2638" s="198">
        <v>108.9</v>
      </c>
      <c r="H2638" s="196">
        <f t="shared" si="124"/>
        <v>108.9</v>
      </c>
      <c r="I2638" s="197" t="b">
        <f t="shared" si="125"/>
        <v>1</v>
      </c>
      <c r="J2638" s="194" t="b">
        <v>1</v>
      </c>
    </row>
    <row r="2639" spans="1:10">
      <c r="A2639" s="222" t="str">
        <f t="shared" si="123"/>
        <v>CGKKHH</v>
      </c>
      <c r="B2639" s="199" t="str">
        <f>B2641</f>
        <v>CGK</v>
      </c>
      <c r="C2639" s="199" t="str">
        <f>C2636</f>
        <v>KHH</v>
      </c>
      <c r="D2639" s="211">
        <f>D2641+D2636</f>
        <v>3917</v>
      </c>
      <c r="E2639" s="211"/>
      <c r="F2639" s="211">
        <f>F2641+F2636</f>
        <v>29247.300000000003</v>
      </c>
      <c r="G2639" s="211">
        <f>G2641+G2636</f>
        <v>293.60000000000002</v>
      </c>
      <c r="H2639" s="196">
        <f t="shared" si="124"/>
        <v>293.60000000000002</v>
      </c>
      <c r="I2639" s="197" t="b">
        <f t="shared" si="125"/>
        <v>1</v>
      </c>
      <c r="J2639" s="194" t="b">
        <v>1</v>
      </c>
    </row>
    <row r="2640" spans="1:10" ht="15.6" thickBot="1">
      <c r="A2640" s="222" t="str">
        <f t="shared" si="123"/>
        <v>KHHCGK</v>
      </c>
      <c r="B2640" s="199" t="str">
        <f>C2636</f>
        <v>KHH</v>
      </c>
      <c r="C2640" s="199" t="str">
        <f>B2641</f>
        <v>CGK</v>
      </c>
      <c r="D2640" s="212">
        <f>D2642+D2637</f>
        <v>3917</v>
      </c>
      <c r="E2640" s="212"/>
      <c r="F2640" s="212">
        <f>F2642+F2637</f>
        <v>29247.300000000003</v>
      </c>
      <c r="G2640" s="212">
        <f>G2642+G2637</f>
        <v>293.60000000000002</v>
      </c>
      <c r="H2640" s="196">
        <f t="shared" si="124"/>
        <v>293.60000000000002</v>
      </c>
      <c r="I2640" s="197" t="b">
        <f t="shared" si="125"/>
        <v>1</v>
      </c>
      <c r="J2640" s="194" t="b">
        <v>1</v>
      </c>
    </row>
    <row r="2641" spans="1:10" ht="15.6" thickBot="1">
      <c r="A2641" s="222" t="str">
        <f t="shared" si="123"/>
        <v>CGKHKG</v>
      </c>
      <c r="B2641" s="199" t="s">
        <v>969</v>
      </c>
      <c r="C2641" s="199" t="s">
        <v>760</v>
      </c>
      <c r="D2641" s="195">
        <v>3254</v>
      </c>
      <c r="E2641" s="195" t="s">
        <v>2066</v>
      </c>
      <c r="F2641" s="195">
        <v>23105.4</v>
      </c>
      <c r="G2641" s="195">
        <v>216.3</v>
      </c>
      <c r="H2641" s="196">
        <f t="shared" si="124"/>
        <v>216.3</v>
      </c>
      <c r="I2641" s="197" t="b">
        <f t="shared" si="125"/>
        <v>1</v>
      </c>
      <c r="J2641" s="194" t="b">
        <v>1</v>
      </c>
    </row>
    <row r="2642" spans="1:10" ht="15.6" thickBot="1">
      <c r="A2642" s="222" t="str">
        <f t="shared" si="123"/>
        <v>HKGCGK</v>
      </c>
      <c r="B2642" s="199" t="s">
        <v>760</v>
      </c>
      <c r="C2642" s="199" t="s">
        <v>969</v>
      </c>
      <c r="D2642" s="198">
        <v>3254</v>
      </c>
      <c r="E2642" s="198" t="s">
        <v>2066</v>
      </c>
      <c r="F2642" s="198">
        <v>23105.4</v>
      </c>
      <c r="G2642" s="198">
        <v>216.3</v>
      </c>
      <c r="H2642" s="196">
        <f t="shared" si="124"/>
        <v>216.3</v>
      </c>
      <c r="I2642" s="197" t="b">
        <f t="shared" si="125"/>
        <v>1</v>
      </c>
      <c r="J2642" s="194" t="b">
        <v>1</v>
      </c>
    </row>
    <row r="2643" spans="1:10" ht="15.6" thickBot="1">
      <c r="A2643" s="222" t="str">
        <f t="shared" si="123"/>
        <v>VIEZRH</v>
      </c>
      <c r="B2643" s="199" t="s">
        <v>763</v>
      </c>
      <c r="C2643" s="199" t="s">
        <v>2067</v>
      </c>
      <c r="D2643" s="195">
        <v>604</v>
      </c>
      <c r="E2643" s="195" t="s">
        <v>2068</v>
      </c>
      <c r="F2643" s="195">
        <v>3787.6</v>
      </c>
      <c r="G2643" s="195">
        <v>78.8</v>
      </c>
      <c r="H2643" s="196">
        <f t="shared" si="124"/>
        <v>78.8</v>
      </c>
      <c r="I2643" s="197" t="b">
        <f t="shared" si="125"/>
        <v>1</v>
      </c>
      <c r="J2643" s="194" t="b">
        <v>1</v>
      </c>
    </row>
    <row r="2644" spans="1:10" ht="15.6" thickBot="1">
      <c r="A2644" s="222" t="str">
        <f t="shared" si="123"/>
        <v>ZRHHKG</v>
      </c>
      <c r="B2644" s="199" t="s">
        <v>854</v>
      </c>
      <c r="C2644" s="199" t="s">
        <v>760</v>
      </c>
      <c r="D2644" s="195">
        <v>9276</v>
      </c>
      <c r="E2644" s="195" t="s">
        <v>963</v>
      </c>
      <c r="F2644" s="195">
        <v>89135.8</v>
      </c>
      <c r="G2644" s="195">
        <v>398.6</v>
      </c>
      <c r="H2644" s="196">
        <f t="shared" si="124"/>
        <v>398.6</v>
      </c>
      <c r="I2644" s="197" t="b">
        <f t="shared" si="125"/>
        <v>1</v>
      </c>
      <c r="J2644" s="194" t="b">
        <v>1</v>
      </c>
    </row>
    <row r="2645" spans="1:10" ht="15.6" thickBot="1">
      <c r="A2645" s="222" t="str">
        <f t="shared" si="123"/>
        <v>HKGZRH</v>
      </c>
      <c r="B2645" s="199" t="s">
        <v>760</v>
      </c>
      <c r="C2645" s="199" t="s">
        <v>854</v>
      </c>
      <c r="D2645" s="195">
        <v>9276</v>
      </c>
      <c r="E2645" s="195" t="s">
        <v>963</v>
      </c>
      <c r="F2645" s="195">
        <v>89135.8</v>
      </c>
      <c r="G2645" s="195">
        <v>398.6</v>
      </c>
      <c r="H2645" s="196">
        <f t="shared" si="124"/>
        <v>398.6</v>
      </c>
      <c r="I2645" s="197" t="b">
        <f t="shared" si="125"/>
        <v>1</v>
      </c>
      <c r="J2645" s="194" t="b">
        <v>1</v>
      </c>
    </row>
    <row r="2646" spans="1:10">
      <c r="A2646" s="222" t="str">
        <f t="shared" si="123"/>
        <v>ZRHVIE</v>
      </c>
      <c r="B2646" s="199" t="s">
        <v>854</v>
      </c>
      <c r="C2646" s="199" t="s">
        <v>763</v>
      </c>
      <c r="D2646" s="198">
        <v>604</v>
      </c>
      <c r="E2646" s="198" t="s">
        <v>2068</v>
      </c>
      <c r="F2646" s="198">
        <v>3787.5</v>
      </c>
      <c r="G2646" s="198">
        <v>78.8</v>
      </c>
      <c r="H2646" s="196">
        <f t="shared" si="124"/>
        <v>78.8</v>
      </c>
      <c r="I2646" s="197" t="b">
        <f t="shared" si="125"/>
        <v>1</v>
      </c>
      <c r="J2646" s="194" t="b">
        <v>1</v>
      </c>
    </row>
    <row r="2647" spans="1:10">
      <c r="A2647" s="222" t="str">
        <f t="shared" si="123"/>
        <v>VIEHKG</v>
      </c>
      <c r="B2647" s="199" t="str">
        <f>B2643</f>
        <v>VIE</v>
      </c>
      <c r="C2647" s="199" t="str">
        <f>C2644</f>
        <v>HKG</v>
      </c>
      <c r="D2647" s="211">
        <f>D2643+D2644</f>
        <v>9880</v>
      </c>
      <c r="E2647" s="211"/>
      <c r="F2647" s="211">
        <f>F2643+F2644</f>
        <v>92923.400000000009</v>
      </c>
      <c r="G2647" s="211">
        <f>G2643+G2644</f>
        <v>477.40000000000003</v>
      </c>
      <c r="H2647" s="196">
        <f t="shared" si="124"/>
        <v>477.40000000000003</v>
      </c>
      <c r="I2647" s="197" t="b">
        <f t="shared" si="125"/>
        <v>1</v>
      </c>
      <c r="J2647" s="194" t="b">
        <v>1</v>
      </c>
    </row>
    <row r="2648" spans="1:10" ht="15.6" thickBot="1">
      <c r="A2648" s="222" t="str">
        <f t="shared" si="123"/>
        <v>HKGVIE</v>
      </c>
      <c r="B2648" s="199" t="str">
        <f>B2645</f>
        <v>HKG</v>
      </c>
      <c r="C2648" s="199" t="str">
        <f>C2646</f>
        <v>VIE</v>
      </c>
      <c r="D2648" s="212">
        <f>D2645+D2646</f>
        <v>9880</v>
      </c>
      <c r="E2648" s="212"/>
      <c r="F2648" s="212">
        <f>F2645+F2646</f>
        <v>92923.3</v>
      </c>
      <c r="G2648" s="212">
        <f>G2645+G2646</f>
        <v>477.40000000000003</v>
      </c>
      <c r="H2648" s="196">
        <f t="shared" si="124"/>
        <v>477.40000000000003</v>
      </c>
      <c r="I2648" s="197" t="b">
        <f t="shared" si="125"/>
        <v>1</v>
      </c>
      <c r="J2648" s="194" t="b">
        <v>1</v>
      </c>
    </row>
    <row r="2649" spans="1:10" ht="19.8" thickBot="1">
      <c r="A2649" s="222" t="str">
        <f t="shared" si="123"/>
        <v>TPEHKG</v>
      </c>
      <c r="B2649" s="199" t="s">
        <v>755</v>
      </c>
      <c r="C2649" s="199" t="s">
        <v>760</v>
      </c>
      <c r="D2649" s="195">
        <v>805</v>
      </c>
      <c r="E2649" s="195" t="s">
        <v>2069</v>
      </c>
      <c r="F2649" s="195">
        <v>8819.6</v>
      </c>
      <c r="G2649" s="195">
        <v>80.8</v>
      </c>
      <c r="H2649" s="196">
        <f t="shared" si="124"/>
        <v>80.8</v>
      </c>
      <c r="I2649" s="197" t="b">
        <f t="shared" si="125"/>
        <v>1</v>
      </c>
      <c r="J2649" s="194" t="b">
        <v>1</v>
      </c>
    </row>
    <row r="2650" spans="1:10" ht="15.6" thickBot="1">
      <c r="A2650" s="222" t="str">
        <f t="shared" si="123"/>
        <v>HKGMUC</v>
      </c>
      <c r="B2650" s="199" t="s">
        <v>760</v>
      </c>
      <c r="C2650" s="199" t="s">
        <v>797</v>
      </c>
      <c r="D2650" s="195">
        <v>9014</v>
      </c>
      <c r="E2650" s="195" t="s">
        <v>2070</v>
      </c>
      <c r="F2650" s="195">
        <v>123952.2</v>
      </c>
      <c r="G2650" s="195">
        <v>393.8</v>
      </c>
      <c r="H2650" s="196">
        <f t="shared" si="124"/>
        <v>393.8</v>
      </c>
      <c r="I2650" s="197" t="b">
        <f t="shared" si="125"/>
        <v>1</v>
      </c>
      <c r="J2650" s="194" t="b">
        <v>1</v>
      </c>
    </row>
    <row r="2651" spans="1:10" ht="15.6" thickBot="1">
      <c r="A2651" s="222" t="str">
        <f t="shared" si="123"/>
        <v>MUCPAD</v>
      </c>
      <c r="B2651" s="199" t="s">
        <v>797</v>
      </c>
      <c r="C2651" s="199" t="s">
        <v>1933</v>
      </c>
      <c r="D2651" s="198">
        <v>426</v>
      </c>
      <c r="E2651" s="198" t="s">
        <v>2071</v>
      </c>
      <c r="F2651" s="198">
        <v>2019.4</v>
      </c>
      <c r="G2651" s="198">
        <v>82.6</v>
      </c>
      <c r="H2651" s="196">
        <f t="shared" si="124"/>
        <v>82.6</v>
      </c>
      <c r="I2651" s="197" t="b">
        <f t="shared" si="125"/>
        <v>1</v>
      </c>
      <c r="J2651" s="194" t="b">
        <v>1</v>
      </c>
    </row>
    <row r="2652" spans="1:10" ht="15.6" thickBot="1">
      <c r="A2652" s="222" t="str">
        <f t="shared" si="123"/>
        <v>PADMUC</v>
      </c>
      <c r="B2652" s="199" t="s">
        <v>1933</v>
      </c>
      <c r="C2652" s="199" t="s">
        <v>797</v>
      </c>
      <c r="D2652" s="195">
        <v>426</v>
      </c>
      <c r="E2652" s="195" t="s">
        <v>2071</v>
      </c>
      <c r="F2652" s="195">
        <v>2019.4</v>
      </c>
      <c r="G2652" s="195">
        <v>82.6</v>
      </c>
      <c r="H2652" s="196">
        <f t="shared" si="124"/>
        <v>82.6</v>
      </c>
      <c r="I2652" s="197" t="b">
        <f t="shared" si="125"/>
        <v>1</v>
      </c>
      <c r="J2652" s="194" t="b">
        <v>1</v>
      </c>
    </row>
    <row r="2653" spans="1:10" ht="15.6" thickBot="1">
      <c r="A2653" s="222" t="str">
        <f t="shared" si="123"/>
        <v>MUCHKG</v>
      </c>
      <c r="B2653" s="199" t="s">
        <v>797</v>
      </c>
      <c r="C2653" s="199" t="s">
        <v>760</v>
      </c>
      <c r="D2653" s="195">
        <v>9014</v>
      </c>
      <c r="E2653" s="195" t="s">
        <v>2070</v>
      </c>
      <c r="F2653" s="195">
        <v>123811.2</v>
      </c>
      <c r="G2653" s="195">
        <v>393.7</v>
      </c>
      <c r="H2653" s="196">
        <f t="shared" si="124"/>
        <v>393.7</v>
      </c>
      <c r="I2653" s="197" t="b">
        <f t="shared" si="125"/>
        <v>1</v>
      </c>
      <c r="J2653" s="194" t="b">
        <v>1</v>
      </c>
    </row>
    <row r="2654" spans="1:10" ht="19.8" thickBot="1">
      <c r="A2654" s="222" t="str">
        <f t="shared" si="123"/>
        <v>HKGTPE</v>
      </c>
      <c r="B2654" s="199" t="s">
        <v>760</v>
      </c>
      <c r="C2654" s="199" t="s">
        <v>755</v>
      </c>
      <c r="D2654" s="198">
        <v>805</v>
      </c>
      <c r="E2654" s="198" t="s">
        <v>2069</v>
      </c>
      <c r="F2654" s="198">
        <v>8819.6</v>
      </c>
      <c r="G2654" s="198">
        <v>80.8</v>
      </c>
      <c r="H2654" s="196">
        <f t="shared" si="124"/>
        <v>80.8</v>
      </c>
      <c r="I2654" s="197" t="b">
        <f t="shared" si="125"/>
        <v>1</v>
      </c>
      <c r="J2654" s="194" t="b">
        <v>1</v>
      </c>
    </row>
    <row r="2655" spans="1:10" ht="15.6" thickBot="1">
      <c r="A2655" s="222" t="str">
        <f t="shared" si="123"/>
        <v>TPECDG</v>
      </c>
      <c r="B2655" s="199" t="s">
        <v>755</v>
      </c>
      <c r="C2655" s="199" t="s">
        <v>796</v>
      </c>
      <c r="D2655" s="195">
        <v>9782</v>
      </c>
      <c r="E2655" s="195" t="s">
        <v>2072</v>
      </c>
      <c r="F2655" s="195">
        <v>89820.800000000003</v>
      </c>
      <c r="G2655" s="195">
        <v>430.9</v>
      </c>
      <c r="H2655" s="196">
        <f t="shared" si="124"/>
        <v>430.9</v>
      </c>
      <c r="I2655" s="197" t="b">
        <f t="shared" si="125"/>
        <v>1</v>
      </c>
      <c r="J2655" s="194" t="b">
        <v>1</v>
      </c>
    </row>
    <row r="2656" spans="1:10" ht="19.8" thickBot="1">
      <c r="A2656" s="222" t="str">
        <f t="shared" si="123"/>
        <v>CDGWAW</v>
      </c>
      <c r="B2656" s="199" t="s">
        <v>796</v>
      </c>
      <c r="C2656" s="199" t="s">
        <v>1146</v>
      </c>
      <c r="D2656" s="195">
        <v>1342</v>
      </c>
      <c r="E2656" s="195" t="s">
        <v>2073</v>
      </c>
      <c r="F2656" s="195">
        <v>5950.3</v>
      </c>
      <c r="G2656" s="195">
        <v>143.80000000000001</v>
      </c>
      <c r="H2656" s="196">
        <f t="shared" si="124"/>
        <v>143.80000000000001</v>
      </c>
      <c r="I2656" s="197" t="b">
        <f t="shared" si="125"/>
        <v>1</v>
      </c>
      <c r="J2656" s="194" t="b">
        <v>1</v>
      </c>
    </row>
    <row r="2657" spans="1:10" ht="19.8" thickBot="1">
      <c r="A2657" s="222" t="str">
        <f t="shared" si="123"/>
        <v>WAWVIE</v>
      </c>
      <c r="B2657" s="199" t="s">
        <v>1146</v>
      </c>
      <c r="C2657" s="199" t="s">
        <v>763</v>
      </c>
      <c r="D2657" s="198">
        <v>547</v>
      </c>
      <c r="E2657" s="198" t="s">
        <v>2074</v>
      </c>
      <c r="F2657" s="198">
        <v>2477.1</v>
      </c>
      <c r="G2657" s="198">
        <v>77.900000000000006</v>
      </c>
      <c r="H2657" s="196">
        <f t="shared" si="124"/>
        <v>77.900000000000006</v>
      </c>
      <c r="I2657" s="197" t="b">
        <f t="shared" si="125"/>
        <v>1</v>
      </c>
      <c r="J2657" s="194" t="b">
        <v>1</v>
      </c>
    </row>
    <row r="2658" spans="1:10" ht="15.6" thickBot="1">
      <c r="A2658" s="222" t="str">
        <f t="shared" si="123"/>
        <v>TPEDXB</v>
      </c>
      <c r="B2658" s="199" t="s">
        <v>755</v>
      </c>
      <c r="C2658" s="199" t="s">
        <v>778</v>
      </c>
      <c r="D2658" s="195">
        <v>6552</v>
      </c>
      <c r="E2658" s="195" t="s">
        <v>943</v>
      </c>
      <c r="F2658" s="195">
        <v>107532.1</v>
      </c>
      <c r="G2658" s="195">
        <v>410.7</v>
      </c>
      <c r="H2658" s="196">
        <f t="shared" si="124"/>
        <v>410.7</v>
      </c>
      <c r="I2658" s="197" t="b">
        <f t="shared" si="125"/>
        <v>1</v>
      </c>
      <c r="J2658" s="194" t="b">
        <v>1</v>
      </c>
    </row>
    <row r="2659" spans="1:10" ht="15.6" thickBot="1">
      <c r="A2659" s="222" t="str">
        <f t="shared" si="123"/>
        <v>DXBIKA</v>
      </c>
      <c r="B2659" s="199" t="s">
        <v>778</v>
      </c>
      <c r="C2659" s="199" t="s">
        <v>1584</v>
      </c>
      <c r="D2659" s="195">
        <v>1197</v>
      </c>
      <c r="E2659" s="195" t="s">
        <v>2075</v>
      </c>
      <c r="F2659" s="195">
        <v>12735.8</v>
      </c>
      <c r="G2659" s="195">
        <v>120.7</v>
      </c>
      <c r="H2659" s="196">
        <f t="shared" si="124"/>
        <v>120.7</v>
      </c>
      <c r="I2659" s="197" t="b">
        <f t="shared" si="125"/>
        <v>1</v>
      </c>
      <c r="J2659" s="194" t="b">
        <v>1</v>
      </c>
    </row>
    <row r="2660" spans="1:10" ht="15.6" thickBot="1">
      <c r="A2660" s="222" t="str">
        <f t="shared" si="123"/>
        <v>IKADXB</v>
      </c>
      <c r="B2660" s="199" t="s">
        <v>1584</v>
      </c>
      <c r="C2660" s="199" t="s">
        <v>778</v>
      </c>
      <c r="D2660" s="198">
        <v>1197</v>
      </c>
      <c r="E2660" s="198" t="s">
        <v>2075</v>
      </c>
      <c r="F2660" s="198">
        <v>12735.8</v>
      </c>
      <c r="G2660" s="198">
        <v>120.7</v>
      </c>
      <c r="H2660" s="196">
        <f t="shared" si="124"/>
        <v>120.7</v>
      </c>
      <c r="I2660" s="197" t="b">
        <f t="shared" si="125"/>
        <v>1</v>
      </c>
      <c r="J2660" s="194" t="b">
        <v>1</v>
      </c>
    </row>
    <row r="2661" spans="1:10" ht="15.6" thickBot="1">
      <c r="A2661" s="222" t="str">
        <f t="shared" si="123"/>
        <v>DXBTPE</v>
      </c>
      <c r="B2661" s="199" t="s">
        <v>778</v>
      </c>
      <c r="C2661" s="199" t="s">
        <v>755</v>
      </c>
      <c r="D2661" s="195">
        <v>6552</v>
      </c>
      <c r="E2661" s="195" t="s">
        <v>943</v>
      </c>
      <c r="F2661" s="195">
        <v>107532.1</v>
      </c>
      <c r="G2661" s="195">
        <v>410.7</v>
      </c>
      <c r="H2661" s="196">
        <f t="shared" si="124"/>
        <v>410.7</v>
      </c>
      <c r="I2661" s="197" t="b">
        <f t="shared" si="125"/>
        <v>1</v>
      </c>
      <c r="J2661" s="194" t="b">
        <v>1</v>
      </c>
    </row>
    <row r="2662" spans="1:10" ht="15.6" thickBot="1">
      <c r="A2662" s="222" t="str">
        <f t="shared" si="123"/>
        <v>TPELAX</v>
      </c>
      <c r="B2662" s="199" t="s">
        <v>755</v>
      </c>
      <c r="C2662" s="199" t="s">
        <v>783</v>
      </c>
      <c r="D2662" s="198">
        <v>10919</v>
      </c>
      <c r="E2662" s="198" t="s">
        <v>963</v>
      </c>
      <c r="F2662" s="198">
        <v>102347.1</v>
      </c>
      <c r="G2662" s="198">
        <v>440.3</v>
      </c>
      <c r="H2662" s="196">
        <f t="shared" si="124"/>
        <v>440.3</v>
      </c>
      <c r="I2662" s="197" t="b">
        <f t="shared" si="125"/>
        <v>1</v>
      </c>
      <c r="J2662" s="194" t="b">
        <v>1</v>
      </c>
    </row>
    <row r="2663" spans="1:10" ht="15.6" thickBot="1">
      <c r="A2663" s="222" t="str">
        <f t="shared" si="123"/>
        <v>DTWSFO</v>
      </c>
      <c r="B2663" s="199" t="s">
        <v>828</v>
      </c>
      <c r="C2663" s="199" t="s">
        <v>773</v>
      </c>
      <c r="D2663" s="195">
        <v>3336</v>
      </c>
      <c r="E2663" s="195" t="s">
        <v>2076</v>
      </c>
      <c r="F2663" s="195">
        <v>14245.4</v>
      </c>
      <c r="G2663" s="195">
        <v>266.39999999999998</v>
      </c>
      <c r="H2663" s="196">
        <f t="shared" si="124"/>
        <v>266.39999999999998</v>
      </c>
      <c r="I2663" s="197" t="b">
        <f t="shared" si="125"/>
        <v>1</v>
      </c>
      <c r="J2663" s="194" t="b">
        <v>1</v>
      </c>
    </row>
    <row r="2664" spans="1:10" ht="15.6" thickBot="1">
      <c r="A2664" s="222" t="str">
        <f t="shared" si="123"/>
        <v>BOSLAX</v>
      </c>
      <c r="B2664" s="199" t="s">
        <v>792</v>
      </c>
      <c r="C2664" s="199" t="s">
        <v>783</v>
      </c>
      <c r="D2664" s="195">
        <v>4191</v>
      </c>
      <c r="E2664" s="195" t="s">
        <v>2077</v>
      </c>
      <c r="F2664" s="195">
        <v>17670.8</v>
      </c>
      <c r="G2664" s="195">
        <v>301.8</v>
      </c>
      <c r="H2664" s="196">
        <f t="shared" si="124"/>
        <v>301.8</v>
      </c>
      <c r="I2664" s="197" t="b">
        <f t="shared" si="125"/>
        <v>1</v>
      </c>
      <c r="J2664" s="194" t="b">
        <v>1</v>
      </c>
    </row>
    <row r="2665" spans="1:10" ht="15.6" thickBot="1">
      <c r="A2665" s="222" t="str">
        <f t="shared" si="123"/>
        <v>LAXTPE</v>
      </c>
      <c r="B2665" s="199" t="s">
        <v>783</v>
      </c>
      <c r="C2665" s="199" t="s">
        <v>755</v>
      </c>
      <c r="D2665" s="198">
        <v>10919</v>
      </c>
      <c r="E2665" s="198" t="s">
        <v>963</v>
      </c>
      <c r="F2665" s="198">
        <v>102347.1</v>
      </c>
      <c r="G2665" s="198">
        <v>440.3</v>
      </c>
      <c r="H2665" s="196">
        <f t="shared" si="124"/>
        <v>440.3</v>
      </c>
      <c r="I2665" s="197" t="b">
        <f t="shared" si="125"/>
        <v>1</v>
      </c>
      <c r="J2665" s="194" t="b">
        <v>1</v>
      </c>
    </row>
    <row r="2666" spans="1:10" ht="15.6" thickBot="1">
      <c r="A2666" s="222" t="str">
        <f t="shared" si="123"/>
        <v>KHHPVG</v>
      </c>
      <c r="B2666" s="199" t="s">
        <v>917</v>
      </c>
      <c r="C2666" s="199" t="s">
        <v>758</v>
      </c>
      <c r="D2666" s="198">
        <v>962</v>
      </c>
      <c r="E2666" s="198" t="s">
        <v>1075</v>
      </c>
      <c r="F2666" s="198">
        <v>6606</v>
      </c>
      <c r="G2666" s="198">
        <v>96.2</v>
      </c>
      <c r="H2666" s="196">
        <f t="shared" si="124"/>
        <v>96.2</v>
      </c>
      <c r="I2666" s="197" t="b">
        <f t="shared" si="125"/>
        <v>1</v>
      </c>
      <c r="J2666" s="194" t="b">
        <v>1</v>
      </c>
    </row>
    <row r="2667" spans="1:10">
      <c r="A2667" s="222" t="str">
        <f t="shared" si="123"/>
        <v>PVGKHH</v>
      </c>
      <c r="B2667" s="199" t="s">
        <v>758</v>
      </c>
      <c r="C2667" s="199" t="s">
        <v>917</v>
      </c>
      <c r="D2667" s="195">
        <v>962</v>
      </c>
      <c r="E2667" s="195" t="s">
        <v>1075</v>
      </c>
      <c r="F2667" s="195">
        <v>6602.3</v>
      </c>
      <c r="G2667" s="195">
        <v>96.2</v>
      </c>
      <c r="H2667" s="196">
        <f t="shared" si="124"/>
        <v>96.2</v>
      </c>
      <c r="I2667" s="197" t="b">
        <f t="shared" si="125"/>
        <v>1</v>
      </c>
      <c r="J2667" s="194" t="b">
        <v>1</v>
      </c>
    </row>
    <row r="2668" spans="1:10">
      <c r="A2668" s="222" t="str">
        <f t="shared" si="123"/>
        <v>AALAMS</v>
      </c>
      <c r="B2668" s="199" t="s">
        <v>2078</v>
      </c>
      <c r="C2668" s="199" t="s">
        <v>790</v>
      </c>
      <c r="D2668" s="213">
        <v>623</v>
      </c>
      <c r="E2668" s="213" t="s">
        <v>949</v>
      </c>
      <c r="F2668" s="213">
        <v>3036.8</v>
      </c>
      <c r="G2668" s="213">
        <v>101.5</v>
      </c>
      <c r="H2668" s="196">
        <f t="shared" si="124"/>
        <v>101.5</v>
      </c>
      <c r="I2668" s="197" t="b">
        <f t="shared" si="125"/>
        <v>1</v>
      </c>
      <c r="J2668" s="194" t="b">
        <v>1</v>
      </c>
    </row>
    <row r="2669" spans="1:10">
      <c r="A2669" s="222" t="str">
        <f t="shared" si="123"/>
        <v>AMSAAL</v>
      </c>
      <c r="B2669" s="199" t="s">
        <v>790</v>
      </c>
      <c r="C2669" s="199" t="s">
        <v>2078</v>
      </c>
      <c r="D2669" s="214">
        <v>623</v>
      </c>
      <c r="E2669" s="214" t="s">
        <v>949</v>
      </c>
      <c r="F2669" s="214">
        <v>3036.8</v>
      </c>
      <c r="G2669" s="214">
        <v>101.5</v>
      </c>
      <c r="H2669" s="196">
        <f t="shared" si="124"/>
        <v>101.5</v>
      </c>
      <c r="I2669" s="197" t="b">
        <f t="shared" si="125"/>
        <v>1</v>
      </c>
      <c r="J2669" s="194" t="b">
        <v>1</v>
      </c>
    </row>
    <row r="2670" spans="1:10">
      <c r="A2670" s="222" t="str">
        <f t="shared" si="123"/>
        <v>ABQLAX</v>
      </c>
      <c r="B2670" s="199" t="s">
        <v>1425</v>
      </c>
      <c r="C2670" s="199" t="s">
        <v>783</v>
      </c>
      <c r="D2670" s="213">
        <v>1086</v>
      </c>
      <c r="E2670" s="213" t="s">
        <v>2079</v>
      </c>
      <c r="F2670" s="213">
        <v>3731.9</v>
      </c>
      <c r="G2670" s="213">
        <v>148.19999999999999</v>
      </c>
      <c r="H2670" s="196">
        <f t="shared" si="124"/>
        <v>148.19999999999999</v>
      </c>
      <c r="I2670" s="197" t="b">
        <f t="shared" si="125"/>
        <v>1</v>
      </c>
      <c r="J2670" s="194" t="b">
        <v>1</v>
      </c>
    </row>
    <row r="2671" spans="1:10">
      <c r="A2671" s="222" t="str">
        <f t="shared" si="123"/>
        <v>LAXABQ</v>
      </c>
      <c r="B2671" s="199" t="s">
        <v>783</v>
      </c>
      <c r="C2671" s="199" t="s">
        <v>1425</v>
      </c>
      <c r="D2671" s="214">
        <v>1086</v>
      </c>
      <c r="E2671" s="214" t="s">
        <v>2080</v>
      </c>
      <c r="F2671" s="214">
        <v>3752.4</v>
      </c>
      <c r="G2671" s="214">
        <v>147.69999999999999</v>
      </c>
      <c r="H2671" s="196">
        <f t="shared" si="124"/>
        <v>147.69999999999999</v>
      </c>
      <c r="I2671" s="197" t="b">
        <f t="shared" si="125"/>
        <v>1</v>
      </c>
      <c r="J2671" s="194" t="b">
        <v>1</v>
      </c>
    </row>
    <row r="2672" spans="1:10">
      <c r="A2672" s="222" t="str">
        <f t="shared" si="123"/>
        <v>AMSBRS</v>
      </c>
      <c r="B2672" s="199" t="s">
        <v>790</v>
      </c>
      <c r="C2672" s="199" t="s">
        <v>2081</v>
      </c>
      <c r="D2672" s="213">
        <v>521</v>
      </c>
      <c r="E2672" s="213" t="s">
        <v>2082</v>
      </c>
      <c r="F2672" s="213">
        <v>2770.3</v>
      </c>
      <c r="G2672" s="213">
        <v>86.1</v>
      </c>
      <c r="H2672" s="196">
        <f t="shared" si="124"/>
        <v>86.1</v>
      </c>
      <c r="I2672" s="197" t="b">
        <f t="shared" si="125"/>
        <v>1</v>
      </c>
      <c r="J2672" s="194" t="b">
        <v>1</v>
      </c>
    </row>
    <row r="2673" spans="1:10">
      <c r="A2673" s="222" t="str">
        <f t="shared" si="123"/>
        <v>BRSAMS</v>
      </c>
      <c r="B2673" s="199" t="s">
        <v>2081</v>
      </c>
      <c r="C2673" s="199" t="s">
        <v>790</v>
      </c>
      <c r="D2673" s="214">
        <v>521</v>
      </c>
      <c r="E2673" s="214" t="s">
        <v>2082</v>
      </c>
      <c r="F2673" s="214">
        <v>2770.1</v>
      </c>
      <c r="G2673" s="214">
        <v>86.1</v>
      </c>
      <c r="H2673" s="196">
        <f t="shared" si="124"/>
        <v>86.1</v>
      </c>
      <c r="I2673" s="197" t="b">
        <f t="shared" si="125"/>
        <v>1</v>
      </c>
      <c r="J2673" s="194" t="b">
        <v>1</v>
      </c>
    </row>
    <row r="2674" spans="1:10">
      <c r="A2674" s="222" t="str">
        <f t="shared" si="123"/>
        <v>AMSALC</v>
      </c>
      <c r="B2674" s="199" t="s">
        <v>790</v>
      </c>
      <c r="C2674" s="199" t="s">
        <v>1874</v>
      </c>
      <c r="D2674" s="213">
        <v>1613</v>
      </c>
      <c r="E2674" s="213" t="s">
        <v>1001</v>
      </c>
      <c r="F2674" s="213">
        <v>7040.2</v>
      </c>
      <c r="G2674" s="213">
        <v>144.19999999999999</v>
      </c>
      <c r="H2674" s="196">
        <f t="shared" si="124"/>
        <v>144.19999999999999</v>
      </c>
      <c r="I2674" s="197" t="b">
        <f t="shared" si="125"/>
        <v>1</v>
      </c>
      <c r="J2674" s="194" t="b">
        <v>1</v>
      </c>
    </row>
    <row r="2675" spans="1:10">
      <c r="A2675" s="222" t="str">
        <f t="shared" si="123"/>
        <v>ALCAMS</v>
      </c>
      <c r="B2675" s="199" t="s">
        <v>1874</v>
      </c>
      <c r="C2675" s="199" t="s">
        <v>790</v>
      </c>
      <c r="D2675" s="214">
        <v>1613</v>
      </c>
      <c r="E2675" s="214" t="s">
        <v>1001</v>
      </c>
      <c r="F2675" s="214">
        <v>7040.2</v>
      </c>
      <c r="G2675" s="214">
        <v>144.19999999999999</v>
      </c>
      <c r="H2675" s="196">
        <f t="shared" si="124"/>
        <v>144.19999999999999</v>
      </c>
      <c r="I2675" s="197" t="b">
        <f t="shared" si="125"/>
        <v>1</v>
      </c>
      <c r="J2675" s="194" t="b">
        <v>1</v>
      </c>
    </row>
    <row r="2676" spans="1:10">
      <c r="A2676" s="222" t="str">
        <f t="shared" si="123"/>
        <v>AMSDUB</v>
      </c>
      <c r="B2676" s="199" t="s">
        <v>790</v>
      </c>
      <c r="C2676" s="199" t="s">
        <v>1133</v>
      </c>
      <c r="D2676" s="213">
        <v>748</v>
      </c>
      <c r="E2676" s="213" t="s">
        <v>2083</v>
      </c>
      <c r="F2676" s="213">
        <v>4000.4</v>
      </c>
      <c r="G2676" s="213">
        <v>94.4</v>
      </c>
      <c r="H2676" s="196">
        <f t="shared" si="124"/>
        <v>94.4</v>
      </c>
      <c r="I2676" s="197" t="b">
        <f t="shared" si="125"/>
        <v>1</v>
      </c>
      <c r="J2676" s="194" t="b">
        <v>1</v>
      </c>
    </row>
    <row r="2677" spans="1:10">
      <c r="A2677" s="222" t="str">
        <f t="shared" si="123"/>
        <v>DUBAMS</v>
      </c>
      <c r="B2677" s="199" t="s">
        <v>1133</v>
      </c>
      <c r="C2677" s="199" t="s">
        <v>790</v>
      </c>
      <c r="D2677" s="214">
        <v>748</v>
      </c>
      <c r="E2677" s="214" t="s">
        <v>2083</v>
      </c>
      <c r="F2677" s="214">
        <v>4000.3</v>
      </c>
      <c r="G2677" s="214">
        <v>94.4</v>
      </c>
      <c r="H2677" s="196">
        <f t="shared" si="124"/>
        <v>94.4</v>
      </c>
      <c r="I2677" s="197" t="b">
        <f t="shared" si="125"/>
        <v>1</v>
      </c>
      <c r="J2677" s="194" t="b">
        <v>1</v>
      </c>
    </row>
    <row r="2678" spans="1:10">
      <c r="A2678" s="222" t="str">
        <f t="shared" si="123"/>
        <v>ATLSEA</v>
      </c>
      <c r="B2678" s="199" t="s">
        <v>808</v>
      </c>
      <c r="C2678" s="199" t="s">
        <v>567</v>
      </c>
      <c r="D2678" s="213">
        <v>3502</v>
      </c>
      <c r="E2678" s="213" t="s">
        <v>2084</v>
      </c>
      <c r="F2678" s="213">
        <v>15851.1</v>
      </c>
      <c r="G2678" s="213">
        <v>259.10000000000002</v>
      </c>
      <c r="H2678" s="196">
        <f t="shared" si="124"/>
        <v>259.10000000000002</v>
      </c>
      <c r="I2678" s="197" t="b">
        <f t="shared" si="125"/>
        <v>1</v>
      </c>
      <c r="J2678" s="194" t="b">
        <v>1</v>
      </c>
    </row>
    <row r="2679" spans="1:10">
      <c r="A2679" s="222" t="str">
        <f t="shared" si="123"/>
        <v>SEAATL</v>
      </c>
      <c r="B2679" s="199" t="s">
        <v>567</v>
      </c>
      <c r="C2679" s="199" t="s">
        <v>808</v>
      </c>
      <c r="D2679" s="214">
        <v>3502</v>
      </c>
      <c r="E2679" s="214" t="s">
        <v>2084</v>
      </c>
      <c r="F2679" s="214">
        <v>15734.7</v>
      </c>
      <c r="G2679" s="214">
        <v>261</v>
      </c>
      <c r="H2679" s="196">
        <f t="shared" si="124"/>
        <v>261</v>
      </c>
      <c r="I2679" s="197" t="b">
        <f t="shared" si="125"/>
        <v>1</v>
      </c>
      <c r="J2679" s="194" t="b">
        <v>1</v>
      </c>
    </row>
    <row r="2680" spans="1:10">
      <c r="A2680" s="222" t="str">
        <f t="shared" si="123"/>
        <v>BCNIST</v>
      </c>
      <c r="B2680" s="199" t="s">
        <v>805</v>
      </c>
      <c r="C2680" s="199" t="s">
        <v>812</v>
      </c>
      <c r="D2680" s="213">
        <v>2218</v>
      </c>
      <c r="E2680" s="213" t="s">
        <v>1003</v>
      </c>
      <c r="F2680" s="213">
        <v>15437</v>
      </c>
      <c r="G2680" s="213">
        <v>177.5</v>
      </c>
      <c r="H2680" s="196">
        <f t="shared" si="124"/>
        <v>177.5</v>
      </c>
      <c r="I2680" s="197" t="b">
        <f t="shared" si="125"/>
        <v>1</v>
      </c>
      <c r="J2680" s="194" t="b">
        <v>1</v>
      </c>
    </row>
    <row r="2681" spans="1:10" ht="15.6" thickBot="1">
      <c r="A2681" s="222" t="str">
        <f t="shared" si="123"/>
        <v>ISTBCN</v>
      </c>
      <c r="B2681" s="199" t="s">
        <v>812</v>
      </c>
      <c r="C2681" s="199" t="s">
        <v>805</v>
      </c>
      <c r="D2681" s="214">
        <v>2218</v>
      </c>
      <c r="E2681" s="214" t="s">
        <v>1003</v>
      </c>
      <c r="F2681" s="214">
        <v>15437.4</v>
      </c>
      <c r="G2681" s="214">
        <v>177.5</v>
      </c>
      <c r="H2681" s="196">
        <f t="shared" si="124"/>
        <v>177.5</v>
      </c>
      <c r="I2681" s="197" t="b">
        <f t="shared" si="125"/>
        <v>1</v>
      </c>
      <c r="J2681" s="194" t="b">
        <v>1</v>
      </c>
    </row>
    <row r="2682" spans="1:10" ht="15.6" thickBot="1">
      <c r="A2682" s="222" t="str">
        <f t="shared" si="123"/>
        <v>BCNSTR</v>
      </c>
      <c r="B2682" s="199" t="s">
        <v>805</v>
      </c>
      <c r="C2682" s="199" t="s">
        <v>851</v>
      </c>
      <c r="D2682" s="195">
        <v>995</v>
      </c>
      <c r="E2682" s="195" t="s">
        <v>1130</v>
      </c>
      <c r="F2682" s="195">
        <v>5373.6</v>
      </c>
      <c r="G2682" s="195">
        <v>107.3</v>
      </c>
      <c r="H2682" s="196">
        <f t="shared" si="124"/>
        <v>107.3</v>
      </c>
      <c r="I2682" s="197" t="b">
        <f t="shared" si="125"/>
        <v>1</v>
      </c>
      <c r="J2682" s="194" t="b">
        <v>1</v>
      </c>
    </row>
    <row r="2683" spans="1:10" ht="15.6" thickBot="1">
      <c r="A2683" s="222" t="str">
        <f t="shared" si="123"/>
        <v>STRBCN</v>
      </c>
      <c r="B2683" s="199" t="s">
        <v>851</v>
      </c>
      <c r="C2683" s="199" t="s">
        <v>805</v>
      </c>
      <c r="D2683" s="198">
        <v>995</v>
      </c>
      <c r="E2683" s="198" t="s">
        <v>1130</v>
      </c>
      <c r="F2683" s="198">
        <v>5373.6</v>
      </c>
      <c r="G2683" s="198">
        <v>107.3</v>
      </c>
      <c r="H2683" s="196">
        <f t="shared" si="124"/>
        <v>107.3</v>
      </c>
      <c r="I2683" s="197" t="b">
        <f t="shared" si="125"/>
        <v>1</v>
      </c>
      <c r="J2683" s="194" t="b">
        <v>1</v>
      </c>
    </row>
    <row r="2684" spans="1:10" ht="15.6" thickBot="1">
      <c r="A2684" s="222" t="str">
        <f t="shared" si="123"/>
        <v>BLQBCN</v>
      </c>
      <c r="B2684" s="199" t="s">
        <v>860</v>
      </c>
      <c r="C2684" s="199" t="s">
        <v>805</v>
      </c>
      <c r="D2684" s="195">
        <v>830</v>
      </c>
      <c r="E2684" s="195" t="s">
        <v>2085</v>
      </c>
      <c r="F2684" s="195">
        <v>4563.6000000000004</v>
      </c>
      <c r="G2684" s="195">
        <v>91.3</v>
      </c>
      <c r="H2684" s="196">
        <f t="shared" si="124"/>
        <v>91.3</v>
      </c>
      <c r="I2684" s="197" t="b">
        <f t="shared" si="125"/>
        <v>1</v>
      </c>
      <c r="J2684" s="194" t="b">
        <v>1</v>
      </c>
    </row>
    <row r="2685" spans="1:10" ht="15.6" thickBot="1">
      <c r="A2685" s="222" t="str">
        <f t="shared" si="123"/>
        <v>BCNMUC</v>
      </c>
      <c r="B2685" s="199" t="s">
        <v>805</v>
      </c>
      <c r="C2685" s="199" t="s">
        <v>797</v>
      </c>
      <c r="D2685" s="195">
        <v>1094</v>
      </c>
      <c r="E2685" s="195" t="s">
        <v>1130</v>
      </c>
      <c r="F2685" s="195">
        <v>5867.2</v>
      </c>
      <c r="G2685" s="195">
        <v>111.3</v>
      </c>
      <c r="H2685" s="196">
        <f t="shared" si="124"/>
        <v>111.3</v>
      </c>
      <c r="I2685" s="197" t="b">
        <f t="shared" si="125"/>
        <v>1</v>
      </c>
      <c r="J2685" s="194" t="b">
        <v>1</v>
      </c>
    </row>
    <row r="2686" spans="1:10" ht="15.6" thickBot="1">
      <c r="A2686" s="222" t="str">
        <f t="shared" si="123"/>
        <v>MUCBCN</v>
      </c>
      <c r="B2686" s="199" t="s">
        <v>797</v>
      </c>
      <c r="C2686" s="199" t="s">
        <v>805</v>
      </c>
      <c r="D2686" s="195">
        <v>1094</v>
      </c>
      <c r="E2686" s="195" t="s">
        <v>1130</v>
      </c>
      <c r="F2686" s="195">
        <v>5867.5</v>
      </c>
      <c r="G2686" s="195">
        <v>111.3</v>
      </c>
      <c r="H2686" s="196">
        <f t="shared" si="124"/>
        <v>111.3</v>
      </c>
      <c r="I2686" s="197" t="b">
        <f t="shared" si="125"/>
        <v>1</v>
      </c>
      <c r="J2686" s="194" t="b">
        <v>1</v>
      </c>
    </row>
    <row r="2687" spans="1:10" ht="15.6" thickBot="1">
      <c r="A2687" s="222" t="str">
        <f t="shared" si="123"/>
        <v>BCNBLQ</v>
      </c>
      <c r="B2687" s="199" t="s">
        <v>805</v>
      </c>
      <c r="C2687" s="199" t="s">
        <v>860</v>
      </c>
      <c r="D2687" s="198">
        <v>830</v>
      </c>
      <c r="E2687" s="198" t="s">
        <v>2085</v>
      </c>
      <c r="F2687" s="198">
        <v>4563.6000000000004</v>
      </c>
      <c r="G2687" s="198">
        <v>91.3</v>
      </c>
      <c r="H2687" s="196">
        <f t="shared" si="124"/>
        <v>91.3</v>
      </c>
      <c r="I2687" s="197" t="b">
        <f t="shared" si="125"/>
        <v>1</v>
      </c>
      <c r="J2687" s="194" t="b">
        <v>1</v>
      </c>
    </row>
    <row r="2688" spans="1:10" ht="15.6" thickBot="1">
      <c r="A2688" s="222" t="str">
        <f t="shared" si="123"/>
        <v>BKIKUL</v>
      </c>
      <c r="B2688" s="199" t="s">
        <v>906</v>
      </c>
      <c r="C2688" s="199" t="s">
        <v>922</v>
      </c>
      <c r="D2688" s="198">
        <v>1629</v>
      </c>
      <c r="E2688" s="198" t="s">
        <v>2086</v>
      </c>
      <c r="F2688" s="198">
        <v>7360</v>
      </c>
      <c r="G2688" s="198">
        <v>128.6</v>
      </c>
      <c r="H2688" s="196">
        <f t="shared" si="124"/>
        <v>128.6</v>
      </c>
      <c r="I2688" s="197" t="b">
        <f t="shared" si="125"/>
        <v>1</v>
      </c>
      <c r="J2688" s="194" t="b">
        <v>1</v>
      </c>
    </row>
    <row r="2689" spans="1:10" ht="15.6" thickBot="1">
      <c r="A2689" s="222" t="str">
        <f t="shared" si="123"/>
        <v>KULBKI</v>
      </c>
      <c r="B2689" s="199" t="s">
        <v>922</v>
      </c>
      <c r="C2689" s="199" t="s">
        <v>906</v>
      </c>
      <c r="D2689" s="195">
        <v>1629</v>
      </c>
      <c r="E2689" s="195" t="s">
        <v>2086</v>
      </c>
      <c r="F2689" s="195">
        <v>7360</v>
      </c>
      <c r="G2689" s="195">
        <v>128.6</v>
      </c>
      <c r="H2689" s="196">
        <f t="shared" si="124"/>
        <v>128.6</v>
      </c>
      <c r="I2689" s="197" t="b">
        <f t="shared" si="125"/>
        <v>1</v>
      </c>
      <c r="J2689" s="194" t="b">
        <v>1</v>
      </c>
    </row>
    <row r="2690" spans="1:10" ht="15.6" thickBot="1">
      <c r="A2690" s="222" t="str">
        <f t="shared" si="123"/>
        <v>CPHBKK</v>
      </c>
      <c r="B2690" s="199" t="s">
        <v>825</v>
      </c>
      <c r="C2690" s="199" t="s">
        <v>768</v>
      </c>
      <c r="D2690" s="195">
        <v>8631</v>
      </c>
      <c r="E2690" s="195" t="s">
        <v>2087</v>
      </c>
      <c r="F2690" s="195">
        <v>77441.100000000006</v>
      </c>
      <c r="G2690" s="195">
        <v>368.1</v>
      </c>
      <c r="H2690" s="196">
        <f t="shared" si="124"/>
        <v>368.1</v>
      </c>
      <c r="I2690" s="197" t="b">
        <f t="shared" si="125"/>
        <v>1</v>
      </c>
      <c r="J2690" s="194" t="b">
        <v>1</v>
      </c>
    </row>
    <row r="2691" spans="1:10" ht="15.6" thickBot="1">
      <c r="A2691" s="222" t="str">
        <f t="shared" ref="A2691:A2754" si="126">B2691&amp;C2691</f>
        <v>BKKHND</v>
      </c>
      <c r="B2691" s="199" t="s">
        <v>768</v>
      </c>
      <c r="C2691" s="199" t="s">
        <v>753</v>
      </c>
      <c r="D2691" s="195">
        <v>4587</v>
      </c>
      <c r="E2691" s="195" t="s">
        <v>2088</v>
      </c>
      <c r="F2691" s="195">
        <v>42331.1</v>
      </c>
      <c r="G2691" s="195">
        <v>289.3</v>
      </c>
      <c r="H2691" s="196">
        <f t="shared" ref="H2691:H2754" si="127">SUMIFS(G:G,B:B,B2691,C:C,C2691)</f>
        <v>289.3</v>
      </c>
      <c r="I2691" s="197" t="b">
        <f t="shared" ref="I2691:I2754" si="128">H2691=G2691</f>
        <v>1</v>
      </c>
      <c r="J2691" s="194" t="b">
        <v>1</v>
      </c>
    </row>
    <row r="2692" spans="1:10" ht="15.6" thickBot="1">
      <c r="A2692" s="222" t="str">
        <f t="shared" si="126"/>
        <v>HNDBKK</v>
      </c>
      <c r="B2692" s="199" t="s">
        <v>753</v>
      </c>
      <c r="C2692" s="199" t="s">
        <v>768</v>
      </c>
      <c r="D2692" s="195">
        <v>4587</v>
      </c>
      <c r="E2692" s="195" t="s">
        <v>2088</v>
      </c>
      <c r="F2692" s="195">
        <v>42331.1</v>
      </c>
      <c r="G2692" s="195">
        <v>289.3</v>
      </c>
      <c r="H2692" s="196">
        <f t="shared" si="127"/>
        <v>289.3</v>
      </c>
      <c r="I2692" s="197" t="b">
        <f t="shared" si="128"/>
        <v>1</v>
      </c>
      <c r="J2692" s="194" t="b">
        <v>1</v>
      </c>
    </row>
    <row r="2693" spans="1:10" ht="15.6" thickBot="1">
      <c r="A2693" s="222" t="str">
        <f t="shared" si="126"/>
        <v>BKKCPH</v>
      </c>
      <c r="B2693" s="199" t="s">
        <v>768</v>
      </c>
      <c r="C2693" s="199" t="s">
        <v>825</v>
      </c>
      <c r="D2693" s="198">
        <v>8631</v>
      </c>
      <c r="E2693" s="198" t="s">
        <v>2087</v>
      </c>
      <c r="F2693" s="198">
        <v>77099.600000000006</v>
      </c>
      <c r="G2693" s="198">
        <v>371.9</v>
      </c>
      <c r="H2693" s="196">
        <f t="shared" si="127"/>
        <v>371.9</v>
      </c>
      <c r="I2693" s="197" t="b">
        <f t="shared" si="128"/>
        <v>1</v>
      </c>
      <c r="J2693" s="194" t="b">
        <v>1</v>
      </c>
    </row>
    <row r="2694" spans="1:10" ht="15.6" thickBot="1">
      <c r="A2694" s="222" t="str">
        <f t="shared" si="126"/>
        <v>MAABLR</v>
      </c>
      <c r="B2694" s="199" t="s">
        <v>1262</v>
      </c>
      <c r="C2694" s="199" t="s">
        <v>800</v>
      </c>
      <c r="D2694" s="195">
        <v>267</v>
      </c>
      <c r="E2694" s="195" t="s">
        <v>2089</v>
      </c>
      <c r="F2694" s="195">
        <v>1716.9</v>
      </c>
      <c r="G2694" s="195">
        <v>40.299999999999997</v>
      </c>
      <c r="H2694" s="196">
        <f t="shared" si="127"/>
        <v>40.299999999999997</v>
      </c>
      <c r="I2694" s="197" t="b">
        <f t="shared" si="128"/>
        <v>1</v>
      </c>
      <c r="J2694" s="194" t="b">
        <v>1</v>
      </c>
    </row>
    <row r="2695" spans="1:10" ht="15.6" thickBot="1">
      <c r="A2695" s="222" t="str">
        <f t="shared" si="126"/>
        <v>BLRBOM</v>
      </c>
      <c r="B2695" s="199" t="s">
        <v>800</v>
      </c>
      <c r="C2695" s="199" t="s">
        <v>802</v>
      </c>
      <c r="D2695" s="195">
        <v>834</v>
      </c>
      <c r="E2695" s="195" t="s">
        <v>2090</v>
      </c>
      <c r="F2695" s="195">
        <v>4635.8</v>
      </c>
      <c r="G2695" s="195">
        <v>90.3</v>
      </c>
      <c r="H2695" s="196">
        <f t="shared" si="127"/>
        <v>90.3</v>
      </c>
      <c r="I2695" s="197" t="b">
        <f t="shared" si="128"/>
        <v>1</v>
      </c>
      <c r="J2695" s="194" t="b">
        <v>1</v>
      </c>
    </row>
    <row r="2696" spans="1:10" ht="15.6" thickBot="1">
      <c r="A2696" s="222" t="str">
        <f t="shared" si="126"/>
        <v>BOMBLR</v>
      </c>
      <c r="B2696" s="199" t="s">
        <v>802</v>
      </c>
      <c r="C2696" s="199" t="s">
        <v>800</v>
      </c>
      <c r="D2696" s="195">
        <v>834</v>
      </c>
      <c r="E2696" s="195" t="s">
        <v>2090</v>
      </c>
      <c r="F2696" s="195">
        <v>4613</v>
      </c>
      <c r="G2696" s="195">
        <v>90.5</v>
      </c>
      <c r="H2696" s="196">
        <f t="shared" si="127"/>
        <v>90.5</v>
      </c>
      <c r="I2696" s="197" t="b">
        <f t="shared" si="128"/>
        <v>1</v>
      </c>
      <c r="J2696" s="194" t="b">
        <v>1</v>
      </c>
    </row>
    <row r="2697" spans="1:10" ht="15.6" thickBot="1">
      <c r="A2697" s="222" t="str">
        <f t="shared" si="126"/>
        <v>BLRMAA</v>
      </c>
      <c r="B2697" s="199" t="s">
        <v>800</v>
      </c>
      <c r="C2697" s="199" t="s">
        <v>1262</v>
      </c>
      <c r="D2697" s="198">
        <v>267</v>
      </c>
      <c r="E2697" s="198" t="s">
        <v>2091</v>
      </c>
      <c r="F2697" s="198">
        <v>1795.4</v>
      </c>
      <c r="G2697" s="198">
        <v>40.4</v>
      </c>
      <c r="H2697" s="196">
        <f t="shared" si="127"/>
        <v>40.4</v>
      </c>
      <c r="I2697" s="197" t="b">
        <f t="shared" si="128"/>
        <v>1</v>
      </c>
      <c r="J2697" s="194" t="b">
        <v>1</v>
      </c>
    </row>
    <row r="2698" spans="1:10" ht="15.6" thickBot="1">
      <c r="A2698" s="222" t="str">
        <f t="shared" si="126"/>
        <v>BNESIN</v>
      </c>
      <c r="B2698" s="199" t="s">
        <v>959</v>
      </c>
      <c r="C2698" s="199" t="s">
        <v>803</v>
      </c>
      <c r="D2698" s="195">
        <v>6140</v>
      </c>
      <c r="E2698" s="195" t="s">
        <v>1616</v>
      </c>
      <c r="F2698" s="195">
        <v>41626.400000000001</v>
      </c>
      <c r="G2698" s="195">
        <v>301.3</v>
      </c>
      <c r="H2698" s="196">
        <f t="shared" si="127"/>
        <v>301.3</v>
      </c>
      <c r="I2698" s="197" t="b">
        <f t="shared" si="128"/>
        <v>1</v>
      </c>
      <c r="J2698" s="194" t="b">
        <v>1</v>
      </c>
    </row>
    <row r="2699" spans="1:10" ht="15.6" thickBot="1">
      <c r="A2699" s="222" t="str">
        <f t="shared" si="126"/>
        <v>SINBNE</v>
      </c>
      <c r="B2699" s="199" t="s">
        <v>803</v>
      </c>
      <c r="C2699" s="199" t="s">
        <v>959</v>
      </c>
      <c r="D2699" s="198">
        <v>6140</v>
      </c>
      <c r="E2699" s="198" t="s">
        <v>1616</v>
      </c>
      <c r="F2699" s="198">
        <v>41642.400000000001</v>
      </c>
      <c r="G2699" s="198">
        <v>301.39999999999998</v>
      </c>
      <c r="H2699" s="196">
        <f t="shared" si="127"/>
        <v>301.39999999999998</v>
      </c>
      <c r="I2699" s="197" t="b">
        <f t="shared" si="128"/>
        <v>1</v>
      </c>
      <c r="J2699" s="194" t="b">
        <v>1</v>
      </c>
    </row>
    <row r="2700" spans="1:10" ht="15.6" thickBot="1">
      <c r="A2700" s="222" t="str">
        <f t="shared" si="126"/>
        <v>CVGBOS</v>
      </c>
      <c r="B2700" s="199" t="s">
        <v>1813</v>
      </c>
      <c r="C2700" s="199" t="s">
        <v>792</v>
      </c>
      <c r="D2700" s="195">
        <v>1207</v>
      </c>
      <c r="E2700" s="195" t="s">
        <v>2092</v>
      </c>
      <c r="F2700" s="195">
        <v>4598.6000000000004</v>
      </c>
      <c r="G2700" s="195">
        <v>151.30000000000001</v>
      </c>
      <c r="H2700" s="196">
        <f t="shared" si="127"/>
        <v>151.30000000000001</v>
      </c>
      <c r="I2700" s="197" t="b">
        <f t="shared" si="128"/>
        <v>1</v>
      </c>
      <c r="J2700" s="194" t="b">
        <v>1</v>
      </c>
    </row>
    <row r="2701" spans="1:10" ht="15.6" thickBot="1">
      <c r="A2701" s="222" t="str">
        <f t="shared" si="126"/>
        <v>BOSDEN</v>
      </c>
      <c r="B2701" s="199" t="s">
        <v>792</v>
      </c>
      <c r="C2701" s="199" t="s">
        <v>878</v>
      </c>
      <c r="D2701" s="195">
        <v>2815</v>
      </c>
      <c r="E2701" s="195" t="s">
        <v>2093</v>
      </c>
      <c r="F2701" s="195">
        <v>11541.6</v>
      </c>
      <c r="G2701" s="195">
        <v>227.4</v>
      </c>
      <c r="H2701" s="196">
        <f t="shared" si="127"/>
        <v>227.4</v>
      </c>
      <c r="I2701" s="197" t="b">
        <f t="shared" si="128"/>
        <v>1</v>
      </c>
      <c r="J2701" s="194" t="b">
        <v>1</v>
      </c>
    </row>
    <row r="2702" spans="1:10" ht="15.6" thickBot="1">
      <c r="A2702" s="222" t="str">
        <f t="shared" si="126"/>
        <v>DENBOS</v>
      </c>
      <c r="B2702" s="199" t="s">
        <v>878</v>
      </c>
      <c r="C2702" s="199" t="s">
        <v>792</v>
      </c>
      <c r="D2702" s="198">
        <v>2815</v>
      </c>
      <c r="E2702" s="198" t="s">
        <v>2093</v>
      </c>
      <c r="F2702" s="198">
        <v>11575.9</v>
      </c>
      <c r="G2702" s="198">
        <v>227.7</v>
      </c>
      <c r="H2702" s="196">
        <f t="shared" si="127"/>
        <v>227.7</v>
      </c>
      <c r="I2702" s="197" t="b">
        <f t="shared" si="128"/>
        <v>1</v>
      </c>
      <c r="J2702" s="194" t="b">
        <v>1</v>
      </c>
    </row>
    <row r="2703" spans="1:10" ht="15.6" thickBot="1">
      <c r="A2703" s="222" t="str">
        <f t="shared" si="126"/>
        <v>BOSCVG</v>
      </c>
      <c r="B2703" s="199" t="s">
        <v>792</v>
      </c>
      <c r="C2703" s="199" t="s">
        <v>1813</v>
      </c>
      <c r="D2703" s="195">
        <v>1207</v>
      </c>
      <c r="E2703" s="195" t="s">
        <v>2092</v>
      </c>
      <c r="F2703" s="195">
        <v>4646.5</v>
      </c>
      <c r="G2703" s="195">
        <v>150.5</v>
      </c>
      <c r="H2703" s="196">
        <f t="shared" si="127"/>
        <v>150.5</v>
      </c>
      <c r="I2703" s="197" t="b">
        <f t="shared" si="128"/>
        <v>1</v>
      </c>
      <c r="J2703" s="194" t="b">
        <v>1</v>
      </c>
    </row>
    <row r="2704" spans="1:10" ht="15.6" thickBot="1">
      <c r="A2704" s="222" t="str">
        <f t="shared" si="126"/>
        <v>BZNSEA</v>
      </c>
      <c r="B2704" s="199" t="s">
        <v>2094</v>
      </c>
      <c r="C2704" s="199" t="s">
        <v>567</v>
      </c>
      <c r="D2704" s="195">
        <v>869</v>
      </c>
      <c r="E2704" s="195" t="s">
        <v>2095</v>
      </c>
      <c r="F2704" s="195">
        <v>3032.8</v>
      </c>
      <c r="G2704" s="195">
        <v>131.9</v>
      </c>
      <c r="H2704" s="196">
        <f t="shared" si="127"/>
        <v>131.9</v>
      </c>
      <c r="I2704" s="197" t="b">
        <f t="shared" si="128"/>
        <v>1</v>
      </c>
      <c r="J2704" s="194" t="b">
        <v>1</v>
      </c>
    </row>
    <row r="2705" spans="1:10" ht="15.6" thickBot="1">
      <c r="A2705" s="222" t="str">
        <f t="shared" si="126"/>
        <v>SEABZN</v>
      </c>
      <c r="B2705" s="199" t="s">
        <v>567</v>
      </c>
      <c r="C2705" s="199" t="s">
        <v>2094</v>
      </c>
      <c r="D2705" s="198">
        <v>869</v>
      </c>
      <c r="E2705" s="198" t="s">
        <v>2095</v>
      </c>
      <c r="F2705" s="198">
        <v>3045.3</v>
      </c>
      <c r="G2705" s="198">
        <v>132.30000000000001</v>
      </c>
      <c r="H2705" s="196">
        <f t="shared" si="127"/>
        <v>132.30000000000001</v>
      </c>
      <c r="I2705" s="197" t="b">
        <f t="shared" si="128"/>
        <v>1</v>
      </c>
      <c r="J2705" s="194" t="b">
        <v>1</v>
      </c>
    </row>
    <row r="2706" spans="1:10" ht="15.6" thickBot="1">
      <c r="A2706" s="222" t="str">
        <f t="shared" si="126"/>
        <v>CAIDXB</v>
      </c>
      <c r="B2706" s="199" t="s">
        <v>1062</v>
      </c>
      <c r="C2706" s="199" t="s">
        <v>778</v>
      </c>
      <c r="D2706" s="195">
        <v>2412</v>
      </c>
      <c r="E2706" s="195" t="s">
        <v>2096</v>
      </c>
      <c r="F2706" s="195">
        <v>22178.6</v>
      </c>
      <c r="G2706" s="195">
        <v>172.4</v>
      </c>
      <c r="H2706" s="196">
        <f t="shared" si="127"/>
        <v>172.4</v>
      </c>
      <c r="I2706" s="197" t="b">
        <f t="shared" si="128"/>
        <v>1</v>
      </c>
      <c r="J2706" s="194" t="b">
        <v>1</v>
      </c>
    </row>
    <row r="2707" spans="1:10" ht="15.6" thickBot="1">
      <c r="A2707" s="222" t="str">
        <f t="shared" si="126"/>
        <v>DXBCAI</v>
      </c>
      <c r="B2707" s="199" t="s">
        <v>778</v>
      </c>
      <c r="C2707" s="199" t="s">
        <v>1062</v>
      </c>
      <c r="D2707" s="198">
        <v>2412</v>
      </c>
      <c r="E2707" s="198" t="s">
        <v>2096</v>
      </c>
      <c r="F2707" s="198">
        <v>22178.6</v>
      </c>
      <c r="G2707" s="198">
        <v>172.4</v>
      </c>
      <c r="H2707" s="196">
        <f t="shared" si="127"/>
        <v>172.4</v>
      </c>
      <c r="I2707" s="197" t="b">
        <f t="shared" si="128"/>
        <v>1</v>
      </c>
      <c r="J2707" s="194" t="b">
        <v>1</v>
      </c>
    </row>
    <row r="2708" spans="1:10" ht="15.6" thickBot="1">
      <c r="A2708" s="222" t="str">
        <f t="shared" si="126"/>
        <v>LJUCDG</v>
      </c>
      <c r="B2708" s="199" t="s">
        <v>1350</v>
      </c>
      <c r="C2708" s="199" t="s">
        <v>796</v>
      </c>
      <c r="D2708" s="195">
        <v>943</v>
      </c>
      <c r="E2708" s="195" t="s">
        <v>1777</v>
      </c>
      <c r="F2708" s="195">
        <v>3376.2</v>
      </c>
      <c r="G2708" s="195">
        <v>144.69999999999999</v>
      </c>
      <c r="H2708" s="196">
        <f t="shared" si="127"/>
        <v>144.69999999999999</v>
      </c>
      <c r="I2708" s="197" t="b">
        <f t="shared" si="128"/>
        <v>1</v>
      </c>
      <c r="J2708" s="194" t="b">
        <v>1</v>
      </c>
    </row>
    <row r="2709" spans="1:10" ht="15.6" thickBot="1">
      <c r="A2709" s="222" t="str">
        <f t="shared" si="126"/>
        <v>CDGDUB</v>
      </c>
      <c r="B2709" s="199" t="s">
        <v>796</v>
      </c>
      <c r="C2709" s="199" t="s">
        <v>1133</v>
      </c>
      <c r="D2709" s="195">
        <v>784</v>
      </c>
      <c r="E2709" s="195" t="s">
        <v>2097</v>
      </c>
      <c r="F2709" s="195">
        <v>4164.6000000000004</v>
      </c>
      <c r="G2709" s="195">
        <v>99.9</v>
      </c>
      <c r="H2709" s="196">
        <f t="shared" si="127"/>
        <v>99.9</v>
      </c>
      <c r="I2709" s="197" t="b">
        <f t="shared" si="128"/>
        <v>1</v>
      </c>
      <c r="J2709" s="194" t="b">
        <v>1</v>
      </c>
    </row>
    <row r="2710" spans="1:10" ht="15.6" thickBot="1">
      <c r="A2710" s="222" t="str">
        <f t="shared" si="126"/>
        <v>DUBCDG</v>
      </c>
      <c r="B2710" s="199" t="s">
        <v>1133</v>
      </c>
      <c r="C2710" s="199" t="s">
        <v>796</v>
      </c>
      <c r="D2710" s="195">
        <v>784</v>
      </c>
      <c r="E2710" s="195" t="s">
        <v>2097</v>
      </c>
      <c r="F2710" s="195">
        <v>4164.6000000000004</v>
      </c>
      <c r="G2710" s="195">
        <v>99.9</v>
      </c>
      <c r="H2710" s="196">
        <f t="shared" si="127"/>
        <v>99.9</v>
      </c>
      <c r="I2710" s="197" t="b">
        <f t="shared" si="128"/>
        <v>1</v>
      </c>
      <c r="J2710" s="194" t="b">
        <v>1</v>
      </c>
    </row>
    <row r="2711" spans="1:10" ht="15.6" thickBot="1">
      <c r="A2711" s="222" t="str">
        <f t="shared" si="126"/>
        <v>CDGLJU</v>
      </c>
      <c r="B2711" s="199" t="s">
        <v>796</v>
      </c>
      <c r="C2711" s="199" t="s">
        <v>1350</v>
      </c>
      <c r="D2711" s="198">
        <v>943</v>
      </c>
      <c r="E2711" s="198" t="s">
        <v>1777</v>
      </c>
      <c r="F2711" s="198">
        <v>3375.8</v>
      </c>
      <c r="G2711" s="198">
        <v>144.69999999999999</v>
      </c>
      <c r="H2711" s="196">
        <f t="shared" si="127"/>
        <v>144.69999999999999</v>
      </c>
      <c r="I2711" s="197" t="b">
        <f t="shared" si="128"/>
        <v>1</v>
      </c>
      <c r="J2711" s="194" t="b">
        <v>1</v>
      </c>
    </row>
    <row r="2712" spans="1:10" ht="15.6" thickBot="1">
      <c r="A2712" s="222" t="str">
        <f t="shared" si="126"/>
        <v>OTPCDG</v>
      </c>
      <c r="B2712" s="199" t="s">
        <v>1851</v>
      </c>
      <c r="C2712" s="199" t="s">
        <v>796</v>
      </c>
      <c r="D2712" s="195">
        <v>1851</v>
      </c>
      <c r="E2712" s="195" t="s">
        <v>2098</v>
      </c>
      <c r="F2712" s="195">
        <v>7860.8</v>
      </c>
      <c r="G2712" s="195">
        <v>174.9</v>
      </c>
      <c r="H2712" s="196">
        <f t="shared" si="127"/>
        <v>174.9</v>
      </c>
      <c r="I2712" s="197" t="b">
        <f t="shared" si="128"/>
        <v>1</v>
      </c>
      <c r="J2712" s="194" t="b">
        <v>1</v>
      </c>
    </row>
    <row r="2713" spans="1:10" ht="15.6" thickBot="1">
      <c r="A2713" s="222" t="str">
        <f t="shared" si="126"/>
        <v>CDGRNS</v>
      </c>
      <c r="B2713" s="199" t="s">
        <v>796</v>
      </c>
      <c r="C2713" s="199" t="s">
        <v>2099</v>
      </c>
      <c r="D2713" s="195">
        <v>328</v>
      </c>
      <c r="E2713" s="195" t="s">
        <v>1777</v>
      </c>
      <c r="F2713" s="195">
        <v>1924.2</v>
      </c>
      <c r="G2713" s="195">
        <v>79.7</v>
      </c>
      <c r="H2713" s="196">
        <f t="shared" si="127"/>
        <v>79.7</v>
      </c>
      <c r="I2713" s="197" t="b">
        <f t="shared" si="128"/>
        <v>1</v>
      </c>
      <c r="J2713" s="194" t="b">
        <v>1</v>
      </c>
    </row>
    <row r="2714" spans="1:10" ht="15.6" thickBot="1">
      <c r="A2714" s="222" t="str">
        <f t="shared" si="126"/>
        <v>RNSCDG</v>
      </c>
      <c r="B2714" s="199" t="s">
        <v>2099</v>
      </c>
      <c r="C2714" s="199" t="s">
        <v>796</v>
      </c>
      <c r="D2714" s="195">
        <v>328</v>
      </c>
      <c r="E2714" s="195" t="s">
        <v>1777</v>
      </c>
      <c r="F2714" s="195">
        <v>1924.5</v>
      </c>
      <c r="G2714" s="195">
        <v>79.7</v>
      </c>
      <c r="H2714" s="196">
        <f t="shared" si="127"/>
        <v>79.7</v>
      </c>
      <c r="I2714" s="197" t="b">
        <f t="shared" si="128"/>
        <v>1</v>
      </c>
      <c r="J2714" s="194" t="b">
        <v>1</v>
      </c>
    </row>
    <row r="2715" spans="1:10" ht="15.6" thickBot="1">
      <c r="A2715" s="222" t="str">
        <f t="shared" si="126"/>
        <v>CDGOTP</v>
      </c>
      <c r="B2715" s="199" t="s">
        <v>796</v>
      </c>
      <c r="C2715" s="199" t="s">
        <v>1851</v>
      </c>
      <c r="D2715" s="198">
        <v>1851</v>
      </c>
      <c r="E2715" s="198" t="s">
        <v>2098</v>
      </c>
      <c r="F2715" s="198">
        <v>7860.8</v>
      </c>
      <c r="G2715" s="198">
        <v>174.9</v>
      </c>
      <c r="H2715" s="196">
        <f t="shared" si="127"/>
        <v>174.9</v>
      </c>
      <c r="I2715" s="197" t="b">
        <f t="shared" si="128"/>
        <v>1</v>
      </c>
      <c r="J2715" s="194" t="b">
        <v>1</v>
      </c>
    </row>
    <row r="2716" spans="1:10" ht="15.6" thickBot="1">
      <c r="A2716" s="222" t="str">
        <f t="shared" si="126"/>
        <v>CEIBKK</v>
      </c>
      <c r="B2716" s="199" t="s">
        <v>2100</v>
      </c>
      <c r="C2716" s="199" t="s">
        <v>768</v>
      </c>
      <c r="D2716" s="195">
        <v>702</v>
      </c>
      <c r="E2716" s="195" t="s">
        <v>2101</v>
      </c>
      <c r="F2716" s="195">
        <v>4133.8</v>
      </c>
      <c r="G2716" s="195">
        <v>69.7</v>
      </c>
      <c r="H2716" s="196">
        <f t="shared" si="127"/>
        <v>69.7</v>
      </c>
      <c r="I2716" s="197" t="b">
        <f t="shared" si="128"/>
        <v>1</v>
      </c>
      <c r="J2716" s="194" t="b">
        <v>1</v>
      </c>
    </row>
    <row r="2717" spans="1:10" ht="15.6" thickBot="1">
      <c r="A2717" s="222" t="str">
        <f t="shared" si="126"/>
        <v>BKKCEI</v>
      </c>
      <c r="B2717" s="199" t="s">
        <v>768</v>
      </c>
      <c r="C2717" s="199" t="s">
        <v>2100</v>
      </c>
      <c r="D2717" s="198">
        <v>702</v>
      </c>
      <c r="E2717" s="198" t="s">
        <v>2101</v>
      </c>
      <c r="F2717" s="198">
        <v>4133.8</v>
      </c>
      <c r="G2717" s="198">
        <v>69.7</v>
      </c>
      <c r="H2717" s="196">
        <f t="shared" si="127"/>
        <v>69.7</v>
      </c>
      <c r="I2717" s="197" t="b">
        <f t="shared" si="128"/>
        <v>1</v>
      </c>
      <c r="J2717" s="194" t="b">
        <v>1</v>
      </c>
    </row>
    <row r="2718" spans="1:10" ht="15.6" thickBot="1">
      <c r="A2718" s="222" t="str">
        <f t="shared" si="126"/>
        <v>CGKSUB</v>
      </c>
      <c r="B2718" s="199" t="s">
        <v>969</v>
      </c>
      <c r="C2718" s="199" t="s">
        <v>2102</v>
      </c>
      <c r="D2718" s="195">
        <v>690</v>
      </c>
      <c r="E2718" s="195" t="s">
        <v>2103</v>
      </c>
      <c r="F2718" s="195">
        <v>4228</v>
      </c>
      <c r="G2718" s="195">
        <v>72.3</v>
      </c>
      <c r="H2718" s="196">
        <f t="shared" si="127"/>
        <v>72.3</v>
      </c>
      <c r="I2718" s="197" t="b">
        <f t="shared" si="128"/>
        <v>1</v>
      </c>
      <c r="J2718" s="194" t="b">
        <v>1</v>
      </c>
    </row>
    <row r="2719" spans="1:10" ht="15.6" thickBot="1">
      <c r="A2719" s="222" t="str">
        <f t="shared" si="126"/>
        <v>SUBCGK</v>
      </c>
      <c r="B2719" s="199" t="s">
        <v>2102</v>
      </c>
      <c r="C2719" s="199" t="s">
        <v>969</v>
      </c>
      <c r="D2719" s="198">
        <v>690</v>
      </c>
      <c r="E2719" s="198" t="s">
        <v>2104</v>
      </c>
      <c r="F2719" s="198">
        <v>4222.1000000000004</v>
      </c>
      <c r="G2719" s="198">
        <v>72</v>
      </c>
      <c r="H2719" s="196">
        <f t="shared" si="127"/>
        <v>72</v>
      </c>
      <c r="I2719" s="197" t="b">
        <f t="shared" si="128"/>
        <v>1</v>
      </c>
      <c r="J2719" s="194" t="b">
        <v>1</v>
      </c>
    </row>
    <row r="2720" spans="1:10" ht="15.6" thickBot="1">
      <c r="A2720" s="222" t="str">
        <f t="shared" si="126"/>
        <v>CGNKLU</v>
      </c>
      <c r="B2720" s="199" t="s">
        <v>847</v>
      </c>
      <c r="C2720" s="199" t="s">
        <v>1929</v>
      </c>
      <c r="D2720" s="195">
        <v>705</v>
      </c>
      <c r="E2720" s="195" t="s">
        <v>2085</v>
      </c>
      <c r="F2720" s="195">
        <v>3963.1</v>
      </c>
      <c r="G2720" s="195">
        <v>96.1</v>
      </c>
      <c r="H2720" s="196">
        <f t="shared" si="127"/>
        <v>96.1</v>
      </c>
      <c r="I2720" s="197" t="b">
        <f t="shared" si="128"/>
        <v>1</v>
      </c>
      <c r="J2720" s="194" t="b">
        <v>1</v>
      </c>
    </row>
    <row r="2721" spans="1:10" ht="15.6" thickBot="1">
      <c r="A2721" s="222" t="str">
        <f t="shared" si="126"/>
        <v>KLUCGN</v>
      </c>
      <c r="B2721" s="199" t="s">
        <v>1929</v>
      </c>
      <c r="C2721" s="199" t="s">
        <v>847</v>
      </c>
      <c r="D2721" s="198">
        <v>705</v>
      </c>
      <c r="E2721" s="198" t="s">
        <v>2085</v>
      </c>
      <c r="F2721" s="198">
        <v>3963.1</v>
      </c>
      <c r="G2721" s="198">
        <v>96.1</v>
      </c>
      <c r="H2721" s="196">
        <f t="shared" si="127"/>
        <v>96.1</v>
      </c>
      <c r="I2721" s="197" t="b">
        <f t="shared" si="128"/>
        <v>1</v>
      </c>
      <c r="J2721" s="194" t="b">
        <v>1</v>
      </c>
    </row>
    <row r="2722" spans="1:10" ht="15.6" thickBot="1">
      <c r="A2722" s="222" t="str">
        <f t="shared" si="126"/>
        <v>CJUPUS</v>
      </c>
      <c r="B2722" s="199" t="s">
        <v>2105</v>
      </c>
      <c r="C2722" s="199" t="s">
        <v>1568</v>
      </c>
      <c r="D2722" s="198">
        <v>291</v>
      </c>
      <c r="E2722" s="198" t="s">
        <v>1569</v>
      </c>
      <c r="F2722" s="198">
        <v>2656.8</v>
      </c>
      <c r="G2722" s="198">
        <v>40.9</v>
      </c>
      <c r="H2722" s="196">
        <f t="shared" si="127"/>
        <v>40.9</v>
      </c>
      <c r="I2722" s="197" t="b">
        <f t="shared" si="128"/>
        <v>1</v>
      </c>
      <c r="J2722" s="194" t="b">
        <v>1</v>
      </c>
    </row>
    <row r="2723" spans="1:10" ht="15.6" thickBot="1">
      <c r="A2723" s="222" t="str">
        <f t="shared" si="126"/>
        <v>PUSCJU</v>
      </c>
      <c r="B2723" s="199" t="s">
        <v>1568</v>
      </c>
      <c r="C2723" s="199" t="s">
        <v>2105</v>
      </c>
      <c r="D2723" s="195">
        <v>291</v>
      </c>
      <c r="E2723" s="195" t="s">
        <v>1569</v>
      </c>
      <c r="F2723" s="195">
        <v>2654.5</v>
      </c>
      <c r="G2723" s="195">
        <v>40.9</v>
      </c>
      <c r="H2723" s="196">
        <f t="shared" si="127"/>
        <v>40.9</v>
      </c>
      <c r="I2723" s="197" t="b">
        <f t="shared" si="128"/>
        <v>1</v>
      </c>
      <c r="J2723" s="194" t="b">
        <v>1</v>
      </c>
    </row>
    <row r="2724" spans="1:10" ht="15.6" thickBot="1">
      <c r="A2724" s="222" t="str">
        <f t="shared" si="126"/>
        <v>CKGJHG</v>
      </c>
      <c r="B2724" s="199" t="s">
        <v>934</v>
      </c>
      <c r="C2724" s="199" t="s">
        <v>2106</v>
      </c>
      <c r="D2724" s="198">
        <v>1041</v>
      </c>
      <c r="E2724" s="198" t="s">
        <v>1154</v>
      </c>
      <c r="F2724" s="198">
        <v>5165.8999999999996</v>
      </c>
      <c r="G2724" s="198">
        <v>111.5</v>
      </c>
      <c r="H2724" s="196">
        <f t="shared" si="127"/>
        <v>111.5</v>
      </c>
      <c r="I2724" s="197" t="b">
        <f t="shared" si="128"/>
        <v>1</v>
      </c>
      <c r="J2724" s="194" t="b">
        <v>1</v>
      </c>
    </row>
    <row r="2725" spans="1:10" ht="15.6" thickBot="1">
      <c r="A2725" s="222" t="str">
        <f t="shared" si="126"/>
        <v>JHGCKG</v>
      </c>
      <c r="B2725" s="199" t="s">
        <v>2106</v>
      </c>
      <c r="C2725" s="199" t="s">
        <v>934</v>
      </c>
      <c r="D2725" s="195">
        <v>1041</v>
      </c>
      <c r="E2725" s="195" t="s">
        <v>1154</v>
      </c>
      <c r="F2725" s="195">
        <v>5132.8</v>
      </c>
      <c r="G2725" s="195">
        <v>114.5</v>
      </c>
      <c r="H2725" s="196">
        <f t="shared" si="127"/>
        <v>114.5</v>
      </c>
      <c r="I2725" s="197" t="b">
        <f t="shared" si="128"/>
        <v>1</v>
      </c>
      <c r="J2725" s="194" t="b">
        <v>1</v>
      </c>
    </row>
    <row r="2726" spans="1:10" ht="15.6" thickBot="1">
      <c r="A2726" s="222" t="str">
        <f t="shared" si="126"/>
        <v>MUCCLJ</v>
      </c>
      <c r="B2726" s="199" t="s">
        <v>797</v>
      </c>
      <c r="C2726" s="199" t="s">
        <v>2107</v>
      </c>
      <c r="D2726" s="195">
        <v>908</v>
      </c>
      <c r="E2726" s="195" t="s">
        <v>1032</v>
      </c>
      <c r="F2726" s="195">
        <v>3893.3</v>
      </c>
      <c r="G2726" s="195">
        <v>117.8</v>
      </c>
      <c r="H2726" s="196">
        <f t="shared" si="127"/>
        <v>117.8</v>
      </c>
      <c r="I2726" s="197" t="b">
        <f t="shared" si="128"/>
        <v>1</v>
      </c>
      <c r="J2726" s="194" t="b">
        <v>1</v>
      </c>
    </row>
    <row r="2727" spans="1:10" ht="15.6" thickBot="1">
      <c r="A2727" s="222" t="str">
        <f t="shared" si="126"/>
        <v>CLJFRA</v>
      </c>
      <c r="B2727" s="199" t="s">
        <v>2107</v>
      </c>
      <c r="C2727" s="199" t="s">
        <v>766</v>
      </c>
      <c r="D2727" s="195">
        <v>1168</v>
      </c>
      <c r="E2727" s="195" t="s">
        <v>1766</v>
      </c>
      <c r="F2727" s="195">
        <v>4405.2</v>
      </c>
      <c r="G2727" s="195">
        <v>153.4</v>
      </c>
      <c r="H2727" s="196">
        <f t="shared" si="127"/>
        <v>153.4</v>
      </c>
      <c r="I2727" s="197" t="b">
        <f t="shared" si="128"/>
        <v>1</v>
      </c>
      <c r="J2727" s="194" t="b">
        <v>1</v>
      </c>
    </row>
    <row r="2728" spans="1:10" ht="15.6" thickBot="1">
      <c r="A2728" s="222" t="str">
        <f t="shared" si="126"/>
        <v>FRACLJ</v>
      </c>
      <c r="B2728" s="199" t="s">
        <v>766</v>
      </c>
      <c r="C2728" s="199" t="s">
        <v>2107</v>
      </c>
      <c r="D2728" s="198">
        <v>1168</v>
      </c>
      <c r="E2728" s="198" t="s">
        <v>1766</v>
      </c>
      <c r="F2728" s="198">
        <v>4405.2</v>
      </c>
      <c r="G2728" s="198">
        <v>153.4</v>
      </c>
      <c r="H2728" s="196">
        <f t="shared" si="127"/>
        <v>153.4</v>
      </c>
      <c r="I2728" s="197" t="b">
        <f t="shared" si="128"/>
        <v>1</v>
      </c>
      <c r="J2728" s="194" t="b">
        <v>1</v>
      </c>
    </row>
    <row r="2729" spans="1:10" ht="15.6" thickBot="1">
      <c r="A2729" s="222" t="str">
        <f t="shared" si="126"/>
        <v>CLJMUC</v>
      </c>
      <c r="B2729" s="199" t="s">
        <v>2107</v>
      </c>
      <c r="C2729" s="199" t="s">
        <v>797</v>
      </c>
      <c r="D2729" s="195">
        <v>908</v>
      </c>
      <c r="E2729" s="195" t="s">
        <v>1032</v>
      </c>
      <c r="F2729" s="195">
        <v>3893.3</v>
      </c>
      <c r="G2729" s="195">
        <v>117.8</v>
      </c>
      <c r="H2729" s="196">
        <f t="shared" si="127"/>
        <v>117.8</v>
      </c>
      <c r="I2729" s="197" t="b">
        <f t="shared" si="128"/>
        <v>1</v>
      </c>
      <c r="J2729" s="194" t="b">
        <v>1</v>
      </c>
    </row>
    <row r="2730" spans="1:10" ht="15.6" thickBot="1">
      <c r="A2730" s="222" t="str">
        <f t="shared" si="126"/>
        <v>CLTMSY</v>
      </c>
      <c r="B2730" s="199" t="s">
        <v>831</v>
      </c>
      <c r="C2730" s="199" t="s">
        <v>2108</v>
      </c>
      <c r="D2730" s="195">
        <v>1046</v>
      </c>
      <c r="E2730" s="195" t="s">
        <v>2109</v>
      </c>
      <c r="F2730" s="195">
        <v>4862</v>
      </c>
      <c r="G2730" s="195">
        <v>127.2</v>
      </c>
      <c r="H2730" s="196">
        <f t="shared" si="127"/>
        <v>127.2</v>
      </c>
      <c r="I2730" s="197" t="b">
        <f t="shared" si="128"/>
        <v>1</v>
      </c>
      <c r="J2730" s="194" t="b">
        <v>1</v>
      </c>
    </row>
    <row r="2731" spans="1:10" ht="15.6" thickBot="1">
      <c r="A2731" s="222" t="str">
        <f t="shared" si="126"/>
        <v>MSYCLT</v>
      </c>
      <c r="B2731" s="199" t="s">
        <v>2108</v>
      </c>
      <c r="C2731" s="199" t="s">
        <v>831</v>
      </c>
      <c r="D2731" s="195">
        <v>1046</v>
      </c>
      <c r="E2731" s="195" t="s">
        <v>2109</v>
      </c>
      <c r="F2731" s="195">
        <v>4862</v>
      </c>
      <c r="G2731" s="195">
        <v>127.2</v>
      </c>
      <c r="H2731" s="196">
        <f t="shared" si="127"/>
        <v>127.2</v>
      </c>
      <c r="I2731" s="197" t="b">
        <f t="shared" si="128"/>
        <v>1</v>
      </c>
      <c r="J2731" s="194" t="b">
        <v>1</v>
      </c>
    </row>
    <row r="2732" spans="1:10" ht="15.6" thickBot="1">
      <c r="A2732" s="222" t="str">
        <f t="shared" si="126"/>
        <v>AALCPH</v>
      </c>
      <c r="B2732" s="199" t="s">
        <v>2078</v>
      </c>
      <c r="C2732" s="199" t="s">
        <v>825</v>
      </c>
      <c r="D2732" s="195">
        <v>237</v>
      </c>
      <c r="E2732" s="195" t="s">
        <v>2110</v>
      </c>
      <c r="F2732" s="195">
        <v>1634.3</v>
      </c>
      <c r="G2732" s="195">
        <v>42.3</v>
      </c>
      <c r="H2732" s="196">
        <f t="shared" si="127"/>
        <v>42.3</v>
      </c>
      <c r="I2732" s="197" t="b">
        <f t="shared" si="128"/>
        <v>1</v>
      </c>
      <c r="J2732" s="194" t="b">
        <v>1</v>
      </c>
    </row>
    <row r="2733" spans="1:10" ht="15.6" thickBot="1">
      <c r="A2733" s="222" t="str">
        <f t="shared" si="126"/>
        <v>CPHFRA</v>
      </c>
      <c r="B2733" s="199" t="s">
        <v>825</v>
      </c>
      <c r="C2733" s="199" t="s">
        <v>766</v>
      </c>
      <c r="D2733" s="195">
        <v>679</v>
      </c>
      <c r="E2733" s="195" t="s">
        <v>1307</v>
      </c>
      <c r="F2733" s="195">
        <v>4145.1000000000004</v>
      </c>
      <c r="G2733" s="195">
        <v>82.8</v>
      </c>
      <c r="H2733" s="196">
        <f t="shared" si="127"/>
        <v>82.8</v>
      </c>
      <c r="I2733" s="197" t="b">
        <f t="shared" si="128"/>
        <v>1</v>
      </c>
      <c r="J2733" s="194" t="b">
        <v>1</v>
      </c>
    </row>
    <row r="2734" spans="1:10" ht="15.6" thickBot="1">
      <c r="A2734" s="222" t="str">
        <f t="shared" si="126"/>
        <v>FRACPH</v>
      </c>
      <c r="B2734" s="199" t="s">
        <v>766</v>
      </c>
      <c r="C2734" s="199" t="s">
        <v>825</v>
      </c>
      <c r="D2734" s="195">
        <v>679</v>
      </c>
      <c r="E2734" s="195" t="s">
        <v>1307</v>
      </c>
      <c r="F2734" s="195">
        <v>4145.1000000000004</v>
      </c>
      <c r="G2734" s="195">
        <v>82.8</v>
      </c>
      <c r="H2734" s="196">
        <f t="shared" si="127"/>
        <v>82.8</v>
      </c>
      <c r="I2734" s="197" t="b">
        <f t="shared" si="128"/>
        <v>1</v>
      </c>
      <c r="J2734" s="194" t="b">
        <v>1</v>
      </c>
    </row>
    <row r="2735" spans="1:10" ht="15.6" thickBot="1">
      <c r="A2735" s="222" t="str">
        <f t="shared" si="126"/>
        <v>CPHAAL</v>
      </c>
      <c r="B2735" s="199" t="s">
        <v>825</v>
      </c>
      <c r="C2735" s="199" t="s">
        <v>2078</v>
      </c>
      <c r="D2735" s="198">
        <v>237</v>
      </c>
      <c r="E2735" s="198" t="s">
        <v>2110</v>
      </c>
      <c r="F2735" s="198">
        <v>1634.3</v>
      </c>
      <c r="G2735" s="198">
        <v>42.3</v>
      </c>
      <c r="H2735" s="196">
        <f t="shared" si="127"/>
        <v>42.3</v>
      </c>
      <c r="I2735" s="197" t="b">
        <f t="shared" si="128"/>
        <v>1</v>
      </c>
      <c r="J2735" s="194" t="b">
        <v>1</v>
      </c>
    </row>
    <row r="2736" spans="1:10" ht="15.6" thickBot="1">
      <c r="A2736" s="222" t="str">
        <f t="shared" si="126"/>
        <v>CRWCLT</v>
      </c>
      <c r="B2736" s="199" t="s">
        <v>2111</v>
      </c>
      <c r="C2736" s="199" t="s">
        <v>831</v>
      </c>
      <c r="D2736" s="198">
        <v>356</v>
      </c>
      <c r="E2736" s="198" t="s">
        <v>2112</v>
      </c>
      <c r="F2736" s="198">
        <v>1640.9</v>
      </c>
      <c r="G2736" s="198">
        <v>74.900000000000006</v>
      </c>
      <c r="H2736" s="196">
        <f t="shared" si="127"/>
        <v>74.900000000000006</v>
      </c>
      <c r="I2736" s="197" t="b">
        <f t="shared" si="128"/>
        <v>1</v>
      </c>
      <c r="J2736" s="194" t="b">
        <v>1</v>
      </c>
    </row>
    <row r="2737" spans="1:10" ht="15.6" thickBot="1">
      <c r="A2737" s="222" t="str">
        <f t="shared" si="126"/>
        <v>CLTCRW</v>
      </c>
      <c r="B2737" s="199" t="s">
        <v>831</v>
      </c>
      <c r="C2737" s="199" t="s">
        <v>2111</v>
      </c>
      <c r="D2737" s="195">
        <v>356</v>
      </c>
      <c r="E2737" s="195" t="s">
        <v>2112</v>
      </c>
      <c r="F2737" s="195">
        <v>1643.6</v>
      </c>
      <c r="G2737" s="195">
        <v>75.3</v>
      </c>
      <c r="H2737" s="196">
        <f t="shared" si="127"/>
        <v>75.3</v>
      </c>
      <c r="I2737" s="197" t="b">
        <f t="shared" si="128"/>
        <v>1</v>
      </c>
      <c r="J2737" s="194" t="b">
        <v>1</v>
      </c>
    </row>
    <row r="2738" spans="1:10" ht="15.6" thickBot="1">
      <c r="A2738" s="222" t="str">
        <f t="shared" si="126"/>
        <v>CTAMLA</v>
      </c>
      <c r="B2738" s="199" t="s">
        <v>999</v>
      </c>
      <c r="C2738" s="199" t="s">
        <v>2113</v>
      </c>
      <c r="D2738" s="195">
        <v>187</v>
      </c>
      <c r="E2738" s="195" t="s">
        <v>1390</v>
      </c>
      <c r="F2738" s="195">
        <v>1719.3</v>
      </c>
      <c r="G2738" s="195">
        <v>34.6</v>
      </c>
      <c r="H2738" s="196">
        <f t="shared" si="127"/>
        <v>34.6</v>
      </c>
      <c r="I2738" s="197" t="b">
        <f t="shared" si="128"/>
        <v>1</v>
      </c>
      <c r="J2738" s="194" t="b">
        <v>1</v>
      </c>
    </row>
    <row r="2739" spans="1:10" ht="15.6" thickBot="1">
      <c r="A2739" s="222" t="str">
        <f t="shared" si="126"/>
        <v>MLACTA</v>
      </c>
      <c r="B2739" s="199" t="s">
        <v>2113</v>
      </c>
      <c r="C2739" s="199" t="s">
        <v>999</v>
      </c>
      <c r="D2739" s="198">
        <v>187</v>
      </c>
      <c r="E2739" s="198" t="s">
        <v>1390</v>
      </c>
      <c r="F2739" s="198">
        <v>1719.3</v>
      </c>
      <c r="G2739" s="198">
        <v>34.6</v>
      </c>
      <c r="H2739" s="196">
        <f t="shared" si="127"/>
        <v>34.6</v>
      </c>
      <c r="I2739" s="197" t="b">
        <f t="shared" si="128"/>
        <v>1</v>
      </c>
      <c r="J2739" s="194" t="b">
        <v>1</v>
      </c>
    </row>
    <row r="2740" spans="1:10" ht="15.6" thickBot="1">
      <c r="A2740" s="222" t="str">
        <f t="shared" si="126"/>
        <v>CTUSIN</v>
      </c>
      <c r="B2740" s="199" t="s">
        <v>1015</v>
      </c>
      <c r="C2740" s="199" t="s">
        <v>803</v>
      </c>
      <c r="D2740" s="195">
        <v>3246</v>
      </c>
      <c r="E2740" s="195" t="s">
        <v>2114</v>
      </c>
      <c r="F2740" s="195">
        <v>12748.3</v>
      </c>
      <c r="G2740" s="195">
        <v>228.7</v>
      </c>
      <c r="H2740" s="196">
        <f t="shared" si="127"/>
        <v>228.7</v>
      </c>
      <c r="I2740" s="197" t="b">
        <f t="shared" si="128"/>
        <v>1</v>
      </c>
      <c r="J2740" s="194" t="b">
        <v>1</v>
      </c>
    </row>
    <row r="2741" spans="1:10" ht="15.6" thickBot="1">
      <c r="A2741" s="222" t="str">
        <f t="shared" si="126"/>
        <v>SINCTU</v>
      </c>
      <c r="B2741" s="199" t="s">
        <v>803</v>
      </c>
      <c r="C2741" s="199" t="s">
        <v>1015</v>
      </c>
      <c r="D2741" s="198">
        <v>3246</v>
      </c>
      <c r="E2741" s="198" t="s">
        <v>2114</v>
      </c>
      <c r="F2741" s="198">
        <v>12748.3</v>
      </c>
      <c r="G2741" s="198">
        <v>228.7</v>
      </c>
      <c r="H2741" s="196">
        <f t="shared" si="127"/>
        <v>228.7</v>
      </c>
      <c r="I2741" s="197" t="b">
        <f t="shared" si="128"/>
        <v>1</v>
      </c>
      <c r="J2741" s="194" t="b">
        <v>1</v>
      </c>
    </row>
    <row r="2742" spans="1:10" ht="15.6" thickBot="1">
      <c r="A2742" s="222" t="str">
        <f t="shared" si="126"/>
        <v>CLTCVG</v>
      </c>
      <c r="B2742" s="199" t="s">
        <v>831</v>
      </c>
      <c r="C2742" s="199" t="s">
        <v>1813</v>
      </c>
      <c r="D2742" s="195">
        <v>539</v>
      </c>
      <c r="E2742" s="195" t="s">
        <v>1255</v>
      </c>
      <c r="F2742" s="195">
        <v>2139.1999999999998</v>
      </c>
      <c r="G2742" s="195">
        <v>87</v>
      </c>
      <c r="H2742" s="196">
        <f t="shared" si="127"/>
        <v>87</v>
      </c>
      <c r="I2742" s="197" t="b">
        <f t="shared" si="128"/>
        <v>1</v>
      </c>
      <c r="J2742" s="194" t="b">
        <v>1</v>
      </c>
    </row>
    <row r="2743" spans="1:10" ht="15.6" thickBot="1">
      <c r="A2743" s="222" t="str">
        <f t="shared" si="126"/>
        <v>CVGIAH</v>
      </c>
      <c r="B2743" s="199" t="s">
        <v>1813</v>
      </c>
      <c r="C2743" s="199" t="s">
        <v>774</v>
      </c>
      <c r="D2743" s="195">
        <v>1399</v>
      </c>
      <c r="E2743" s="195" t="s">
        <v>2115</v>
      </c>
      <c r="F2743" s="195">
        <v>4095.3</v>
      </c>
      <c r="G2743" s="195">
        <v>184.7</v>
      </c>
      <c r="H2743" s="196">
        <f t="shared" si="127"/>
        <v>184.7</v>
      </c>
      <c r="I2743" s="197" t="b">
        <f t="shared" si="128"/>
        <v>1</v>
      </c>
      <c r="J2743" s="194" t="b">
        <v>1</v>
      </c>
    </row>
    <row r="2744" spans="1:10" ht="15.6" thickBot="1">
      <c r="A2744" s="222" t="str">
        <f t="shared" si="126"/>
        <v>IAHCVG</v>
      </c>
      <c r="B2744" s="199" t="s">
        <v>774</v>
      </c>
      <c r="C2744" s="199" t="s">
        <v>1813</v>
      </c>
      <c r="D2744" s="198">
        <v>1399</v>
      </c>
      <c r="E2744" s="198" t="s">
        <v>2116</v>
      </c>
      <c r="F2744" s="198">
        <v>4085.8</v>
      </c>
      <c r="G2744" s="198">
        <v>186.6</v>
      </c>
      <c r="H2744" s="196">
        <f t="shared" si="127"/>
        <v>186.6</v>
      </c>
      <c r="I2744" s="197" t="b">
        <f t="shared" si="128"/>
        <v>1</v>
      </c>
      <c r="J2744" s="194" t="b">
        <v>1</v>
      </c>
    </row>
    <row r="2745" spans="1:10" ht="15.6" thickBot="1">
      <c r="A2745" s="222" t="str">
        <f t="shared" si="126"/>
        <v>CVGCLT</v>
      </c>
      <c r="B2745" s="199" t="s">
        <v>1813</v>
      </c>
      <c r="C2745" s="199" t="s">
        <v>831</v>
      </c>
      <c r="D2745" s="195">
        <v>539</v>
      </c>
      <c r="E2745" s="195" t="s">
        <v>1255</v>
      </c>
      <c r="F2745" s="195">
        <v>2139.1999999999998</v>
      </c>
      <c r="G2745" s="195">
        <v>87</v>
      </c>
      <c r="H2745" s="196">
        <f t="shared" si="127"/>
        <v>87</v>
      </c>
      <c r="I2745" s="197" t="b">
        <f t="shared" si="128"/>
        <v>1</v>
      </c>
      <c r="J2745" s="194" t="b">
        <v>1</v>
      </c>
    </row>
    <row r="2746" spans="1:10" ht="15.6" thickBot="1">
      <c r="A2746" s="222" t="str">
        <f t="shared" si="126"/>
        <v>HKGDAD</v>
      </c>
      <c r="B2746" s="199" t="s">
        <v>760</v>
      </c>
      <c r="C2746" s="199" t="s">
        <v>2117</v>
      </c>
      <c r="D2746" s="195">
        <v>919</v>
      </c>
      <c r="E2746" s="195" t="s">
        <v>921</v>
      </c>
      <c r="F2746" s="195">
        <v>5026.6000000000004</v>
      </c>
      <c r="G2746" s="195">
        <v>91.3</v>
      </c>
      <c r="H2746" s="196">
        <f t="shared" si="127"/>
        <v>91.3</v>
      </c>
      <c r="I2746" s="197" t="b">
        <f t="shared" si="128"/>
        <v>1</v>
      </c>
      <c r="J2746" s="194" t="b">
        <v>1</v>
      </c>
    </row>
    <row r="2747" spans="1:10" ht="15.6" thickBot="1">
      <c r="A2747" s="222" t="str">
        <f t="shared" si="126"/>
        <v>DADHAN</v>
      </c>
      <c r="B2747" s="199" t="s">
        <v>2117</v>
      </c>
      <c r="C2747" s="199" t="s">
        <v>1069</v>
      </c>
      <c r="D2747" s="195">
        <v>628</v>
      </c>
      <c r="E2747" s="195" t="s">
        <v>921</v>
      </c>
      <c r="F2747" s="195">
        <v>4285.7</v>
      </c>
      <c r="G2747" s="195">
        <v>66</v>
      </c>
      <c r="H2747" s="196">
        <f t="shared" si="127"/>
        <v>66</v>
      </c>
      <c r="I2747" s="197" t="b">
        <f t="shared" si="128"/>
        <v>1</v>
      </c>
      <c r="J2747" s="194" t="b">
        <v>1</v>
      </c>
    </row>
    <row r="2748" spans="1:10" ht="15.6" thickBot="1">
      <c r="A2748" s="222" t="str">
        <f t="shared" si="126"/>
        <v>HANDAD</v>
      </c>
      <c r="B2748" s="199" t="s">
        <v>1069</v>
      </c>
      <c r="C2748" s="199" t="s">
        <v>2117</v>
      </c>
      <c r="D2748" s="195">
        <v>628</v>
      </c>
      <c r="E2748" s="195" t="s">
        <v>921</v>
      </c>
      <c r="F2748" s="195">
        <v>4291.8</v>
      </c>
      <c r="G2748" s="195">
        <v>65.900000000000006</v>
      </c>
      <c r="H2748" s="196">
        <f t="shared" si="127"/>
        <v>65.900000000000006</v>
      </c>
      <c r="I2748" s="197" t="b">
        <f t="shared" si="128"/>
        <v>1</v>
      </c>
      <c r="J2748" s="194" t="b">
        <v>1</v>
      </c>
    </row>
    <row r="2749" spans="1:10" ht="15.6" thickBot="1">
      <c r="A2749" s="222" t="str">
        <f t="shared" si="126"/>
        <v>DADHKG</v>
      </c>
      <c r="B2749" s="199" t="s">
        <v>2117</v>
      </c>
      <c r="C2749" s="199" t="s">
        <v>760</v>
      </c>
      <c r="D2749" s="198">
        <v>919</v>
      </c>
      <c r="E2749" s="198" t="s">
        <v>921</v>
      </c>
      <c r="F2749" s="198">
        <v>5026.6000000000004</v>
      </c>
      <c r="G2749" s="198">
        <v>91.3</v>
      </c>
      <c r="H2749" s="196">
        <f t="shared" si="127"/>
        <v>91.3</v>
      </c>
      <c r="I2749" s="197" t="b">
        <f t="shared" si="128"/>
        <v>1</v>
      </c>
      <c r="J2749" s="194" t="b">
        <v>1</v>
      </c>
    </row>
    <row r="2750" spans="1:10" ht="19.8" thickBot="1">
      <c r="A2750" s="222" t="str">
        <f t="shared" si="126"/>
        <v>CVGORD</v>
      </c>
      <c r="B2750" s="199" t="s">
        <v>1813</v>
      </c>
      <c r="C2750" s="199" t="s">
        <v>776</v>
      </c>
      <c r="D2750" s="198">
        <v>425</v>
      </c>
      <c r="E2750" s="198" t="s">
        <v>2118</v>
      </c>
      <c r="F2750" s="198">
        <v>1711.7</v>
      </c>
      <c r="G2750" s="198">
        <v>89.3</v>
      </c>
      <c r="H2750" s="196">
        <f t="shared" si="127"/>
        <v>89.3</v>
      </c>
      <c r="I2750" s="197" t="b">
        <f t="shared" si="128"/>
        <v>1</v>
      </c>
      <c r="J2750" s="194" t="b">
        <v>1</v>
      </c>
    </row>
    <row r="2751" spans="1:10" ht="19.8" thickBot="1">
      <c r="A2751" s="222" t="str">
        <f t="shared" si="126"/>
        <v>ORDCVG</v>
      </c>
      <c r="B2751" s="199" t="s">
        <v>776</v>
      </c>
      <c r="C2751" s="199" t="s">
        <v>1813</v>
      </c>
      <c r="D2751" s="195">
        <v>425</v>
      </c>
      <c r="E2751" s="195" t="s">
        <v>2118</v>
      </c>
      <c r="F2751" s="195">
        <v>1703.3</v>
      </c>
      <c r="G2751" s="195">
        <v>89.1</v>
      </c>
      <c r="H2751" s="196">
        <f t="shared" si="127"/>
        <v>89.1</v>
      </c>
      <c r="I2751" s="197" t="b">
        <f t="shared" si="128"/>
        <v>1</v>
      </c>
      <c r="J2751" s="194" t="b">
        <v>1</v>
      </c>
    </row>
    <row r="2752" spans="1:10" ht="15.6" thickBot="1">
      <c r="A2752" s="222" t="str">
        <f t="shared" si="126"/>
        <v>DENSMF</v>
      </c>
      <c r="B2752" s="199" t="s">
        <v>878</v>
      </c>
      <c r="C2752" s="199" t="s">
        <v>1572</v>
      </c>
      <c r="D2752" s="195">
        <v>1458</v>
      </c>
      <c r="E2752" s="195" t="s">
        <v>2119</v>
      </c>
      <c r="F2752" s="195">
        <v>6192.8</v>
      </c>
      <c r="G2752" s="195">
        <v>150.5</v>
      </c>
      <c r="H2752" s="196">
        <f t="shared" si="127"/>
        <v>150.5</v>
      </c>
      <c r="I2752" s="197" t="b">
        <f t="shared" si="128"/>
        <v>1</v>
      </c>
      <c r="J2752" s="194" t="b">
        <v>1</v>
      </c>
    </row>
    <row r="2753" spans="1:10" ht="15.6" thickBot="1">
      <c r="A2753" s="222" t="str">
        <f t="shared" si="126"/>
        <v>SMFDEN</v>
      </c>
      <c r="B2753" s="199" t="s">
        <v>1572</v>
      </c>
      <c r="C2753" s="199" t="s">
        <v>878</v>
      </c>
      <c r="D2753" s="198">
        <v>1458</v>
      </c>
      <c r="E2753" s="198" t="s">
        <v>2119</v>
      </c>
      <c r="F2753" s="198">
        <v>6226.2</v>
      </c>
      <c r="G2753" s="198">
        <v>149.30000000000001</v>
      </c>
      <c r="H2753" s="196">
        <f t="shared" si="127"/>
        <v>149.30000000000001</v>
      </c>
      <c r="I2753" s="197" t="b">
        <f t="shared" si="128"/>
        <v>1</v>
      </c>
      <c r="J2753" s="194" t="b">
        <v>1</v>
      </c>
    </row>
    <row r="2754" spans="1:10" ht="19.8" thickBot="1">
      <c r="A2754" s="222" t="str">
        <f t="shared" si="126"/>
        <v>IAHDEN</v>
      </c>
      <c r="B2754" s="199" t="s">
        <v>774</v>
      </c>
      <c r="C2754" s="199" t="s">
        <v>878</v>
      </c>
      <c r="D2754" s="195">
        <v>1386</v>
      </c>
      <c r="E2754" s="195" t="s">
        <v>2120</v>
      </c>
      <c r="F2754" s="195">
        <v>7176</v>
      </c>
      <c r="G2754" s="195">
        <v>135.5</v>
      </c>
      <c r="H2754" s="196">
        <f t="shared" si="127"/>
        <v>135.5</v>
      </c>
      <c r="I2754" s="197" t="b">
        <f t="shared" si="128"/>
        <v>1</v>
      </c>
      <c r="J2754" s="194" t="b">
        <v>1</v>
      </c>
    </row>
    <row r="2755" spans="1:10" ht="19.8" thickBot="1">
      <c r="A2755" s="222" t="str">
        <f t="shared" ref="A2755:A2818" si="129">B2755&amp;C2755</f>
        <v>DENGRR</v>
      </c>
      <c r="B2755" s="199" t="s">
        <v>878</v>
      </c>
      <c r="C2755" s="199" t="s">
        <v>1315</v>
      </c>
      <c r="D2755" s="198">
        <v>1627</v>
      </c>
      <c r="E2755" s="198" t="s">
        <v>2121</v>
      </c>
      <c r="F2755" s="198">
        <v>6536.8</v>
      </c>
      <c r="G2755" s="198">
        <v>176.2</v>
      </c>
      <c r="H2755" s="196">
        <f t="shared" ref="H2755:H2818" si="130">SUMIFS(G:G,B:B,B2755,C:C,C2755)</f>
        <v>176.2</v>
      </c>
      <c r="I2755" s="197" t="b">
        <f t="shared" ref="I2755:I2818" si="131">H2755=G2755</f>
        <v>1</v>
      </c>
      <c r="J2755" s="194" t="b">
        <v>1</v>
      </c>
    </row>
    <row r="2756" spans="1:10" ht="19.8" thickBot="1">
      <c r="A2756" s="222" t="str">
        <f t="shared" si="129"/>
        <v>GRRDEN</v>
      </c>
      <c r="B2756" s="199" t="s">
        <v>1315</v>
      </c>
      <c r="C2756" s="199" t="s">
        <v>878</v>
      </c>
      <c r="D2756" s="195">
        <v>1627</v>
      </c>
      <c r="E2756" s="195" t="s">
        <v>2121</v>
      </c>
      <c r="F2756" s="195">
        <v>6485.6</v>
      </c>
      <c r="G2756" s="195">
        <v>176.1</v>
      </c>
      <c r="H2756" s="196">
        <f t="shared" si="130"/>
        <v>176.1</v>
      </c>
      <c r="I2756" s="197" t="b">
        <f t="shared" si="131"/>
        <v>1</v>
      </c>
      <c r="J2756" s="194" t="b">
        <v>1</v>
      </c>
    </row>
    <row r="2757" spans="1:10" ht="15.6" thickBot="1">
      <c r="A2757" s="222" t="str">
        <f t="shared" si="129"/>
        <v>DENIAH</v>
      </c>
      <c r="B2757" s="199" t="s">
        <v>878</v>
      </c>
      <c r="C2757" s="199" t="s">
        <v>774</v>
      </c>
      <c r="D2757" s="195">
        <v>1386</v>
      </c>
      <c r="E2757" s="195" t="s">
        <v>2122</v>
      </c>
      <c r="F2757" s="195">
        <v>7174</v>
      </c>
      <c r="G2757" s="195">
        <v>135.4</v>
      </c>
      <c r="H2757" s="196">
        <f t="shared" si="130"/>
        <v>135.4</v>
      </c>
      <c r="I2757" s="197" t="b">
        <f t="shared" si="131"/>
        <v>1</v>
      </c>
      <c r="J2757" s="194" t="b">
        <v>1</v>
      </c>
    </row>
    <row r="2758" spans="1:10" ht="15.6" thickBot="1">
      <c r="A2758" s="222" t="str">
        <f t="shared" si="129"/>
        <v>SNADFW</v>
      </c>
      <c r="B2758" s="199" t="s">
        <v>1272</v>
      </c>
      <c r="C2758" s="199" t="s">
        <v>881</v>
      </c>
      <c r="D2758" s="195">
        <v>1934</v>
      </c>
      <c r="E2758" s="195">
        <v>738</v>
      </c>
      <c r="F2758" s="195">
        <v>8334.6</v>
      </c>
      <c r="G2758" s="195">
        <v>164.5</v>
      </c>
      <c r="H2758" s="196">
        <f t="shared" si="130"/>
        <v>164.5</v>
      </c>
      <c r="I2758" s="197" t="b">
        <f t="shared" si="131"/>
        <v>1</v>
      </c>
      <c r="J2758" s="194" t="b">
        <v>1</v>
      </c>
    </row>
    <row r="2759" spans="1:10" ht="15.6" thickBot="1">
      <c r="A2759" s="222" t="str">
        <f t="shared" si="129"/>
        <v>DFWEWR</v>
      </c>
      <c r="B2759" s="199" t="s">
        <v>881</v>
      </c>
      <c r="C2759" s="199" t="s">
        <v>837</v>
      </c>
      <c r="D2759" s="195">
        <v>2203</v>
      </c>
      <c r="E2759" s="195" t="s">
        <v>2123</v>
      </c>
      <c r="F2759" s="195">
        <v>8623.1</v>
      </c>
      <c r="G2759" s="195">
        <v>201.9</v>
      </c>
      <c r="H2759" s="196">
        <f t="shared" si="130"/>
        <v>201.9</v>
      </c>
      <c r="I2759" s="197" t="b">
        <f t="shared" si="131"/>
        <v>1</v>
      </c>
      <c r="J2759" s="194" t="b">
        <v>1</v>
      </c>
    </row>
    <row r="2760" spans="1:10" ht="15.6" thickBot="1">
      <c r="A2760" s="222" t="str">
        <f t="shared" si="129"/>
        <v>EWRDFW</v>
      </c>
      <c r="B2760" s="199" t="s">
        <v>837</v>
      </c>
      <c r="C2760" s="199" t="s">
        <v>881</v>
      </c>
      <c r="D2760" s="195">
        <v>2203</v>
      </c>
      <c r="E2760" s="195" t="s">
        <v>2123</v>
      </c>
      <c r="F2760" s="195">
        <v>8639.9</v>
      </c>
      <c r="G2760" s="195">
        <v>201</v>
      </c>
      <c r="H2760" s="196">
        <f t="shared" si="130"/>
        <v>201</v>
      </c>
      <c r="I2760" s="197" t="b">
        <f t="shared" si="131"/>
        <v>1</v>
      </c>
      <c r="J2760" s="194" t="b">
        <v>1</v>
      </c>
    </row>
    <row r="2761" spans="1:10" ht="15.6" thickBot="1">
      <c r="A2761" s="222" t="str">
        <f t="shared" si="129"/>
        <v>DFWSNA</v>
      </c>
      <c r="B2761" s="199" t="s">
        <v>881</v>
      </c>
      <c r="C2761" s="199" t="s">
        <v>1272</v>
      </c>
      <c r="D2761" s="198">
        <v>1934</v>
      </c>
      <c r="E2761" s="198">
        <v>738</v>
      </c>
      <c r="F2761" s="198">
        <v>8334.6</v>
      </c>
      <c r="G2761" s="198">
        <v>164.5</v>
      </c>
      <c r="H2761" s="196">
        <f t="shared" si="130"/>
        <v>164.5</v>
      </c>
      <c r="I2761" s="197" t="b">
        <f t="shared" si="131"/>
        <v>1</v>
      </c>
      <c r="J2761" s="194" t="b">
        <v>1</v>
      </c>
    </row>
    <row r="2762" spans="1:10" ht="15.6" thickBot="1">
      <c r="A2762" s="222" t="str">
        <f t="shared" si="129"/>
        <v>DFWGRR</v>
      </c>
      <c r="B2762" s="199" t="s">
        <v>881</v>
      </c>
      <c r="C2762" s="199" t="s">
        <v>1315</v>
      </c>
      <c r="D2762" s="195">
        <v>1497</v>
      </c>
      <c r="E2762" s="195" t="s">
        <v>2124</v>
      </c>
      <c r="F2762" s="195">
        <v>5157</v>
      </c>
      <c r="G2762" s="195">
        <v>181.3</v>
      </c>
      <c r="H2762" s="196">
        <f t="shared" si="130"/>
        <v>181.3</v>
      </c>
      <c r="I2762" s="197" t="b">
        <f t="shared" si="131"/>
        <v>1</v>
      </c>
      <c r="J2762" s="194" t="b">
        <v>1</v>
      </c>
    </row>
    <row r="2763" spans="1:10" ht="15.6" thickBot="1">
      <c r="A2763" s="222" t="str">
        <f t="shared" si="129"/>
        <v>GRRDFW</v>
      </c>
      <c r="B2763" s="199" t="s">
        <v>1315</v>
      </c>
      <c r="C2763" s="199" t="s">
        <v>881</v>
      </c>
      <c r="D2763" s="195">
        <v>1497</v>
      </c>
      <c r="E2763" s="195" t="s">
        <v>2124</v>
      </c>
      <c r="F2763" s="195">
        <v>5154.7</v>
      </c>
      <c r="G2763" s="195">
        <v>181.3</v>
      </c>
      <c r="H2763" s="196">
        <f t="shared" si="130"/>
        <v>181.3</v>
      </c>
      <c r="I2763" s="197" t="b">
        <f t="shared" si="131"/>
        <v>1</v>
      </c>
      <c r="J2763" s="194" t="b">
        <v>1</v>
      </c>
    </row>
    <row r="2764" spans="1:10" ht="15.6" thickBot="1">
      <c r="A2764" s="222" t="str">
        <f t="shared" si="129"/>
        <v>DMELHR</v>
      </c>
      <c r="B2764" s="199" t="s">
        <v>1283</v>
      </c>
      <c r="C2764" s="199" t="s">
        <v>844</v>
      </c>
      <c r="D2764" s="195">
        <v>2543</v>
      </c>
      <c r="E2764" s="195" t="s">
        <v>2125</v>
      </c>
      <c r="F2764" s="195">
        <v>13742.3</v>
      </c>
      <c r="G2764" s="195">
        <v>189.3</v>
      </c>
      <c r="H2764" s="196">
        <f t="shared" si="130"/>
        <v>189.3</v>
      </c>
      <c r="I2764" s="197" t="b">
        <f t="shared" si="131"/>
        <v>1</v>
      </c>
      <c r="J2764" s="194" t="b">
        <v>1</v>
      </c>
    </row>
    <row r="2765" spans="1:10">
      <c r="A2765" s="222" t="str">
        <f t="shared" si="129"/>
        <v>LHRDME</v>
      </c>
      <c r="B2765" s="199" t="s">
        <v>844</v>
      </c>
      <c r="C2765" s="199" t="s">
        <v>1283</v>
      </c>
      <c r="D2765" s="198">
        <v>2543</v>
      </c>
      <c r="E2765" s="198" t="s">
        <v>2125</v>
      </c>
      <c r="F2765" s="198">
        <v>13737.4</v>
      </c>
      <c r="G2765" s="198">
        <v>189.3</v>
      </c>
      <c r="H2765" s="196">
        <f t="shared" si="130"/>
        <v>189.3</v>
      </c>
      <c r="I2765" s="197" t="b">
        <f t="shared" si="131"/>
        <v>1</v>
      </c>
      <c r="J2765" s="194" t="b">
        <v>1</v>
      </c>
    </row>
    <row r="2766" spans="1:10">
      <c r="A2766" s="222" t="str">
        <f t="shared" si="129"/>
        <v>SCLLAX</v>
      </c>
      <c r="B2766" s="199" t="s">
        <v>1495</v>
      </c>
      <c r="C2766" s="199" t="s">
        <v>783</v>
      </c>
      <c r="D2766" s="213">
        <v>8980</v>
      </c>
      <c r="E2766" s="213" t="s">
        <v>2126</v>
      </c>
      <c r="F2766" s="213">
        <v>54436.3</v>
      </c>
      <c r="G2766" s="213">
        <v>415.6</v>
      </c>
      <c r="H2766" s="196">
        <f t="shared" si="130"/>
        <v>415.6</v>
      </c>
      <c r="I2766" s="197" t="b">
        <f t="shared" si="131"/>
        <v>1</v>
      </c>
      <c r="J2766" s="194" t="b">
        <v>1</v>
      </c>
    </row>
    <row r="2767" spans="1:10">
      <c r="A2767" s="222" t="str">
        <f t="shared" si="129"/>
        <v>LAXSCL</v>
      </c>
      <c r="B2767" s="199" t="s">
        <v>783</v>
      </c>
      <c r="C2767" s="199" t="s">
        <v>1495</v>
      </c>
      <c r="D2767" s="214">
        <v>8980</v>
      </c>
      <c r="E2767" s="214" t="s">
        <v>2126</v>
      </c>
      <c r="F2767" s="214">
        <v>54436.3</v>
      </c>
      <c r="G2767" s="214">
        <v>415.8</v>
      </c>
      <c r="H2767" s="196">
        <f t="shared" si="130"/>
        <v>415.8</v>
      </c>
      <c r="I2767" s="197" t="b">
        <f t="shared" si="131"/>
        <v>1</v>
      </c>
      <c r="J2767" s="194" t="b">
        <v>1</v>
      </c>
    </row>
    <row r="2768" spans="1:10">
      <c r="A2768" s="222" t="str">
        <f t="shared" si="129"/>
        <v>SFOCVG</v>
      </c>
      <c r="B2768" s="199" t="s">
        <v>773</v>
      </c>
      <c r="C2768" s="199" t="s">
        <v>1813</v>
      </c>
      <c r="D2768" s="213">
        <v>3269</v>
      </c>
      <c r="E2768" s="213" t="s">
        <v>1680</v>
      </c>
      <c r="F2768" s="213">
        <v>13139.6</v>
      </c>
      <c r="G2768" s="213">
        <v>259.39999999999998</v>
      </c>
      <c r="H2768" s="196">
        <f t="shared" si="130"/>
        <v>259.39999999999998</v>
      </c>
      <c r="I2768" s="197" t="b">
        <f t="shared" si="131"/>
        <v>1</v>
      </c>
      <c r="J2768" s="194" t="b">
        <v>1</v>
      </c>
    </row>
    <row r="2769" spans="1:10">
      <c r="A2769" s="222" t="str">
        <f t="shared" si="129"/>
        <v>CVGSFO</v>
      </c>
      <c r="B2769" s="199" t="s">
        <v>1813</v>
      </c>
      <c r="C2769" s="199" t="s">
        <v>773</v>
      </c>
      <c r="D2769" s="214">
        <v>3269</v>
      </c>
      <c r="E2769" s="214" t="s">
        <v>1680</v>
      </c>
      <c r="F2769" s="214">
        <v>13137.8</v>
      </c>
      <c r="G2769" s="214">
        <v>259.3</v>
      </c>
      <c r="H2769" s="196">
        <f t="shared" si="130"/>
        <v>259.3</v>
      </c>
      <c r="I2769" s="197" t="b">
        <f t="shared" si="131"/>
        <v>1</v>
      </c>
      <c r="J2769" s="194" t="b">
        <v>1</v>
      </c>
    </row>
    <row r="2770" spans="1:10">
      <c r="A2770" s="222" t="str">
        <f t="shared" si="129"/>
        <v>SFOJAC</v>
      </c>
      <c r="B2770" s="199" t="s">
        <v>773</v>
      </c>
      <c r="C2770" s="199" t="s">
        <v>2127</v>
      </c>
      <c r="D2770" s="213">
        <v>1184</v>
      </c>
      <c r="E2770" s="213" t="s">
        <v>1354</v>
      </c>
      <c r="F2770" s="213">
        <v>3736.4</v>
      </c>
      <c r="G2770" s="213">
        <v>162.1</v>
      </c>
      <c r="H2770" s="196">
        <f t="shared" si="130"/>
        <v>162.1</v>
      </c>
      <c r="I2770" s="197" t="b">
        <f t="shared" si="131"/>
        <v>1</v>
      </c>
      <c r="J2770" s="194" t="b">
        <v>1</v>
      </c>
    </row>
    <row r="2771" spans="1:10">
      <c r="A2771" s="222" t="str">
        <f t="shared" si="129"/>
        <v>JACSFO</v>
      </c>
      <c r="B2771" s="199" t="s">
        <v>2127</v>
      </c>
      <c r="C2771" s="199" t="s">
        <v>773</v>
      </c>
      <c r="D2771" s="214">
        <v>1184</v>
      </c>
      <c r="E2771" s="214" t="s">
        <v>1987</v>
      </c>
      <c r="F2771" s="214">
        <v>3737.5</v>
      </c>
      <c r="G2771" s="214">
        <v>162.1</v>
      </c>
      <c r="H2771" s="196">
        <f t="shared" si="130"/>
        <v>162.1</v>
      </c>
      <c r="I2771" s="197" t="b">
        <f t="shared" si="131"/>
        <v>1</v>
      </c>
      <c r="J2771" s="194" t="b">
        <v>1</v>
      </c>
    </row>
    <row r="2772" spans="1:10">
      <c r="A2772" s="222" t="str">
        <f t="shared" si="129"/>
        <v>SFOBZN</v>
      </c>
      <c r="B2772" s="199" t="s">
        <v>773</v>
      </c>
      <c r="C2772" s="199" t="s">
        <v>2094</v>
      </c>
      <c r="D2772" s="213">
        <v>1297</v>
      </c>
      <c r="E2772" s="213" t="s">
        <v>2128</v>
      </c>
      <c r="F2772" s="213">
        <v>4081.4</v>
      </c>
      <c r="G2772" s="213">
        <v>155.19999999999999</v>
      </c>
      <c r="H2772" s="196">
        <f t="shared" si="130"/>
        <v>155.19999999999999</v>
      </c>
      <c r="I2772" s="197" t="b">
        <f t="shared" si="131"/>
        <v>1</v>
      </c>
      <c r="J2772" s="194" t="b">
        <v>1</v>
      </c>
    </row>
    <row r="2773" spans="1:10">
      <c r="A2773" s="222" t="str">
        <f t="shared" si="129"/>
        <v>BZNSFO</v>
      </c>
      <c r="B2773" s="199" t="s">
        <v>2094</v>
      </c>
      <c r="C2773" s="199" t="s">
        <v>773</v>
      </c>
      <c r="D2773" s="214">
        <v>1297</v>
      </c>
      <c r="E2773" s="214" t="s">
        <v>2128</v>
      </c>
      <c r="F2773" s="214">
        <v>4087</v>
      </c>
      <c r="G2773" s="214">
        <v>155.6</v>
      </c>
      <c r="H2773" s="196">
        <f t="shared" si="130"/>
        <v>155.6</v>
      </c>
      <c r="I2773" s="197" t="b">
        <f t="shared" si="131"/>
        <v>1</v>
      </c>
      <c r="J2773" s="194" t="b">
        <v>1</v>
      </c>
    </row>
    <row r="2774" spans="1:10">
      <c r="A2774" s="222" t="str">
        <f t="shared" si="129"/>
        <v>SFOSLC</v>
      </c>
      <c r="B2774" s="199" t="s">
        <v>773</v>
      </c>
      <c r="C2774" s="199" t="s">
        <v>1701</v>
      </c>
      <c r="D2774" s="213">
        <v>962</v>
      </c>
      <c r="E2774" s="213" t="s">
        <v>2129</v>
      </c>
      <c r="F2774" s="213">
        <v>3788.7</v>
      </c>
      <c r="G2774" s="213">
        <v>134.1</v>
      </c>
      <c r="H2774" s="196">
        <f t="shared" si="130"/>
        <v>134.1</v>
      </c>
      <c r="I2774" s="197" t="b">
        <f t="shared" si="131"/>
        <v>1</v>
      </c>
      <c r="J2774" s="194" t="b">
        <v>1</v>
      </c>
    </row>
    <row r="2775" spans="1:10">
      <c r="A2775" s="222" t="str">
        <f t="shared" si="129"/>
        <v>SLCSFO</v>
      </c>
      <c r="B2775" s="199" t="s">
        <v>1701</v>
      </c>
      <c r="C2775" s="199" t="s">
        <v>773</v>
      </c>
      <c r="D2775" s="214">
        <v>962</v>
      </c>
      <c r="E2775" s="214" t="s">
        <v>2129</v>
      </c>
      <c r="F2775" s="214">
        <v>3773.1</v>
      </c>
      <c r="G2775" s="214">
        <v>133.9</v>
      </c>
      <c r="H2775" s="196">
        <f t="shared" si="130"/>
        <v>133.9</v>
      </c>
      <c r="I2775" s="197" t="b">
        <f t="shared" si="131"/>
        <v>1</v>
      </c>
      <c r="J2775" s="194" t="b">
        <v>1</v>
      </c>
    </row>
    <row r="2776" spans="1:10">
      <c r="A2776" s="222" t="str">
        <f t="shared" si="129"/>
        <v>SFOIND</v>
      </c>
      <c r="B2776" s="199" t="s">
        <v>773</v>
      </c>
      <c r="C2776" s="199" t="s">
        <v>1536</v>
      </c>
      <c r="D2776" s="213">
        <v>3119</v>
      </c>
      <c r="E2776" s="213" t="s">
        <v>1110</v>
      </c>
      <c r="F2776" s="213">
        <v>11479.6</v>
      </c>
      <c r="G2776" s="213">
        <v>278.5</v>
      </c>
      <c r="H2776" s="196">
        <f t="shared" si="130"/>
        <v>278.5</v>
      </c>
      <c r="I2776" s="197" t="b">
        <f t="shared" si="131"/>
        <v>1</v>
      </c>
      <c r="J2776" s="194" t="b">
        <v>1</v>
      </c>
    </row>
    <row r="2777" spans="1:10">
      <c r="A2777" s="222" t="str">
        <f t="shared" si="129"/>
        <v>INDSFO</v>
      </c>
      <c r="B2777" s="199" t="s">
        <v>1536</v>
      </c>
      <c r="C2777" s="199" t="s">
        <v>773</v>
      </c>
      <c r="D2777" s="214">
        <v>3119</v>
      </c>
      <c r="E2777" s="214" t="s">
        <v>1110</v>
      </c>
      <c r="F2777" s="214">
        <v>11474.2</v>
      </c>
      <c r="G2777" s="214">
        <v>278.89999999999998</v>
      </c>
      <c r="H2777" s="196">
        <f t="shared" si="130"/>
        <v>278.89999999999998</v>
      </c>
      <c r="I2777" s="197" t="b">
        <f t="shared" si="131"/>
        <v>1</v>
      </c>
      <c r="J2777" s="194" t="b">
        <v>1</v>
      </c>
    </row>
    <row r="2778" spans="1:10">
      <c r="A2778" s="222" t="str">
        <f t="shared" si="129"/>
        <v>SGNDAD</v>
      </c>
      <c r="B2778" s="199" t="s">
        <v>795</v>
      </c>
      <c r="C2778" s="199" t="s">
        <v>2117</v>
      </c>
      <c r="D2778" s="213">
        <v>602</v>
      </c>
      <c r="E2778" s="213" t="s">
        <v>921</v>
      </c>
      <c r="F2778" s="213">
        <v>4213.2</v>
      </c>
      <c r="G2778" s="213">
        <v>64.099999999999994</v>
      </c>
      <c r="H2778" s="196">
        <f t="shared" si="130"/>
        <v>64.099999999999994</v>
      </c>
      <c r="I2778" s="197" t="b">
        <f t="shared" si="131"/>
        <v>1</v>
      </c>
      <c r="J2778" s="194" t="b">
        <v>1</v>
      </c>
    </row>
    <row r="2779" spans="1:10">
      <c r="A2779" s="222" t="str">
        <f t="shared" si="129"/>
        <v>DADSGN</v>
      </c>
      <c r="B2779" s="199" t="s">
        <v>2117</v>
      </c>
      <c r="C2779" s="199" t="s">
        <v>795</v>
      </c>
      <c r="D2779" s="214">
        <v>602</v>
      </c>
      <c r="E2779" s="214" t="s">
        <v>921</v>
      </c>
      <c r="F2779" s="214">
        <v>4218.3999999999996</v>
      </c>
      <c r="G2779" s="214">
        <v>64</v>
      </c>
      <c r="H2779" s="196">
        <f t="shared" si="130"/>
        <v>64</v>
      </c>
      <c r="I2779" s="197" t="b">
        <f t="shared" si="131"/>
        <v>1</v>
      </c>
      <c r="J2779" s="194" t="b">
        <v>1</v>
      </c>
    </row>
    <row r="2780" spans="1:10">
      <c r="A2780" s="222" t="str">
        <f t="shared" si="129"/>
        <v>HETSHA</v>
      </c>
      <c r="B2780" s="199" t="s">
        <v>1553</v>
      </c>
      <c r="C2780" s="199" t="s">
        <v>771</v>
      </c>
      <c r="D2780" s="213">
        <v>1371</v>
      </c>
      <c r="E2780" s="213" t="s">
        <v>2130</v>
      </c>
      <c r="F2780" s="213">
        <v>7064.2</v>
      </c>
      <c r="G2780" s="213">
        <v>121.3</v>
      </c>
      <c r="H2780" s="196">
        <f t="shared" si="130"/>
        <v>121.3</v>
      </c>
      <c r="I2780" s="197" t="b">
        <f t="shared" si="131"/>
        <v>1</v>
      </c>
      <c r="J2780" s="194" t="b">
        <v>1</v>
      </c>
    </row>
    <row r="2781" spans="1:10">
      <c r="A2781" s="222" t="str">
        <f t="shared" si="129"/>
        <v>SHAHET</v>
      </c>
      <c r="B2781" s="199" t="s">
        <v>771</v>
      </c>
      <c r="C2781" s="199" t="s">
        <v>1553</v>
      </c>
      <c r="D2781" s="214">
        <v>1371</v>
      </c>
      <c r="E2781" s="214" t="s">
        <v>2130</v>
      </c>
      <c r="F2781" s="214">
        <v>7064.2</v>
      </c>
      <c r="G2781" s="214">
        <v>121.3</v>
      </c>
      <c r="H2781" s="196">
        <f t="shared" si="130"/>
        <v>121.3</v>
      </c>
      <c r="I2781" s="197" t="b">
        <f t="shared" si="131"/>
        <v>1</v>
      </c>
      <c r="J2781" s="194" t="b">
        <v>1</v>
      </c>
    </row>
    <row r="2782" spans="1:10">
      <c r="A2782" s="222" t="str">
        <f t="shared" si="129"/>
        <v>PEKSIN</v>
      </c>
      <c r="B2782" s="199" t="s">
        <v>769</v>
      </c>
      <c r="C2782" s="199" t="s">
        <v>803</v>
      </c>
      <c r="D2782" s="213">
        <v>4487</v>
      </c>
      <c r="E2782" s="213" t="s">
        <v>2131</v>
      </c>
      <c r="F2782" s="213">
        <v>42301.7</v>
      </c>
      <c r="G2782" s="213">
        <v>269.39999999999998</v>
      </c>
      <c r="H2782" s="196">
        <f t="shared" si="130"/>
        <v>269.39999999999998</v>
      </c>
      <c r="I2782" s="197" t="b">
        <f t="shared" si="131"/>
        <v>1</v>
      </c>
      <c r="J2782" s="194" t="b">
        <v>1</v>
      </c>
    </row>
    <row r="2783" spans="1:10">
      <c r="A2783" s="222" t="str">
        <f t="shared" si="129"/>
        <v>SINPEK</v>
      </c>
      <c r="B2783" s="199" t="s">
        <v>803</v>
      </c>
      <c r="C2783" s="199" t="s">
        <v>769</v>
      </c>
      <c r="D2783" s="214">
        <v>4487</v>
      </c>
      <c r="E2783" s="214" t="s">
        <v>2131</v>
      </c>
      <c r="F2783" s="214">
        <v>42297.2</v>
      </c>
      <c r="G2783" s="214">
        <v>269.39999999999998</v>
      </c>
      <c r="H2783" s="196">
        <f t="shared" si="130"/>
        <v>269.39999999999998</v>
      </c>
      <c r="I2783" s="197" t="b">
        <f t="shared" si="131"/>
        <v>1</v>
      </c>
      <c r="J2783" s="194" t="b">
        <v>1</v>
      </c>
    </row>
    <row r="2784" spans="1:10">
      <c r="A2784" s="222" t="str">
        <f t="shared" si="129"/>
        <v>KIXSIN</v>
      </c>
      <c r="B2784" s="199" t="s">
        <v>772</v>
      </c>
      <c r="C2784" s="199" t="s">
        <v>803</v>
      </c>
      <c r="D2784" s="213">
        <v>4899</v>
      </c>
      <c r="E2784" s="213" t="s">
        <v>2132</v>
      </c>
      <c r="F2784" s="213">
        <v>32217.8</v>
      </c>
      <c r="G2784" s="213">
        <v>252.6</v>
      </c>
      <c r="H2784" s="196">
        <f t="shared" si="130"/>
        <v>252.6</v>
      </c>
      <c r="I2784" s="197" t="b">
        <f t="shared" si="131"/>
        <v>1</v>
      </c>
      <c r="J2784" s="194" t="b">
        <v>1</v>
      </c>
    </row>
    <row r="2785" spans="1:10">
      <c r="A2785" s="222" t="str">
        <f t="shared" si="129"/>
        <v>SINKIX</v>
      </c>
      <c r="B2785" s="199" t="s">
        <v>803</v>
      </c>
      <c r="C2785" s="199" t="s">
        <v>772</v>
      </c>
      <c r="D2785" s="214">
        <v>4899</v>
      </c>
      <c r="E2785" s="214" t="s">
        <v>2132</v>
      </c>
      <c r="F2785" s="214">
        <v>32217.8</v>
      </c>
      <c r="G2785" s="214">
        <v>252.6</v>
      </c>
      <c r="H2785" s="196">
        <f t="shared" si="130"/>
        <v>252.6</v>
      </c>
      <c r="I2785" s="197" t="b">
        <f t="shared" si="131"/>
        <v>1</v>
      </c>
      <c r="J2785" s="194" t="b">
        <v>1</v>
      </c>
    </row>
    <row r="2786" spans="1:10">
      <c r="A2786" s="222" t="str">
        <f t="shared" si="129"/>
        <v>SJCSNA</v>
      </c>
      <c r="B2786" s="199" t="s">
        <v>775</v>
      </c>
      <c r="C2786" s="199" t="s">
        <v>1272</v>
      </c>
      <c r="D2786" s="213">
        <v>549</v>
      </c>
      <c r="E2786" s="213" t="s">
        <v>2133</v>
      </c>
      <c r="F2786" s="213">
        <v>2996</v>
      </c>
      <c r="G2786" s="213">
        <v>78.599999999999994</v>
      </c>
      <c r="H2786" s="196">
        <f t="shared" si="130"/>
        <v>78.599999999999994</v>
      </c>
      <c r="I2786" s="197" t="b">
        <f t="shared" si="131"/>
        <v>1</v>
      </c>
      <c r="J2786" s="194" t="b">
        <v>1</v>
      </c>
    </row>
    <row r="2787" spans="1:10">
      <c r="A2787" s="222" t="str">
        <f t="shared" si="129"/>
        <v>SNASJC</v>
      </c>
      <c r="B2787" s="199" t="s">
        <v>1272</v>
      </c>
      <c r="C2787" s="199" t="s">
        <v>775</v>
      </c>
      <c r="D2787" s="214">
        <v>549</v>
      </c>
      <c r="E2787" s="214" t="s">
        <v>2133</v>
      </c>
      <c r="F2787" s="214">
        <v>2996</v>
      </c>
      <c r="G2787" s="214">
        <v>78.599999999999994</v>
      </c>
      <c r="H2787" s="196">
        <f t="shared" si="130"/>
        <v>78.599999999999994</v>
      </c>
      <c r="I2787" s="197" t="b">
        <f t="shared" si="131"/>
        <v>1</v>
      </c>
      <c r="J2787" s="194" t="b">
        <v>1</v>
      </c>
    </row>
    <row r="2788" spans="1:10">
      <c r="A2788" s="222" t="str">
        <f t="shared" si="129"/>
        <v>SLCEWR</v>
      </c>
      <c r="B2788" s="199" t="s">
        <v>1701</v>
      </c>
      <c r="C2788" s="199" t="s">
        <v>837</v>
      </c>
      <c r="D2788" s="213">
        <v>3158</v>
      </c>
      <c r="E2788" s="213" t="s">
        <v>1110</v>
      </c>
      <c r="F2788" s="213">
        <v>12318.4</v>
      </c>
      <c r="G2788" s="213">
        <v>248.8</v>
      </c>
      <c r="H2788" s="196">
        <f t="shared" si="130"/>
        <v>248.8</v>
      </c>
      <c r="I2788" s="197" t="b">
        <f t="shared" si="131"/>
        <v>1</v>
      </c>
      <c r="J2788" s="194" t="b">
        <v>1</v>
      </c>
    </row>
    <row r="2789" spans="1:10">
      <c r="A2789" s="222" t="str">
        <f t="shared" si="129"/>
        <v>EWRSLC</v>
      </c>
      <c r="B2789" s="199" t="s">
        <v>837</v>
      </c>
      <c r="C2789" s="199" t="s">
        <v>1701</v>
      </c>
      <c r="D2789" s="214">
        <v>3158</v>
      </c>
      <c r="E2789" s="214" t="s">
        <v>1723</v>
      </c>
      <c r="F2789" s="214">
        <v>12318.5</v>
      </c>
      <c r="G2789" s="214">
        <v>248.8</v>
      </c>
      <c r="H2789" s="196">
        <f t="shared" si="130"/>
        <v>248.8</v>
      </c>
      <c r="I2789" s="197" t="b">
        <f t="shared" si="131"/>
        <v>1</v>
      </c>
      <c r="J2789" s="194" t="b">
        <v>1</v>
      </c>
    </row>
    <row r="2790" spans="1:10">
      <c r="A2790" s="222" t="str">
        <f t="shared" si="129"/>
        <v>SLCDTW</v>
      </c>
      <c r="B2790" s="199" t="s">
        <v>1701</v>
      </c>
      <c r="C2790" s="199" t="s">
        <v>828</v>
      </c>
      <c r="D2790" s="213">
        <v>2375</v>
      </c>
      <c r="E2790" s="213" t="s">
        <v>2134</v>
      </c>
      <c r="F2790" s="213">
        <v>10677.6</v>
      </c>
      <c r="G2790" s="213">
        <v>197.9</v>
      </c>
      <c r="H2790" s="196">
        <f t="shared" si="130"/>
        <v>197.9</v>
      </c>
      <c r="I2790" s="197" t="b">
        <f t="shared" si="131"/>
        <v>1</v>
      </c>
      <c r="J2790" s="194" t="b">
        <v>1</v>
      </c>
    </row>
    <row r="2791" spans="1:10">
      <c r="A2791" s="222" t="str">
        <f t="shared" si="129"/>
        <v>DTWSLC</v>
      </c>
      <c r="B2791" s="199" t="s">
        <v>828</v>
      </c>
      <c r="C2791" s="199" t="s">
        <v>1701</v>
      </c>
      <c r="D2791" s="214">
        <v>2375</v>
      </c>
      <c r="E2791" s="214" t="s">
        <v>2135</v>
      </c>
      <c r="F2791" s="214">
        <v>10708.9</v>
      </c>
      <c r="G2791" s="214">
        <v>197.7</v>
      </c>
      <c r="H2791" s="196">
        <f t="shared" si="130"/>
        <v>197.7</v>
      </c>
      <c r="I2791" s="197" t="b">
        <f t="shared" si="131"/>
        <v>1</v>
      </c>
      <c r="J2791" s="194" t="b">
        <v>1</v>
      </c>
    </row>
    <row r="2792" spans="1:10">
      <c r="A2792" s="222" t="str">
        <f t="shared" si="129"/>
        <v>SVOLHR</v>
      </c>
      <c r="B2792" s="199" t="s">
        <v>880</v>
      </c>
      <c r="C2792" s="199" t="s">
        <v>844</v>
      </c>
      <c r="D2792" s="213">
        <v>2506</v>
      </c>
      <c r="E2792" s="213" t="s">
        <v>2136</v>
      </c>
      <c r="F2792" s="213">
        <v>12953.8</v>
      </c>
      <c r="G2792" s="213">
        <v>197.8</v>
      </c>
      <c r="H2792" s="196">
        <f t="shared" si="130"/>
        <v>197.8</v>
      </c>
      <c r="I2792" s="197" t="b">
        <f t="shared" si="131"/>
        <v>1</v>
      </c>
      <c r="J2792" s="194" t="b">
        <v>1</v>
      </c>
    </row>
    <row r="2793" spans="1:10">
      <c r="A2793" s="222" t="str">
        <f t="shared" si="129"/>
        <v>LHRSVO</v>
      </c>
      <c r="B2793" s="199" t="s">
        <v>844</v>
      </c>
      <c r="C2793" s="199" t="s">
        <v>880</v>
      </c>
      <c r="D2793" s="214">
        <v>2506</v>
      </c>
      <c r="E2793" s="214" t="s">
        <v>2136</v>
      </c>
      <c r="F2793" s="214">
        <v>12953.8</v>
      </c>
      <c r="G2793" s="214">
        <v>197.8</v>
      </c>
      <c r="H2793" s="196">
        <f t="shared" si="130"/>
        <v>197.8</v>
      </c>
      <c r="I2793" s="197" t="b">
        <f t="shared" si="131"/>
        <v>1</v>
      </c>
      <c r="J2793" s="194" t="b">
        <v>1</v>
      </c>
    </row>
    <row r="2794" spans="1:10">
      <c r="A2794" s="222" t="str">
        <f t="shared" si="129"/>
        <v>SWAWUH</v>
      </c>
      <c r="B2794" s="199" t="s">
        <v>1936</v>
      </c>
      <c r="C2794" s="199" t="s">
        <v>1099</v>
      </c>
      <c r="D2794" s="213">
        <v>856</v>
      </c>
      <c r="E2794" s="213" t="s">
        <v>2137</v>
      </c>
      <c r="F2794" s="213">
        <v>4588.2</v>
      </c>
      <c r="G2794" s="213">
        <v>93</v>
      </c>
      <c r="H2794" s="196">
        <f t="shared" si="130"/>
        <v>93</v>
      </c>
      <c r="I2794" s="197" t="b">
        <f t="shared" si="131"/>
        <v>1</v>
      </c>
      <c r="J2794" s="194" t="b">
        <v>1</v>
      </c>
    </row>
    <row r="2795" spans="1:10">
      <c r="A2795" s="222" t="str">
        <f t="shared" si="129"/>
        <v>WUHSWA</v>
      </c>
      <c r="B2795" s="199" t="s">
        <v>1099</v>
      </c>
      <c r="C2795" s="199" t="s">
        <v>1936</v>
      </c>
      <c r="D2795" s="214">
        <v>856</v>
      </c>
      <c r="E2795" s="214" t="s">
        <v>2137</v>
      </c>
      <c r="F2795" s="214">
        <v>4588.2</v>
      </c>
      <c r="G2795" s="214">
        <v>93</v>
      </c>
      <c r="H2795" s="196">
        <f t="shared" si="130"/>
        <v>93</v>
      </c>
      <c r="I2795" s="197" t="b">
        <f t="shared" si="131"/>
        <v>1</v>
      </c>
      <c r="J2795" s="194" t="b">
        <v>1</v>
      </c>
    </row>
    <row r="2796" spans="1:10">
      <c r="A2796" s="222" t="str">
        <f t="shared" si="129"/>
        <v>SZXYNZ</v>
      </c>
      <c r="B2796" s="199" t="s">
        <v>759</v>
      </c>
      <c r="C2796" s="199" t="s">
        <v>2138</v>
      </c>
      <c r="D2796" s="213">
        <v>1352</v>
      </c>
      <c r="E2796" s="213" t="s">
        <v>979</v>
      </c>
      <c r="F2796" s="213">
        <v>6972.1</v>
      </c>
      <c r="G2796" s="213">
        <v>123</v>
      </c>
      <c r="H2796" s="196">
        <f t="shared" si="130"/>
        <v>123</v>
      </c>
      <c r="I2796" s="197" t="b">
        <f t="shared" si="131"/>
        <v>1</v>
      </c>
      <c r="J2796" s="194" t="b">
        <v>1</v>
      </c>
    </row>
    <row r="2797" spans="1:10">
      <c r="A2797" s="222" t="str">
        <f t="shared" si="129"/>
        <v>YNZSZX</v>
      </c>
      <c r="B2797" s="199" t="s">
        <v>2138</v>
      </c>
      <c r="C2797" s="199" t="s">
        <v>759</v>
      </c>
      <c r="D2797" s="214">
        <v>1352</v>
      </c>
      <c r="E2797" s="214" t="s">
        <v>979</v>
      </c>
      <c r="F2797" s="214">
        <v>6972.1</v>
      </c>
      <c r="G2797" s="214">
        <v>123</v>
      </c>
      <c r="H2797" s="196">
        <f t="shared" si="130"/>
        <v>123</v>
      </c>
      <c r="I2797" s="197" t="b">
        <f t="shared" si="131"/>
        <v>1</v>
      </c>
      <c r="J2797" s="194" t="b">
        <v>1</v>
      </c>
    </row>
    <row r="2798" spans="1:10">
      <c r="A2798" s="222" t="str">
        <f t="shared" si="129"/>
        <v>SZXMIG</v>
      </c>
      <c r="B2798" s="199" t="s">
        <v>759</v>
      </c>
      <c r="C2798" s="199" t="s">
        <v>1904</v>
      </c>
      <c r="D2798" s="213">
        <v>1324</v>
      </c>
      <c r="E2798" s="213" t="s">
        <v>1249</v>
      </c>
      <c r="F2798" s="213">
        <v>6393.7</v>
      </c>
      <c r="G2798" s="213">
        <v>126.3</v>
      </c>
      <c r="H2798" s="196">
        <f t="shared" si="130"/>
        <v>126.3</v>
      </c>
      <c r="I2798" s="197" t="b">
        <f t="shared" si="131"/>
        <v>1</v>
      </c>
      <c r="J2798" s="194" t="b">
        <v>1</v>
      </c>
    </row>
    <row r="2799" spans="1:10">
      <c r="A2799" s="222" t="str">
        <f t="shared" si="129"/>
        <v>MIGSZX</v>
      </c>
      <c r="B2799" s="199" t="s">
        <v>1904</v>
      </c>
      <c r="C2799" s="199" t="s">
        <v>759</v>
      </c>
      <c r="D2799" s="214">
        <v>1324</v>
      </c>
      <c r="E2799" s="214" t="s">
        <v>1249</v>
      </c>
      <c r="F2799" s="214">
        <v>6393.7</v>
      </c>
      <c r="G2799" s="214">
        <v>126.3</v>
      </c>
      <c r="H2799" s="196">
        <f t="shared" si="130"/>
        <v>126.3</v>
      </c>
      <c r="I2799" s="197" t="b">
        <f t="shared" si="131"/>
        <v>1</v>
      </c>
      <c r="J2799" s="194" t="b">
        <v>1</v>
      </c>
    </row>
    <row r="2800" spans="1:10">
      <c r="A2800" s="222" t="str">
        <f t="shared" si="129"/>
        <v>TAECJU</v>
      </c>
      <c r="B2800" s="199" t="s">
        <v>2139</v>
      </c>
      <c r="C2800" s="199" t="s">
        <v>2105</v>
      </c>
      <c r="D2800" s="213">
        <v>330</v>
      </c>
      <c r="E2800" s="213" t="s">
        <v>2140</v>
      </c>
      <c r="F2800" s="213">
        <v>2646.6</v>
      </c>
      <c r="G2800" s="213">
        <v>43.2</v>
      </c>
      <c r="H2800" s="196">
        <f t="shared" si="130"/>
        <v>43.2</v>
      </c>
      <c r="I2800" s="197" t="b">
        <f t="shared" si="131"/>
        <v>1</v>
      </c>
      <c r="J2800" s="194" t="b">
        <v>1</v>
      </c>
    </row>
    <row r="2801" spans="1:10">
      <c r="A2801" s="222" t="str">
        <f t="shared" si="129"/>
        <v>CJUTAE</v>
      </c>
      <c r="B2801" s="199" t="s">
        <v>2105</v>
      </c>
      <c r="C2801" s="199" t="s">
        <v>2139</v>
      </c>
      <c r="D2801" s="214">
        <v>330</v>
      </c>
      <c r="E2801" s="214" t="s">
        <v>2140</v>
      </c>
      <c r="F2801" s="214">
        <v>2646.6</v>
      </c>
      <c r="G2801" s="214">
        <v>43.2</v>
      </c>
      <c r="H2801" s="196">
        <f t="shared" si="130"/>
        <v>43.2</v>
      </c>
      <c r="I2801" s="197" t="b">
        <f t="shared" si="131"/>
        <v>1</v>
      </c>
      <c r="J2801" s="194" t="b">
        <v>1</v>
      </c>
    </row>
    <row r="2802" spans="1:10">
      <c r="A2802" s="222" t="str">
        <f t="shared" si="129"/>
        <v>TAETPE</v>
      </c>
      <c r="B2802" s="199" t="s">
        <v>2139</v>
      </c>
      <c r="C2802" s="199" t="s">
        <v>755</v>
      </c>
      <c r="D2802" s="213">
        <v>1395</v>
      </c>
      <c r="E2802" s="213" t="s">
        <v>1260</v>
      </c>
      <c r="F2802" s="213">
        <v>6854.2</v>
      </c>
      <c r="G2802" s="213">
        <v>113.1</v>
      </c>
      <c r="H2802" s="196">
        <f t="shared" si="130"/>
        <v>113.1</v>
      </c>
      <c r="I2802" s="197" t="b">
        <f t="shared" si="131"/>
        <v>1</v>
      </c>
      <c r="J2802" s="194" t="b">
        <v>1</v>
      </c>
    </row>
    <row r="2803" spans="1:10">
      <c r="A2803" s="222" t="str">
        <f t="shared" si="129"/>
        <v>TPETAE</v>
      </c>
      <c r="B2803" s="199" t="s">
        <v>755</v>
      </c>
      <c r="C2803" s="199" t="s">
        <v>2139</v>
      </c>
      <c r="D2803" s="214">
        <v>1395</v>
      </c>
      <c r="E2803" s="214" t="s">
        <v>1260</v>
      </c>
      <c r="F2803" s="214">
        <v>6854.2</v>
      </c>
      <c r="G2803" s="214">
        <v>113.1</v>
      </c>
      <c r="H2803" s="196">
        <f t="shared" si="130"/>
        <v>113.1</v>
      </c>
      <c r="I2803" s="197" t="b">
        <f t="shared" si="131"/>
        <v>1</v>
      </c>
      <c r="J2803" s="194" t="b">
        <v>1</v>
      </c>
    </row>
    <row r="2804" spans="1:10">
      <c r="A2804" s="222" t="str">
        <f t="shared" si="129"/>
        <v>TNAWEH</v>
      </c>
      <c r="B2804" s="199" t="s">
        <v>1442</v>
      </c>
      <c r="C2804" s="199" t="s">
        <v>1953</v>
      </c>
      <c r="D2804" s="213">
        <v>446</v>
      </c>
      <c r="E2804" s="213">
        <v>738</v>
      </c>
      <c r="F2804" s="213">
        <v>3034.4</v>
      </c>
      <c r="G2804" s="213">
        <v>57.8</v>
      </c>
      <c r="H2804" s="196">
        <f t="shared" si="130"/>
        <v>57.8</v>
      </c>
      <c r="I2804" s="197" t="b">
        <f t="shared" si="131"/>
        <v>1</v>
      </c>
      <c r="J2804" s="194" t="b">
        <v>1</v>
      </c>
    </row>
    <row r="2805" spans="1:10">
      <c r="A2805" s="222" t="str">
        <f t="shared" si="129"/>
        <v>WEHTNA</v>
      </c>
      <c r="B2805" s="199" t="s">
        <v>1953</v>
      </c>
      <c r="C2805" s="199" t="s">
        <v>1442</v>
      </c>
      <c r="D2805" s="214">
        <v>446</v>
      </c>
      <c r="E2805" s="214">
        <v>738</v>
      </c>
      <c r="F2805" s="214">
        <v>3034.4</v>
      </c>
      <c r="G2805" s="214">
        <v>57.8</v>
      </c>
      <c r="H2805" s="196">
        <f t="shared" si="130"/>
        <v>57.8</v>
      </c>
      <c r="I2805" s="197" t="b">
        <f t="shared" si="131"/>
        <v>1</v>
      </c>
      <c r="J2805" s="194" t="b">
        <v>1</v>
      </c>
    </row>
    <row r="2806" spans="1:10">
      <c r="A2806" s="222" t="str">
        <f t="shared" si="129"/>
        <v>TPEDAD</v>
      </c>
      <c r="B2806" s="199" t="s">
        <v>755</v>
      </c>
      <c r="C2806" s="199" t="s">
        <v>2117</v>
      </c>
      <c r="D2806" s="213">
        <v>1685</v>
      </c>
      <c r="E2806" s="213" t="s">
        <v>921</v>
      </c>
      <c r="F2806" s="213">
        <v>8163.4</v>
      </c>
      <c r="G2806" s="213">
        <v>137.4</v>
      </c>
      <c r="H2806" s="196">
        <f t="shared" si="130"/>
        <v>137.4</v>
      </c>
      <c r="I2806" s="197" t="b">
        <f t="shared" si="131"/>
        <v>1</v>
      </c>
      <c r="J2806" s="194" t="b">
        <v>1</v>
      </c>
    </row>
    <row r="2807" spans="1:10">
      <c r="A2807" s="222" t="str">
        <f t="shared" si="129"/>
        <v>DADTPE</v>
      </c>
      <c r="B2807" s="199" t="s">
        <v>2117</v>
      </c>
      <c r="C2807" s="199" t="s">
        <v>755</v>
      </c>
      <c r="D2807" s="214">
        <v>1685</v>
      </c>
      <c r="E2807" s="214" t="s">
        <v>921</v>
      </c>
      <c r="F2807" s="214">
        <v>8162.4</v>
      </c>
      <c r="G2807" s="214">
        <v>137.4</v>
      </c>
      <c r="H2807" s="196">
        <f t="shared" si="130"/>
        <v>137.4</v>
      </c>
      <c r="I2807" s="197" t="b">
        <f t="shared" si="131"/>
        <v>1</v>
      </c>
      <c r="J2807" s="194" t="b">
        <v>1</v>
      </c>
    </row>
    <row r="2808" spans="1:10">
      <c r="A2808" s="222" t="str">
        <f t="shared" si="129"/>
        <v>TPEDPS</v>
      </c>
      <c r="B2808" s="199" t="s">
        <v>755</v>
      </c>
      <c r="C2808" s="199" t="s">
        <v>2141</v>
      </c>
      <c r="D2808" s="213">
        <v>3813</v>
      </c>
      <c r="E2808" s="213">
        <v>333</v>
      </c>
      <c r="F2808" s="213">
        <v>31723.4</v>
      </c>
      <c r="G2808" s="213">
        <v>244</v>
      </c>
      <c r="H2808" s="196">
        <f t="shared" si="130"/>
        <v>244</v>
      </c>
      <c r="I2808" s="197" t="b">
        <f t="shared" si="131"/>
        <v>1</v>
      </c>
      <c r="J2808" s="194" t="b">
        <v>1</v>
      </c>
    </row>
    <row r="2809" spans="1:10">
      <c r="A2809" s="222" t="str">
        <f t="shared" si="129"/>
        <v>DPSTPE</v>
      </c>
      <c r="B2809" s="199" t="s">
        <v>2141</v>
      </c>
      <c r="C2809" s="199" t="s">
        <v>755</v>
      </c>
      <c r="D2809" s="214">
        <v>3813</v>
      </c>
      <c r="E2809" s="214">
        <v>333</v>
      </c>
      <c r="F2809" s="214">
        <v>31723.4</v>
      </c>
      <c r="G2809" s="214">
        <v>244</v>
      </c>
      <c r="H2809" s="196">
        <f t="shared" si="130"/>
        <v>244</v>
      </c>
      <c r="I2809" s="197" t="b">
        <f t="shared" si="131"/>
        <v>1</v>
      </c>
      <c r="J2809" s="194" t="b">
        <v>1</v>
      </c>
    </row>
    <row r="2810" spans="1:10">
      <c r="A2810" s="222" t="str">
        <f t="shared" si="129"/>
        <v>TXLLHR</v>
      </c>
      <c r="B2810" s="199" t="s">
        <v>1472</v>
      </c>
      <c r="C2810" s="199" t="s">
        <v>844</v>
      </c>
      <c r="D2810" s="213">
        <v>945</v>
      </c>
      <c r="E2810" s="213" t="s">
        <v>1130</v>
      </c>
      <c r="F2810" s="213">
        <v>4965.6000000000004</v>
      </c>
      <c r="G2810" s="213">
        <v>110</v>
      </c>
      <c r="H2810" s="196">
        <f t="shared" si="130"/>
        <v>110</v>
      </c>
      <c r="I2810" s="197" t="b">
        <f t="shared" si="131"/>
        <v>1</v>
      </c>
      <c r="J2810" s="194" t="b">
        <v>1</v>
      </c>
    </row>
    <row r="2811" spans="1:10">
      <c r="A2811" s="222" t="str">
        <f t="shared" si="129"/>
        <v>LHRTXL</v>
      </c>
      <c r="B2811" s="199" t="s">
        <v>844</v>
      </c>
      <c r="C2811" s="199" t="s">
        <v>1472</v>
      </c>
      <c r="D2811" s="214">
        <v>945</v>
      </c>
      <c r="E2811" s="214" t="s">
        <v>1130</v>
      </c>
      <c r="F2811" s="214">
        <v>4965.8</v>
      </c>
      <c r="G2811" s="214">
        <v>110</v>
      </c>
      <c r="H2811" s="196">
        <f t="shared" si="130"/>
        <v>110</v>
      </c>
      <c r="I2811" s="197" t="b">
        <f t="shared" si="131"/>
        <v>1</v>
      </c>
      <c r="J2811" s="194" t="b">
        <v>1</v>
      </c>
    </row>
    <row r="2812" spans="1:10">
      <c r="A2812" s="222" t="str">
        <f t="shared" si="129"/>
        <v>TXLIST</v>
      </c>
      <c r="B2812" s="199" t="s">
        <v>1472</v>
      </c>
      <c r="C2812" s="199" t="s">
        <v>812</v>
      </c>
      <c r="D2812" s="213">
        <v>1709</v>
      </c>
      <c r="E2812" s="213" t="s">
        <v>1003</v>
      </c>
      <c r="F2812" s="213">
        <v>12471.4</v>
      </c>
      <c r="G2812" s="213">
        <v>144.9</v>
      </c>
      <c r="H2812" s="196">
        <f t="shared" si="130"/>
        <v>144.9</v>
      </c>
      <c r="I2812" s="197" t="b">
        <f t="shared" si="131"/>
        <v>1</v>
      </c>
      <c r="J2812" s="194" t="b">
        <v>1</v>
      </c>
    </row>
    <row r="2813" spans="1:10">
      <c r="A2813" s="222" t="str">
        <f t="shared" si="129"/>
        <v>ISTTXL</v>
      </c>
      <c r="B2813" s="199" t="s">
        <v>812</v>
      </c>
      <c r="C2813" s="199" t="s">
        <v>1472</v>
      </c>
      <c r="D2813" s="214">
        <v>1709</v>
      </c>
      <c r="E2813" s="214" t="s">
        <v>1003</v>
      </c>
      <c r="F2813" s="214">
        <v>12471.4</v>
      </c>
      <c r="G2813" s="214">
        <v>144.9</v>
      </c>
      <c r="H2813" s="196">
        <f t="shared" si="130"/>
        <v>144.9</v>
      </c>
      <c r="I2813" s="197" t="b">
        <f t="shared" si="131"/>
        <v>1</v>
      </c>
      <c r="J2813" s="194" t="b">
        <v>1</v>
      </c>
    </row>
    <row r="2814" spans="1:10">
      <c r="A2814" s="222" t="str">
        <f t="shared" si="129"/>
        <v>URCWUH</v>
      </c>
      <c r="B2814" s="199" t="s">
        <v>1893</v>
      </c>
      <c r="C2814" s="199" t="s">
        <v>1099</v>
      </c>
      <c r="D2814" s="213">
        <v>2757</v>
      </c>
      <c r="E2814" s="213" t="s">
        <v>1377</v>
      </c>
      <c r="F2814" s="213">
        <v>10948.2</v>
      </c>
      <c r="G2814" s="213">
        <v>212.2</v>
      </c>
      <c r="H2814" s="196">
        <f t="shared" si="130"/>
        <v>212.2</v>
      </c>
      <c r="I2814" s="197" t="b">
        <f t="shared" si="131"/>
        <v>1</v>
      </c>
      <c r="J2814" s="194" t="b">
        <v>1</v>
      </c>
    </row>
    <row r="2815" spans="1:10">
      <c r="A2815" s="222" t="str">
        <f t="shared" si="129"/>
        <v>WUHURC</v>
      </c>
      <c r="B2815" s="199" t="s">
        <v>1099</v>
      </c>
      <c r="C2815" s="199" t="s">
        <v>1893</v>
      </c>
      <c r="D2815" s="214">
        <v>2757</v>
      </c>
      <c r="E2815" s="214" t="s">
        <v>1377</v>
      </c>
      <c r="F2815" s="214">
        <v>10948.1</v>
      </c>
      <c r="G2815" s="214">
        <v>212.2</v>
      </c>
      <c r="H2815" s="196">
        <f t="shared" si="130"/>
        <v>212.2</v>
      </c>
      <c r="I2815" s="197" t="b">
        <f t="shared" si="131"/>
        <v>1</v>
      </c>
      <c r="J2815" s="194" t="b">
        <v>1</v>
      </c>
    </row>
    <row r="2816" spans="1:10">
      <c r="A2816" s="222" t="str">
        <f t="shared" si="129"/>
        <v>VCELHR</v>
      </c>
      <c r="B2816" s="199" t="s">
        <v>765</v>
      </c>
      <c r="C2816" s="199" t="s">
        <v>844</v>
      </c>
      <c r="D2816" s="213">
        <v>1149</v>
      </c>
      <c r="E2816" s="213" t="s">
        <v>1130</v>
      </c>
      <c r="F2816" s="213">
        <v>5665</v>
      </c>
      <c r="G2816" s="213">
        <v>127.9</v>
      </c>
      <c r="H2816" s="196">
        <f t="shared" si="130"/>
        <v>127.9</v>
      </c>
      <c r="I2816" s="197" t="b">
        <f t="shared" si="131"/>
        <v>1</v>
      </c>
      <c r="J2816" s="194" t="b">
        <v>1</v>
      </c>
    </row>
    <row r="2817" spans="1:10">
      <c r="A2817" s="222" t="str">
        <f t="shared" si="129"/>
        <v>LHRVCE</v>
      </c>
      <c r="B2817" s="199" t="s">
        <v>844</v>
      </c>
      <c r="C2817" s="199" t="s">
        <v>765</v>
      </c>
      <c r="D2817" s="214">
        <v>1149</v>
      </c>
      <c r="E2817" s="214" t="s">
        <v>1130</v>
      </c>
      <c r="F2817" s="214">
        <v>5665</v>
      </c>
      <c r="G2817" s="214">
        <v>127.9</v>
      </c>
      <c r="H2817" s="196">
        <f t="shared" si="130"/>
        <v>127.9</v>
      </c>
      <c r="I2817" s="197" t="b">
        <f t="shared" si="131"/>
        <v>1</v>
      </c>
      <c r="J2817" s="194" t="b">
        <v>1</v>
      </c>
    </row>
    <row r="2818" spans="1:10">
      <c r="A2818" s="222" t="str">
        <f t="shared" si="129"/>
        <v>VIESBZ</v>
      </c>
      <c r="B2818" s="199" t="s">
        <v>763</v>
      </c>
      <c r="C2818" s="199" t="s">
        <v>2142</v>
      </c>
      <c r="D2818" s="213">
        <v>624</v>
      </c>
      <c r="E2818" s="213" t="s">
        <v>2143</v>
      </c>
      <c r="F2818" s="213">
        <v>1973</v>
      </c>
      <c r="G2818" s="213">
        <v>83</v>
      </c>
      <c r="H2818" s="196">
        <f t="shared" si="130"/>
        <v>83</v>
      </c>
      <c r="I2818" s="197" t="b">
        <f t="shared" si="131"/>
        <v>1</v>
      </c>
      <c r="J2818" s="194" t="b">
        <v>1</v>
      </c>
    </row>
    <row r="2819" spans="1:10">
      <c r="A2819" s="222" t="str">
        <f t="shared" ref="A2819:A2882" si="132">B2819&amp;C2819</f>
        <v>SBZVIE</v>
      </c>
      <c r="B2819" s="199" t="s">
        <v>2142</v>
      </c>
      <c r="C2819" s="199" t="s">
        <v>763</v>
      </c>
      <c r="D2819" s="214">
        <v>624</v>
      </c>
      <c r="E2819" s="214" t="s">
        <v>2143</v>
      </c>
      <c r="F2819" s="214">
        <v>1973</v>
      </c>
      <c r="G2819" s="214">
        <v>83</v>
      </c>
      <c r="H2819" s="196">
        <f t="shared" ref="H2819:H2882" si="133">SUMIFS(G:G,B:B,B2819,C:C,C2819)</f>
        <v>83</v>
      </c>
      <c r="I2819" s="197" t="b">
        <f t="shared" ref="I2819:I2882" si="134">H2819=G2819</f>
        <v>1</v>
      </c>
      <c r="J2819" s="194" t="b">
        <v>1</v>
      </c>
    </row>
    <row r="2820" spans="1:10">
      <c r="A2820" s="222" t="str">
        <f t="shared" si="132"/>
        <v>VIEMAN</v>
      </c>
      <c r="B2820" s="199" t="s">
        <v>763</v>
      </c>
      <c r="C2820" s="199" t="s">
        <v>1138</v>
      </c>
      <c r="D2820" s="213">
        <v>1442</v>
      </c>
      <c r="E2820" s="213" t="s">
        <v>2144</v>
      </c>
      <c r="F2820" s="213">
        <v>6445.6</v>
      </c>
      <c r="G2820" s="213">
        <v>146.80000000000001</v>
      </c>
      <c r="H2820" s="196">
        <f t="shared" si="133"/>
        <v>146.80000000000001</v>
      </c>
      <c r="I2820" s="197" t="b">
        <f t="shared" si="134"/>
        <v>1</v>
      </c>
      <c r="J2820" s="194" t="b">
        <v>1</v>
      </c>
    </row>
    <row r="2821" spans="1:10">
      <c r="A2821" s="222" t="str">
        <f t="shared" si="132"/>
        <v>MANVIE</v>
      </c>
      <c r="B2821" s="199" t="s">
        <v>1138</v>
      </c>
      <c r="C2821" s="199" t="s">
        <v>763</v>
      </c>
      <c r="D2821" s="214">
        <v>1442</v>
      </c>
      <c r="E2821" s="214" t="s">
        <v>2144</v>
      </c>
      <c r="F2821" s="214">
        <v>6445.6</v>
      </c>
      <c r="G2821" s="214">
        <v>146.80000000000001</v>
      </c>
      <c r="H2821" s="196">
        <f t="shared" si="133"/>
        <v>146.80000000000001</v>
      </c>
      <c r="I2821" s="197" t="b">
        <f t="shared" si="134"/>
        <v>1</v>
      </c>
      <c r="J2821" s="194" t="b">
        <v>1</v>
      </c>
    </row>
    <row r="2822" spans="1:10">
      <c r="A2822" s="222" t="str">
        <f t="shared" si="132"/>
        <v>VIEBCN</v>
      </c>
      <c r="B2822" s="199" t="s">
        <v>763</v>
      </c>
      <c r="C2822" s="199" t="s">
        <v>805</v>
      </c>
      <c r="D2822" s="213">
        <v>1370</v>
      </c>
      <c r="E2822" s="213" t="s">
        <v>1130</v>
      </c>
      <c r="F2822" s="213">
        <v>6576.4</v>
      </c>
      <c r="G2822" s="213">
        <v>131.9</v>
      </c>
      <c r="H2822" s="196">
        <f t="shared" si="133"/>
        <v>131.9</v>
      </c>
      <c r="I2822" s="197" t="b">
        <f t="shared" si="134"/>
        <v>1</v>
      </c>
      <c r="J2822" s="194" t="b">
        <v>1</v>
      </c>
    </row>
    <row r="2823" spans="1:10">
      <c r="A2823" s="222" t="str">
        <f t="shared" si="132"/>
        <v>BCNVIE</v>
      </c>
      <c r="B2823" s="199" t="s">
        <v>805</v>
      </c>
      <c r="C2823" s="199" t="s">
        <v>763</v>
      </c>
      <c r="D2823" s="214">
        <v>1370</v>
      </c>
      <c r="E2823" s="214" t="s">
        <v>1130</v>
      </c>
      <c r="F2823" s="214">
        <v>6576.4</v>
      </c>
      <c r="G2823" s="214">
        <v>131.9</v>
      </c>
      <c r="H2823" s="196">
        <f t="shared" si="133"/>
        <v>131.9</v>
      </c>
      <c r="I2823" s="197" t="b">
        <f t="shared" si="134"/>
        <v>1</v>
      </c>
      <c r="J2823" s="194" t="b">
        <v>1</v>
      </c>
    </row>
    <row r="2824" spans="1:10">
      <c r="A2824" s="222" t="str">
        <f t="shared" si="132"/>
        <v>VLCFCO</v>
      </c>
      <c r="B2824" s="199" t="s">
        <v>2145</v>
      </c>
      <c r="C2824" s="199" t="s">
        <v>810</v>
      </c>
      <c r="D2824" s="213">
        <v>1099</v>
      </c>
      <c r="E2824" s="213" t="s">
        <v>2146</v>
      </c>
      <c r="F2824" s="213">
        <v>5555.2</v>
      </c>
      <c r="G2824" s="213">
        <v>108.3</v>
      </c>
      <c r="H2824" s="196">
        <f t="shared" si="133"/>
        <v>108.3</v>
      </c>
      <c r="I2824" s="197" t="b">
        <f t="shared" si="134"/>
        <v>1</v>
      </c>
      <c r="J2824" s="194" t="b">
        <v>1</v>
      </c>
    </row>
    <row r="2825" spans="1:10">
      <c r="A2825" s="222" t="str">
        <f t="shared" si="132"/>
        <v>FCOVLC</v>
      </c>
      <c r="B2825" s="199" t="s">
        <v>810</v>
      </c>
      <c r="C2825" s="199" t="s">
        <v>2145</v>
      </c>
      <c r="D2825" s="214">
        <v>1099</v>
      </c>
      <c r="E2825" s="214" t="s">
        <v>2146</v>
      </c>
      <c r="F2825" s="214">
        <v>5555.2</v>
      </c>
      <c r="G2825" s="214">
        <v>108.3</v>
      </c>
      <c r="H2825" s="196">
        <f t="shared" si="133"/>
        <v>108.3</v>
      </c>
      <c r="I2825" s="197" t="b">
        <f t="shared" si="134"/>
        <v>1</v>
      </c>
      <c r="J2825" s="194" t="b">
        <v>1</v>
      </c>
    </row>
    <row r="2826" spans="1:10">
      <c r="A2826" s="222" t="str">
        <f t="shared" si="132"/>
        <v>WAWBCN</v>
      </c>
      <c r="B2826" s="199" t="s">
        <v>1146</v>
      </c>
      <c r="C2826" s="199" t="s">
        <v>805</v>
      </c>
      <c r="D2826" s="213">
        <v>1868</v>
      </c>
      <c r="E2826" s="213" t="s">
        <v>2147</v>
      </c>
      <c r="F2826" s="213">
        <v>8579.7000000000007</v>
      </c>
      <c r="G2826" s="213">
        <v>158.5</v>
      </c>
      <c r="H2826" s="196">
        <f t="shared" si="133"/>
        <v>158.5</v>
      </c>
      <c r="I2826" s="197" t="b">
        <f t="shared" si="134"/>
        <v>1</v>
      </c>
      <c r="J2826" s="194" t="b">
        <v>1</v>
      </c>
    </row>
    <row r="2827" spans="1:10">
      <c r="A2827" s="222" t="str">
        <f t="shared" si="132"/>
        <v>BCNWAW</v>
      </c>
      <c r="B2827" s="199" t="s">
        <v>805</v>
      </c>
      <c r="C2827" s="199" t="s">
        <v>1146</v>
      </c>
      <c r="D2827" s="214">
        <v>1868</v>
      </c>
      <c r="E2827" s="214" t="s">
        <v>2147</v>
      </c>
      <c r="F2827" s="214">
        <v>8579.7000000000007</v>
      </c>
      <c r="G2827" s="214">
        <v>158.5</v>
      </c>
      <c r="H2827" s="196">
        <f t="shared" si="133"/>
        <v>158.5</v>
      </c>
      <c r="I2827" s="197" t="b">
        <f t="shared" si="134"/>
        <v>1</v>
      </c>
      <c r="J2827" s="194" t="b">
        <v>1</v>
      </c>
    </row>
    <row r="2828" spans="1:10">
      <c r="A2828" s="222" t="str">
        <f t="shared" si="132"/>
        <v>WAWPRG</v>
      </c>
      <c r="B2828" s="199" t="s">
        <v>1146</v>
      </c>
      <c r="C2828" s="199" t="s">
        <v>861</v>
      </c>
      <c r="D2828" s="213">
        <v>520</v>
      </c>
      <c r="E2828" s="213" t="s">
        <v>2148</v>
      </c>
      <c r="F2828" s="213">
        <v>1364.6</v>
      </c>
      <c r="G2828" s="213">
        <v>63.3</v>
      </c>
      <c r="H2828" s="196">
        <f t="shared" si="133"/>
        <v>63.3</v>
      </c>
      <c r="I2828" s="197" t="b">
        <f t="shared" si="134"/>
        <v>1</v>
      </c>
      <c r="J2828" s="194" t="b">
        <v>1</v>
      </c>
    </row>
    <row r="2829" spans="1:10">
      <c r="A2829" s="222" t="str">
        <f t="shared" si="132"/>
        <v>PRGWAW</v>
      </c>
      <c r="B2829" s="199" t="s">
        <v>861</v>
      </c>
      <c r="C2829" s="199" t="s">
        <v>1146</v>
      </c>
      <c r="D2829" s="214">
        <v>520</v>
      </c>
      <c r="E2829" s="214" t="s">
        <v>2148</v>
      </c>
      <c r="F2829" s="214">
        <v>1364.5</v>
      </c>
      <c r="G2829" s="214">
        <v>63.3</v>
      </c>
      <c r="H2829" s="196">
        <f t="shared" si="133"/>
        <v>63.3</v>
      </c>
      <c r="I2829" s="197" t="b">
        <f t="shared" si="134"/>
        <v>1</v>
      </c>
      <c r="J2829" s="194" t="b">
        <v>1</v>
      </c>
    </row>
    <row r="2830" spans="1:10">
      <c r="A2830" s="222" t="str">
        <f t="shared" si="132"/>
        <v>WUHHRB</v>
      </c>
      <c r="B2830" s="199" t="s">
        <v>1099</v>
      </c>
      <c r="C2830" s="199" t="s">
        <v>1007</v>
      </c>
      <c r="D2830" s="213">
        <v>1951</v>
      </c>
      <c r="E2830" s="213" t="s">
        <v>979</v>
      </c>
      <c r="F2830" s="213">
        <v>8851.1</v>
      </c>
      <c r="G2830" s="213">
        <v>160.6</v>
      </c>
      <c r="H2830" s="196">
        <f t="shared" si="133"/>
        <v>160.6</v>
      </c>
      <c r="I2830" s="197" t="b">
        <f t="shared" si="134"/>
        <v>1</v>
      </c>
      <c r="J2830" s="194" t="b">
        <v>1</v>
      </c>
    </row>
    <row r="2831" spans="1:10">
      <c r="A2831" s="222" t="str">
        <f t="shared" si="132"/>
        <v>HRBWUH</v>
      </c>
      <c r="B2831" s="199" t="s">
        <v>1007</v>
      </c>
      <c r="C2831" s="199" t="s">
        <v>1099</v>
      </c>
      <c r="D2831" s="214">
        <v>1951</v>
      </c>
      <c r="E2831" s="214" t="s">
        <v>979</v>
      </c>
      <c r="F2831" s="214">
        <v>8851.1</v>
      </c>
      <c r="G2831" s="214">
        <v>160.6</v>
      </c>
      <c r="H2831" s="196">
        <f t="shared" si="133"/>
        <v>160.6</v>
      </c>
      <c r="I2831" s="197" t="b">
        <f t="shared" si="134"/>
        <v>1</v>
      </c>
      <c r="J2831" s="194" t="b">
        <v>1</v>
      </c>
    </row>
    <row r="2832" spans="1:10">
      <c r="A2832" s="222" t="str">
        <f t="shared" si="132"/>
        <v>WUSHKG</v>
      </c>
      <c r="B2832" s="199" t="s">
        <v>2149</v>
      </c>
      <c r="C2832" s="199" t="s">
        <v>760</v>
      </c>
      <c r="D2832" s="213">
        <v>727</v>
      </c>
      <c r="E2832" s="213">
        <v>738</v>
      </c>
      <c r="F2832" s="213">
        <v>4265.7</v>
      </c>
      <c r="G2832" s="213">
        <v>81.2</v>
      </c>
      <c r="H2832" s="196">
        <f t="shared" si="133"/>
        <v>81.2</v>
      </c>
      <c r="I2832" s="197" t="b">
        <f t="shared" si="134"/>
        <v>1</v>
      </c>
      <c r="J2832" s="194" t="b">
        <v>1</v>
      </c>
    </row>
    <row r="2833" spans="1:10">
      <c r="A2833" s="222" t="str">
        <f t="shared" si="132"/>
        <v>HKGWUS</v>
      </c>
      <c r="B2833" s="199" t="s">
        <v>760</v>
      </c>
      <c r="C2833" s="199" t="s">
        <v>2149</v>
      </c>
      <c r="D2833" s="214">
        <v>727</v>
      </c>
      <c r="E2833" s="214">
        <v>738</v>
      </c>
      <c r="F2833" s="214">
        <v>4265.7</v>
      </c>
      <c r="G2833" s="214">
        <v>81.2</v>
      </c>
      <c r="H2833" s="196">
        <f t="shared" si="133"/>
        <v>81.2</v>
      </c>
      <c r="I2833" s="197" t="b">
        <f t="shared" si="134"/>
        <v>1</v>
      </c>
      <c r="J2833" s="194" t="b">
        <v>1</v>
      </c>
    </row>
    <row r="2834" spans="1:10">
      <c r="A2834" s="222" t="str">
        <f t="shared" si="132"/>
        <v>XIYWUX</v>
      </c>
      <c r="B2834" s="199" t="s">
        <v>1251</v>
      </c>
      <c r="C2834" s="199" t="s">
        <v>1076</v>
      </c>
      <c r="D2834" s="213">
        <v>1135</v>
      </c>
      <c r="E2834" s="213" t="s">
        <v>1193</v>
      </c>
      <c r="F2834" s="213">
        <v>5969.2</v>
      </c>
      <c r="G2834" s="213">
        <v>111.4</v>
      </c>
      <c r="H2834" s="196">
        <f t="shared" si="133"/>
        <v>111.4</v>
      </c>
      <c r="I2834" s="197" t="b">
        <f t="shared" si="134"/>
        <v>1</v>
      </c>
      <c r="J2834" s="194" t="b">
        <v>1</v>
      </c>
    </row>
    <row r="2835" spans="1:10">
      <c r="A2835" s="222" t="str">
        <f t="shared" si="132"/>
        <v>WUXXIY</v>
      </c>
      <c r="B2835" s="199" t="s">
        <v>1076</v>
      </c>
      <c r="C2835" s="199" t="s">
        <v>1251</v>
      </c>
      <c r="D2835" s="214">
        <v>1135</v>
      </c>
      <c r="E2835" s="214" t="s">
        <v>1193</v>
      </c>
      <c r="F2835" s="214">
        <v>5969.2</v>
      </c>
      <c r="G2835" s="214">
        <v>111.4</v>
      </c>
      <c r="H2835" s="196">
        <f t="shared" si="133"/>
        <v>111.4</v>
      </c>
      <c r="I2835" s="197" t="b">
        <f t="shared" si="134"/>
        <v>1</v>
      </c>
      <c r="J2835" s="194" t="b">
        <v>1</v>
      </c>
    </row>
    <row r="2836" spans="1:10">
      <c r="A2836" s="222" t="str">
        <f t="shared" si="132"/>
        <v>XNAORD</v>
      </c>
      <c r="B2836" s="199" t="s">
        <v>777</v>
      </c>
      <c r="C2836" s="199" t="s">
        <v>776</v>
      </c>
      <c r="D2836" s="213">
        <v>838</v>
      </c>
      <c r="E2836" s="213" t="s">
        <v>2150</v>
      </c>
      <c r="F2836" s="213">
        <v>2982.7</v>
      </c>
      <c r="G2836" s="213">
        <v>131.69999999999999</v>
      </c>
      <c r="H2836" s="196">
        <f t="shared" si="133"/>
        <v>131.69999999999999</v>
      </c>
      <c r="I2836" s="197" t="b">
        <f t="shared" si="134"/>
        <v>1</v>
      </c>
      <c r="J2836" s="194" t="b">
        <v>1</v>
      </c>
    </row>
    <row r="2837" spans="1:10">
      <c r="A2837" s="222" t="str">
        <f t="shared" si="132"/>
        <v>ORDXNA</v>
      </c>
      <c r="B2837" s="199" t="s">
        <v>776</v>
      </c>
      <c r="C2837" s="199" t="s">
        <v>777</v>
      </c>
      <c r="D2837" s="214">
        <v>838</v>
      </c>
      <c r="E2837" s="214" t="s">
        <v>2151</v>
      </c>
      <c r="F2837" s="214">
        <v>2981.1</v>
      </c>
      <c r="G2837" s="214">
        <v>131.69999999999999</v>
      </c>
      <c r="H2837" s="196">
        <f t="shared" si="133"/>
        <v>131.69999999999999</v>
      </c>
      <c r="I2837" s="197" t="b">
        <f t="shared" si="134"/>
        <v>1</v>
      </c>
      <c r="J2837" s="194" t="b">
        <v>1</v>
      </c>
    </row>
    <row r="2838" spans="1:10">
      <c r="A2838" s="222" t="str">
        <f t="shared" si="132"/>
        <v>XNASFO</v>
      </c>
      <c r="B2838" s="199" t="s">
        <v>777</v>
      </c>
      <c r="C2838" s="199" t="s">
        <v>773</v>
      </c>
      <c r="D2838" s="213">
        <v>2490</v>
      </c>
      <c r="E2838" s="213" t="s">
        <v>1987</v>
      </c>
      <c r="F2838" s="213">
        <v>6354.7</v>
      </c>
      <c r="G2838" s="213">
        <v>275.60000000000002</v>
      </c>
      <c r="H2838" s="196">
        <f t="shared" si="133"/>
        <v>275.60000000000002</v>
      </c>
      <c r="I2838" s="197" t="b">
        <f t="shared" si="134"/>
        <v>1</v>
      </c>
      <c r="J2838" s="194" t="b">
        <v>1</v>
      </c>
    </row>
    <row r="2839" spans="1:10">
      <c r="A2839" s="222" t="str">
        <f t="shared" si="132"/>
        <v>SFOXNA</v>
      </c>
      <c r="B2839" s="199" t="s">
        <v>773</v>
      </c>
      <c r="C2839" s="199" t="s">
        <v>777</v>
      </c>
      <c r="D2839" s="214">
        <v>2490</v>
      </c>
      <c r="E2839" s="214" t="s">
        <v>1987</v>
      </c>
      <c r="F2839" s="214">
        <v>6354.7</v>
      </c>
      <c r="G2839" s="214">
        <v>275.60000000000002</v>
      </c>
      <c r="H2839" s="196">
        <f t="shared" si="133"/>
        <v>275.60000000000002</v>
      </c>
      <c r="I2839" s="197" t="b">
        <f t="shared" si="134"/>
        <v>1</v>
      </c>
      <c r="J2839" s="194" t="b">
        <v>1</v>
      </c>
    </row>
    <row r="2840" spans="1:10">
      <c r="A2840" s="222" t="str">
        <f t="shared" si="132"/>
        <v>YCDYVR</v>
      </c>
      <c r="B2840" s="199" t="s">
        <v>2152</v>
      </c>
      <c r="C2840" s="199" t="s">
        <v>788</v>
      </c>
      <c r="D2840" s="213">
        <v>51</v>
      </c>
      <c r="E2840" s="213" t="s">
        <v>1384</v>
      </c>
      <c r="F2840" s="213">
        <v>300.2</v>
      </c>
      <c r="G2840" s="213">
        <v>14</v>
      </c>
      <c r="H2840" s="196">
        <f t="shared" si="133"/>
        <v>14</v>
      </c>
      <c r="I2840" s="197" t="b">
        <f t="shared" si="134"/>
        <v>1</v>
      </c>
      <c r="J2840" s="194" t="b">
        <v>1</v>
      </c>
    </row>
    <row r="2841" spans="1:10">
      <c r="A2841" s="222" t="str">
        <f t="shared" si="132"/>
        <v>YVRYCD</v>
      </c>
      <c r="B2841" s="199" t="s">
        <v>788</v>
      </c>
      <c r="C2841" s="199" t="s">
        <v>2152</v>
      </c>
      <c r="D2841" s="214">
        <v>51</v>
      </c>
      <c r="E2841" s="214" t="s">
        <v>1384</v>
      </c>
      <c r="F2841" s="214">
        <v>300.2</v>
      </c>
      <c r="G2841" s="214">
        <v>14</v>
      </c>
      <c r="H2841" s="196">
        <f t="shared" si="133"/>
        <v>14</v>
      </c>
      <c r="I2841" s="197" t="b">
        <f t="shared" si="134"/>
        <v>1</v>
      </c>
      <c r="J2841" s="194" t="b">
        <v>1</v>
      </c>
    </row>
    <row r="2842" spans="1:10">
      <c r="A2842" s="222" t="str">
        <f t="shared" si="132"/>
        <v>YEGYYZ</v>
      </c>
      <c r="B2842" s="199" t="s">
        <v>1579</v>
      </c>
      <c r="C2842" s="199" t="s">
        <v>787</v>
      </c>
      <c r="D2842" s="213">
        <v>2689</v>
      </c>
      <c r="E2842" s="213" t="s">
        <v>2153</v>
      </c>
      <c r="F2842" s="213">
        <v>10380.799999999999</v>
      </c>
      <c r="G2842" s="213">
        <v>232.3</v>
      </c>
      <c r="H2842" s="196">
        <f t="shared" si="133"/>
        <v>232.3</v>
      </c>
      <c r="I2842" s="197" t="b">
        <f t="shared" si="134"/>
        <v>1</v>
      </c>
      <c r="J2842" s="194" t="b">
        <v>1</v>
      </c>
    </row>
    <row r="2843" spans="1:10">
      <c r="A2843" s="222" t="str">
        <f t="shared" si="132"/>
        <v>YYZYEG</v>
      </c>
      <c r="B2843" s="199" t="s">
        <v>787</v>
      </c>
      <c r="C2843" s="199" t="s">
        <v>1579</v>
      </c>
      <c r="D2843" s="214">
        <v>2689</v>
      </c>
      <c r="E2843" s="214" t="s">
        <v>2153</v>
      </c>
      <c r="F2843" s="214">
        <v>10373.4</v>
      </c>
      <c r="G2843" s="214">
        <v>232.3</v>
      </c>
      <c r="H2843" s="196">
        <f t="shared" si="133"/>
        <v>232.3</v>
      </c>
      <c r="I2843" s="197" t="b">
        <f t="shared" si="134"/>
        <v>1</v>
      </c>
      <c r="J2843" s="194" t="b">
        <v>1</v>
      </c>
    </row>
    <row r="2844" spans="1:10">
      <c r="A2844" s="222" t="str">
        <f t="shared" si="132"/>
        <v>YEGSEA</v>
      </c>
      <c r="B2844" s="199" t="s">
        <v>1579</v>
      </c>
      <c r="C2844" s="199" t="s">
        <v>567</v>
      </c>
      <c r="D2844" s="213">
        <v>896</v>
      </c>
      <c r="E2844" s="213" t="s">
        <v>1872</v>
      </c>
      <c r="F2844" s="213">
        <v>3136.9</v>
      </c>
      <c r="G2844" s="213">
        <v>136</v>
      </c>
      <c r="H2844" s="196">
        <f t="shared" si="133"/>
        <v>136</v>
      </c>
      <c r="I2844" s="197" t="b">
        <f t="shared" si="134"/>
        <v>1</v>
      </c>
      <c r="J2844" s="194" t="b">
        <v>1</v>
      </c>
    </row>
    <row r="2845" spans="1:10">
      <c r="A2845" s="222" t="str">
        <f t="shared" si="132"/>
        <v>SEAYEG</v>
      </c>
      <c r="B2845" s="199" t="s">
        <v>567</v>
      </c>
      <c r="C2845" s="199" t="s">
        <v>1579</v>
      </c>
      <c r="D2845" s="214">
        <v>896</v>
      </c>
      <c r="E2845" s="214" t="s">
        <v>1872</v>
      </c>
      <c r="F2845" s="214">
        <v>3136.9</v>
      </c>
      <c r="G2845" s="214">
        <v>136</v>
      </c>
      <c r="H2845" s="196">
        <f t="shared" si="133"/>
        <v>136</v>
      </c>
      <c r="I2845" s="197" t="b">
        <f t="shared" si="134"/>
        <v>1</v>
      </c>
      <c r="J2845" s="194" t="b">
        <v>1</v>
      </c>
    </row>
    <row r="2846" spans="1:10">
      <c r="A2846" s="222" t="str">
        <f t="shared" si="132"/>
        <v>YNZTPE</v>
      </c>
      <c r="B2846" s="199" t="s">
        <v>2138</v>
      </c>
      <c r="C2846" s="199" t="s">
        <v>755</v>
      </c>
      <c r="D2846" s="213">
        <v>932</v>
      </c>
      <c r="E2846" s="213" t="s">
        <v>1464</v>
      </c>
      <c r="F2846" s="213">
        <v>4917.3</v>
      </c>
      <c r="G2846" s="213">
        <v>100.2</v>
      </c>
      <c r="H2846" s="196">
        <f t="shared" si="133"/>
        <v>100.2</v>
      </c>
      <c r="I2846" s="197" t="b">
        <f t="shared" si="134"/>
        <v>1</v>
      </c>
      <c r="J2846" s="194" t="b">
        <v>1</v>
      </c>
    </row>
    <row r="2847" spans="1:10">
      <c r="A2847" s="222" t="str">
        <f t="shared" si="132"/>
        <v>TPEYNZ</v>
      </c>
      <c r="B2847" s="199" t="s">
        <v>755</v>
      </c>
      <c r="C2847" s="199" t="s">
        <v>2138</v>
      </c>
      <c r="D2847" s="214">
        <v>932</v>
      </c>
      <c r="E2847" s="214" t="s">
        <v>1464</v>
      </c>
      <c r="F2847" s="214">
        <v>4917.3</v>
      </c>
      <c r="G2847" s="214">
        <v>100.2</v>
      </c>
      <c r="H2847" s="196">
        <f t="shared" si="133"/>
        <v>100.2</v>
      </c>
      <c r="I2847" s="197" t="b">
        <f t="shared" si="134"/>
        <v>1</v>
      </c>
      <c r="J2847" s="194" t="b">
        <v>1</v>
      </c>
    </row>
    <row r="2848" spans="1:10">
      <c r="A2848" s="222" t="str">
        <f t="shared" si="132"/>
        <v>YOWBOS</v>
      </c>
      <c r="B2848" s="199" t="s">
        <v>786</v>
      </c>
      <c r="C2848" s="199" t="s">
        <v>792</v>
      </c>
      <c r="D2848" s="213">
        <v>497</v>
      </c>
      <c r="E2848" s="213" t="s">
        <v>2154</v>
      </c>
      <c r="F2848" s="213">
        <v>1708.3</v>
      </c>
      <c r="G2848" s="213">
        <v>63.1</v>
      </c>
      <c r="H2848" s="196">
        <f t="shared" si="133"/>
        <v>63.1</v>
      </c>
      <c r="I2848" s="197" t="b">
        <f t="shared" si="134"/>
        <v>1</v>
      </c>
      <c r="J2848" s="194" t="b">
        <v>1</v>
      </c>
    </row>
    <row r="2849" spans="1:10">
      <c r="A2849" s="222" t="str">
        <f t="shared" si="132"/>
        <v>BOSYOW</v>
      </c>
      <c r="B2849" s="199" t="s">
        <v>792</v>
      </c>
      <c r="C2849" s="199" t="s">
        <v>786</v>
      </c>
      <c r="D2849" s="214">
        <v>497</v>
      </c>
      <c r="E2849" s="214" t="s">
        <v>2154</v>
      </c>
      <c r="F2849" s="214">
        <v>1708.3</v>
      </c>
      <c r="G2849" s="214">
        <v>63.1</v>
      </c>
      <c r="H2849" s="196">
        <f t="shared" si="133"/>
        <v>63.1</v>
      </c>
      <c r="I2849" s="197" t="b">
        <f t="shared" si="134"/>
        <v>1</v>
      </c>
      <c r="J2849" s="194" t="b">
        <v>1</v>
      </c>
    </row>
    <row r="2850" spans="1:10">
      <c r="A2850" s="222" t="str">
        <f t="shared" si="132"/>
        <v>YVRMSP</v>
      </c>
      <c r="B2850" s="199" t="s">
        <v>788</v>
      </c>
      <c r="C2850" s="199" t="s">
        <v>791</v>
      </c>
      <c r="D2850" s="213">
        <v>2303</v>
      </c>
      <c r="E2850" s="213" t="s">
        <v>2155</v>
      </c>
      <c r="F2850" s="213">
        <v>9680.2999999999993</v>
      </c>
      <c r="G2850" s="213">
        <v>197.7</v>
      </c>
      <c r="H2850" s="196">
        <f t="shared" si="133"/>
        <v>197.7</v>
      </c>
      <c r="I2850" s="197" t="b">
        <f t="shared" si="134"/>
        <v>1</v>
      </c>
      <c r="J2850" s="194" t="b">
        <v>1</v>
      </c>
    </row>
    <row r="2851" spans="1:10">
      <c r="A2851" s="222" t="str">
        <f t="shared" si="132"/>
        <v>MSPYVR</v>
      </c>
      <c r="B2851" s="199" t="s">
        <v>791</v>
      </c>
      <c r="C2851" s="199" t="s">
        <v>788</v>
      </c>
      <c r="D2851" s="214">
        <v>2303</v>
      </c>
      <c r="E2851" s="214" t="s">
        <v>2155</v>
      </c>
      <c r="F2851" s="214">
        <v>9681</v>
      </c>
      <c r="G2851" s="214">
        <v>197.7</v>
      </c>
      <c r="H2851" s="196">
        <f t="shared" si="133"/>
        <v>197.7</v>
      </c>
      <c r="I2851" s="197" t="b">
        <f t="shared" si="134"/>
        <v>1</v>
      </c>
      <c r="J2851" s="194" t="b">
        <v>1</v>
      </c>
    </row>
    <row r="2852" spans="1:10">
      <c r="A2852" s="222" t="str">
        <f t="shared" si="132"/>
        <v>ZAGMUC</v>
      </c>
      <c r="B2852" s="199" t="s">
        <v>2156</v>
      </c>
      <c r="C2852" s="199" t="s">
        <v>797</v>
      </c>
      <c r="D2852" s="213">
        <v>435</v>
      </c>
      <c r="E2852" s="213" t="s">
        <v>1519</v>
      </c>
      <c r="F2852" s="213">
        <v>1947.8</v>
      </c>
      <c r="G2852" s="213">
        <v>68.599999999999994</v>
      </c>
      <c r="H2852" s="196">
        <f t="shared" si="133"/>
        <v>68.599999999999994</v>
      </c>
      <c r="I2852" s="197" t="b">
        <f t="shared" si="134"/>
        <v>1</v>
      </c>
      <c r="J2852" s="194" t="b">
        <v>1</v>
      </c>
    </row>
    <row r="2853" spans="1:10">
      <c r="A2853" s="222" t="str">
        <f t="shared" si="132"/>
        <v>MUCZAG</v>
      </c>
      <c r="B2853" s="199" t="s">
        <v>797</v>
      </c>
      <c r="C2853" s="199" t="s">
        <v>2156</v>
      </c>
      <c r="D2853" s="214">
        <v>435</v>
      </c>
      <c r="E2853" s="214" t="s">
        <v>1519</v>
      </c>
      <c r="F2853" s="214">
        <v>1947.8</v>
      </c>
      <c r="G2853" s="214">
        <v>68.599999999999994</v>
      </c>
      <c r="H2853" s="196">
        <f t="shared" si="133"/>
        <v>68.599999999999994</v>
      </c>
      <c r="I2853" s="197" t="b">
        <f t="shared" si="134"/>
        <v>1</v>
      </c>
      <c r="J2853" s="194" t="b">
        <v>1</v>
      </c>
    </row>
    <row r="2854" spans="1:10">
      <c r="A2854" s="222" t="str">
        <f t="shared" si="132"/>
        <v>ZRHHAJ</v>
      </c>
      <c r="B2854" s="199" t="s">
        <v>854</v>
      </c>
      <c r="C2854" s="199" t="s">
        <v>804</v>
      </c>
      <c r="D2854" s="213">
        <v>562</v>
      </c>
      <c r="E2854" s="213" t="s">
        <v>2157</v>
      </c>
      <c r="F2854" s="213">
        <v>3450.7</v>
      </c>
      <c r="G2854" s="213">
        <v>80.099999999999994</v>
      </c>
      <c r="H2854" s="196">
        <f t="shared" si="133"/>
        <v>80.099999999999994</v>
      </c>
      <c r="I2854" s="197" t="b">
        <f t="shared" si="134"/>
        <v>1</v>
      </c>
      <c r="J2854" s="194" t="b">
        <v>1</v>
      </c>
    </row>
    <row r="2855" spans="1:10">
      <c r="A2855" s="222" t="str">
        <f t="shared" si="132"/>
        <v>HAJZRH</v>
      </c>
      <c r="B2855" s="199" t="s">
        <v>804</v>
      </c>
      <c r="C2855" s="199" t="s">
        <v>854</v>
      </c>
      <c r="D2855" s="214">
        <v>562</v>
      </c>
      <c r="E2855" s="214" t="s">
        <v>2157</v>
      </c>
      <c r="F2855" s="214">
        <v>3450.7</v>
      </c>
      <c r="G2855" s="214">
        <v>80.099999999999994</v>
      </c>
      <c r="H2855" s="196">
        <f t="shared" si="133"/>
        <v>80.099999999999994</v>
      </c>
      <c r="I2855" s="197" t="b">
        <f t="shared" si="134"/>
        <v>1</v>
      </c>
      <c r="J2855" s="194" t="b">
        <v>1</v>
      </c>
    </row>
    <row r="2856" spans="1:10">
      <c r="A2856" s="222" t="str">
        <f t="shared" si="132"/>
        <v>ZUHNKG</v>
      </c>
      <c r="B2856" s="199" t="s">
        <v>1376</v>
      </c>
      <c r="C2856" s="199" t="s">
        <v>767</v>
      </c>
      <c r="D2856" s="213">
        <v>1209</v>
      </c>
      <c r="E2856" s="213" t="s">
        <v>1193</v>
      </c>
      <c r="F2856" s="213">
        <v>5960.2</v>
      </c>
      <c r="G2856" s="213">
        <v>116.5</v>
      </c>
      <c r="H2856" s="196">
        <f t="shared" si="133"/>
        <v>116.5</v>
      </c>
      <c r="I2856" s="197" t="b">
        <f t="shared" si="134"/>
        <v>1</v>
      </c>
      <c r="J2856" s="194" t="b">
        <v>1</v>
      </c>
    </row>
    <row r="2857" spans="1:10">
      <c r="A2857" s="222" t="str">
        <f t="shared" si="132"/>
        <v>NKGZUH</v>
      </c>
      <c r="B2857" s="199" t="s">
        <v>767</v>
      </c>
      <c r="C2857" s="199" t="s">
        <v>1376</v>
      </c>
      <c r="D2857" s="214">
        <v>1209</v>
      </c>
      <c r="E2857" s="214" t="s">
        <v>1193</v>
      </c>
      <c r="F2857" s="214">
        <v>5960.2</v>
      </c>
      <c r="G2857" s="214">
        <v>116.5</v>
      </c>
      <c r="H2857" s="196">
        <f t="shared" si="133"/>
        <v>116.5</v>
      </c>
      <c r="I2857" s="197" t="b">
        <f t="shared" si="134"/>
        <v>1</v>
      </c>
      <c r="J2857" s="194" t="b">
        <v>1</v>
      </c>
    </row>
    <row r="2858" spans="1:10">
      <c r="A2858" s="222" t="str">
        <f t="shared" si="132"/>
        <v>TYNHET</v>
      </c>
      <c r="B2858" s="199" t="s">
        <v>1591</v>
      </c>
      <c r="C2858" s="199" t="s">
        <v>1553</v>
      </c>
      <c r="D2858" s="213">
        <v>352</v>
      </c>
      <c r="E2858" s="213" t="s">
        <v>2158</v>
      </c>
      <c r="F2858" s="213">
        <v>2635.1</v>
      </c>
      <c r="G2858" s="213">
        <v>47</v>
      </c>
      <c r="H2858" s="196">
        <f t="shared" si="133"/>
        <v>47</v>
      </c>
      <c r="I2858" s="197" t="b">
        <f t="shared" si="134"/>
        <v>1</v>
      </c>
      <c r="J2858" s="194" t="b">
        <v>1</v>
      </c>
    </row>
    <row r="2859" spans="1:10">
      <c r="A2859" s="222" t="str">
        <f t="shared" si="132"/>
        <v>HETTYN</v>
      </c>
      <c r="B2859" s="199" t="s">
        <v>1553</v>
      </c>
      <c r="C2859" s="199" t="s">
        <v>1591</v>
      </c>
      <c r="D2859" s="214">
        <v>352</v>
      </c>
      <c r="E2859" s="214" t="s">
        <v>2158</v>
      </c>
      <c r="F2859" s="214">
        <v>2635.1</v>
      </c>
      <c r="G2859" s="214">
        <v>47</v>
      </c>
      <c r="H2859" s="196">
        <f t="shared" si="133"/>
        <v>47</v>
      </c>
      <c r="I2859" s="197" t="b">
        <f t="shared" si="134"/>
        <v>1</v>
      </c>
      <c r="J2859" s="194" t="b">
        <v>1</v>
      </c>
    </row>
    <row r="2860" spans="1:10">
      <c r="A2860" s="222" t="str">
        <f t="shared" si="132"/>
        <v>DOHIST</v>
      </c>
      <c r="B2860" s="199" t="s">
        <v>1902</v>
      </c>
      <c r="C2860" s="199" t="s">
        <v>812</v>
      </c>
      <c r="D2860" s="213">
        <v>2755</v>
      </c>
      <c r="E2860" s="213" t="s">
        <v>2159</v>
      </c>
      <c r="F2860" s="213">
        <v>22599</v>
      </c>
      <c r="G2860" s="213">
        <v>181.8</v>
      </c>
      <c r="H2860" s="196">
        <f t="shared" si="133"/>
        <v>181.8</v>
      </c>
      <c r="I2860" s="197" t="b">
        <f t="shared" si="134"/>
        <v>1</v>
      </c>
      <c r="J2860" s="194" t="b">
        <v>1</v>
      </c>
    </row>
    <row r="2861" spans="1:10">
      <c r="A2861" s="222" t="str">
        <f t="shared" si="132"/>
        <v>ISTDOH</v>
      </c>
      <c r="B2861" s="199" t="s">
        <v>812</v>
      </c>
      <c r="C2861" s="199" t="s">
        <v>1902</v>
      </c>
      <c r="D2861" s="214">
        <v>2755</v>
      </c>
      <c r="E2861" s="214" t="s">
        <v>2159</v>
      </c>
      <c r="F2861" s="214">
        <v>22600.5</v>
      </c>
      <c r="G2861" s="214">
        <v>181.8</v>
      </c>
      <c r="H2861" s="196">
        <f t="shared" si="133"/>
        <v>181.8</v>
      </c>
      <c r="I2861" s="197" t="b">
        <f t="shared" si="134"/>
        <v>1</v>
      </c>
      <c r="J2861" s="194" t="b">
        <v>1</v>
      </c>
    </row>
    <row r="2862" spans="1:10">
      <c r="A2862" s="222" t="str">
        <f t="shared" si="132"/>
        <v>DPSMNL</v>
      </c>
      <c r="B2862" s="199" t="s">
        <v>2141</v>
      </c>
      <c r="C2862" s="199" t="s">
        <v>1078</v>
      </c>
      <c r="D2862" s="213">
        <v>2660</v>
      </c>
      <c r="E2862" s="213" t="s">
        <v>921</v>
      </c>
      <c r="F2862" s="213">
        <v>11381.1</v>
      </c>
      <c r="G2862" s="213">
        <v>187.3</v>
      </c>
      <c r="H2862" s="196">
        <f t="shared" si="133"/>
        <v>187.3</v>
      </c>
      <c r="I2862" s="197" t="b">
        <f t="shared" si="134"/>
        <v>1</v>
      </c>
      <c r="J2862" s="194" t="b">
        <v>1</v>
      </c>
    </row>
    <row r="2863" spans="1:10">
      <c r="A2863" s="222" t="str">
        <f t="shared" si="132"/>
        <v>MNLDPS</v>
      </c>
      <c r="B2863" s="199" t="s">
        <v>1078</v>
      </c>
      <c r="C2863" s="199" t="s">
        <v>2141</v>
      </c>
      <c r="D2863" s="214">
        <v>2660</v>
      </c>
      <c r="E2863" s="214" t="s">
        <v>921</v>
      </c>
      <c r="F2863" s="214">
        <v>11381.1</v>
      </c>
      <c r="G2863" s="214">
        <v>187.3</v>
      </c>
      <c r="H2863" s="196">
        <f t="shared" si="133"/>
        <v>187.3</v>
      </c>
      <c r="I2863" s="197" t="b">
        <f t="shared" si="134"/>
        <v>1</v>
      </c>
      <c r="J2863" s="194" t="b">
        <v>1</v>
      </c>
    </row>
    <row r="2864" spans="1:10">
      <c r="A2864" s="222" t="str">
        <f t="shared" si="132"/>
        <v>DTWIAD</v>
      </c>
      <c r="B2864" s="199" t="s">
        <v>828</v>
      </c>
      <c r="C2864" s="199" t="s">
        <v>793</v>
      </c>
      <c r="D2864" s="213">
        <v>615</v>
      </c>
      <c r="E2864" s="213" t="s">
        <v>2160</v>
      </c>
      <c r="F2864" s="213">
        <v>2465.1999999999998</v>
      </c>
      <c r="G2864" s="213">
        <v>108.4</v>
      </c>
      <c r="H2864" s="196">
        <f t="shared" si="133"/>
        <v>108.4</v>
      </c>
      <c r="I2864" s="197" t="b">
        <f t="shared" si="134"/>
        <v>1</v>
      </c>
      <c r="J2864" s="194" t="b">
        <v>1</v>
      </c>
    </row>
    <row r="2865" spans="1:10">
      <c r="A2865" s="222" t="str">
        <f t="shared" si="132"/>
        <v>IADDTW</v>
      </c>
      <c r="B2865" s="199" t="s">
        <v>793</v>
      </c>
      <c r="C2865" s="199" t="s">
        <v>828</v>
      </c>
      <c r="D2865" s="214">
        <v>615</v>
      </c>
      <c r="E2865" s="214" t="s">
        <v>2161</v>
      </c>
      <c r="F2865" s="214">
        <v>2466.1999999999998</v>
      </c>
      <c r="G2865" s="214">
        <v>108.4</v>
      </c>
      <c r="H2865" s="196">
        <f t="shared" si="133"/>
        <v>108.4</v>
      </c>
      <c r="I2865" s="197" t="b">
        <f t="shared" si="134"/>
        <v>1</v>
      </c>
      <c r="J2865" s="194" t="b">
        <v>1</v>
      </c>
    </row>
    <row r="2866" spans="1:10">
      <c r="A2866" s="222" t="str">
        <f t="shared" si="132"/>
        <v>DUBLHR</v>
      </c>
      <c r="B2866" s="199" t="s">
        <v>1133</v>
      </c>
      <c r="C2866" s="199" t="s">
        <v>844</v>
      </c>
      <c r="D2866" s="213">
        <v>449</v>
      </c>
      <c r="E2866" s="213" t="s">
        <v>1130</v>
      </c>
      <c r="F2866" s="213">
        <v>2995</v>
      </c>
      <c r="G2866" s="213">
        <v>62.5</v>
      </c>
      <c r="H2866" s="196">
        <f t="shared" si="133"/>
        <v>62.5</v>
      </c>
      <c r="I2866" s="197" t="b">
        <f t="shared" si="134"/>
        <v>1</v>
      </c>
      <c r="J2866" s="194" t="b">
        <v>1</v>
      </c>
    </row>
    <row r="2867" spans="1:10">
      <c r="A2867" s="222" t="str">
        <f t="shared" si="132"/>
        <v>LHRDUB</v>
      </c>
      <c r="B2867" s="199" t="s">
        <v>844</v>
      </c>
      <c r="C2867" s="199" t="s">
        <v>1133</v>
      </c>
      <c r="D2867" s="214">
        <v>449</v>
      </c>
      <c r="E2867" s="214" t="s">
        <v>1130</v>
      </c>
      <c r="F2867" s="214">
        <v>2995</v>
      </c>
      <c r="G2867" s="214">
        <v>62.5</v>
      </c>
      <c r="H2867" s="196">
        <f t="shared" si="133"/>
        <v>62.5</v>
      </c>
      <c r="I2867" s="197" t="b">
        <f t="shared" si="134"/>
        <v>1</v>
      </c>
      <c r="J2867" s="194" t="b">
        <v>1</v>
      </c>
    </row>
    <row r="2868" spans="1:10">
      <c r="A2868" s="222" t="str">
        <f t="shared" si="132"/>
        <v>DUSCPH</v>
      </c>
      <c r="B2868" s="199" t="s">
        <v>834</v>
      </c>
      <c r="C2868" s="199" t="s">
        <v>825</v>
      </c>
      <c r="D2868" s="213">
        <v>618</v>
      </c>
      <c r="E2868" s="213" t="s">
        <v>2162</v>
      </c>
      <c r="F2868" s="213">
        <v>2874.9</v>
      </c>
      <c r="G2868" s="213">
        <v>92.2</v>
      </c>
      <c r="H2868" s="196">
        <f t="shared" si="133"/>
        <v>92.2</v>
      </c>
      <c r="I2868" s="197" t="b">
        <f t="shared" si="134"/>
        <v>1</v>
      </c>
      <c r="J2868" s="194" t="b">
        <v>1</v>
      </c>
    </row>
    <row r="2869" spans="1:10">
      <c r="A2869" s="222" t="str">
        <f t="shared" si="132"/>
        <v>CPHDUS</v>
      </c>
      <c r="B2869" s="199" t="s">
        <v>825</v>
      </c>
      <c r="C2869" s="199" t="s">
        <v>834</v>
      </c>
      <c r="D2869" s="214">
        <v>618</v>
      </c>
      <c r="E2869" s="214" t="s">
        <v>2162</v>
      </c>
      <c r="F2869" s="214">
        <v>2874.9</v>
      </c>
      <c r="G2869" s="214">
        <v>92.2</v>
      </c>
      <c r="H2869" s="196">
        <f t="shared" si="133"/>
        <v>92.2</v>
      </c>
      <c r="I2869" s="197" t="b">
        <f t="shared" si="134"/>
        <v>1</v>
      </c>
      <c r="J2869" s="194" t="b">
        <v>1</v>
      </c>
    </row>
    <row r="2870" spans="1:10">
      <c r="A2870" s="222" t="str">
        <f t="shared" si="132"/>
        <v>DXBMUC</v>
      </c>
      <c r="B2870" s="199" t="s">
        <v>778</v>
      </c>
      <c r="C2870" s="199" t="s">
        <v>797</v>
      </c>
      <c r="D2870" s="213">
        <v>4561</v>
      </c>
      <c r="E2870" s="213" t="s">
        <v>943</v>
      </c>
      <c r="F2870" s="213">
        <v>68702.399999999994</v>
      </c>
      <c r="G2870" s="213">
        <v>289.2</v>
      </c>
      <c r="H2870" s="196">
        <f t="shared" si="133"/>
        <v>289.2</v>
      </c>
      <c r="I2870" s="197" t="b">
        <f t="shared" si="134"/>
        <v>1</v>
      </c>
      <c r="J2870" s="194" t="b">
        <v>1</v>
      </c>
    </row>
    <row r="2871" spans="1:10">
      <c r="A2871" s="222" t="str">
        <f t="shared" si="132"/>
        <v>MUCDXB</v>
      </c>
      <c r="B2871" s="199" t="s">
        <v>797</v>
      </c>
      <c r="C2871" s="199" t="s">
        <v>778</v>
      </c>
      <c r="D2871" s="214">
        <v>4561</v>
      </c>
      <c r="E2871" s="214" t="s">
        <v>943</v>
      </c>
      <c r="F2871" s="214">
        <v>68702.399999999994</v>
      </c>
      <c r="G2871" s="214">
        <v>289.2</v>
      </c>
      <c r="H2871" s="196">
        <f t="shared" si="133"/>
        <v>289.2</v>
      </c>
      <c r="I2871" s="197" t="b">
        <f t="shared" si="134"/>
        <v>1</v>
      </c>
      <c r="J2871" s="194" t="b">
        <v>1</v>
      </c>
    </row>
    <row r="2872" spans="1:10">
      <c r="A2872" s="222" t="str">
        <f t="shared" si="132"/>
        <v>EWRMCO</v>
      </c>
      <c r="B2872" s="199" t="s">
        <v>837</v>
      </c>
      <c r="C2872" s="199" t="s">
        <v>785</v>
      </c>
      <c r="D2872" s="213">
        <v>1510</v>
      </c>
      <c r="E2872" s="213" t="s">
        <v>2163</v>
      </c>
      <c r="F2872" s="213">
        <v>7812.8</v>
      </c>
      <c r="G2872" s="213">
        <v>142.6</v>
      </c>
      <c r="H2872" s="196">
        <f t="shared" si="133"/>
        <v>142.6</v>
      </c>
      <c r="I2872" s="197" t="b">
        <f t="shared" si="134"/>
        <v>1</v>
      </c>
      <c r="J2872" s="194" t="b">
        <v>1</v>
      </c>
    </row>
    <row r="2873" spans="1:10">
      <c r="A2873" s="222" t="str">
        <f t="shared" si="132"/>
        <v>MCOEWR</v>
      </c>
      <c r="B2873" s="199" t="s">
        <v>785</v>
      </c>
      <c r="C2873" s="199" t="s">
        <v>837</v>
      </c>
      <c r="D2873" s="214">
        <v>1510</v>
      </c>
      <c r="E2873" s="214" t="s">
        <v>2164</v>
      </c>
      <c r="F2873" s="214">
        <v>7657.6</v>
      </c>
      <c r="G2873" s="214">
        <v>142.30000000000001</v>
      </c>
      <c r="H2873" s="196">
        <f t="shared" si="133"/>
        <v>142.30000000000001</v>
      </c>
      <c r="I2873" s="197" t="b">
        <f t="shared" si="134"/>
        <v>1</v>
      </c>
      <c r="J2873" s="194" t="b">
        <v>1</v>
      </c>
    </row>
    <row r="2874" spans="1:10">
      <c r="A2874" s="222" t="str">
        <f t="shared" si="132"/>
        <v>EWRYVR</v>
      </c>
      <c r="B2874" s="199" t="s">
        <v>837</v>
      </c>
      <c r="C2874" s="199" t="s">
        <v>788</v>
      </c>
      <c r="D2874" s="213">
        <v>3898</v>
      </c>
      <c r="E2874" s="213" t="s">
        <v>2165</v>
      </c>
      <c r="F2874" s="213">
        <v>23466.2</v>
      </c>
      <c r="G2874" s="213">
        <v>257.10000000000002</v>
      </c>
      <c r="H2874" s="196">
        <f t="shared" si="133"/>
        <v>257.10000000000002</v>
      </c>
      <c r="I2874" s="197" t="b">
        <f t="shared" si="134"/>
        <v>1</v>
      </c>
      <c r="J2874" s="194" t="b">
        <v>1</v>
      </c>
    </row>
    <row r="2875" spans="1:10">
      <c r="A2875" s="222" t="str">
        <f t="shared" si="132"/>
        <v>YVREWR</v>
      </c>
      <c r="B2875" s="199" t="s">
        <v>788</v>
      </c>
      <c r="C2875" s="199" t="s">
        <v>837</v>
      </c>
      <c r="D2875" s="214">
        <v>3898</v>
      </c>
      <c r="E2875" s="214" t="s">
        <v>2165</v>
      </c>
      <c r="F2875" s="214">
        <v>23466.2</v>
      </c>
      <c r="G2875" s="214">
        <v>257.10000000000002</v>
      </c>
      <c r="H2875" s="196">
        <f t="shared" si="133"/>
        <v>257.10000000000002</v>
      </c>
      <c r="I2875" s="197" t="b">
        <f t="shared" si="134"/>
        <v>1</v>
      </c>
      <c r="J2875" s="194" t="b">
        <v>1</v>
      </c>
    </row>
    <row r="2876" spans="1:10">
      <c r="A2876" s="222" t="str">
        <f t="shared" si="132"/>
        <v>FCOFLR</v>
      </c>
      <c r="B2876" s="199" t="s">
        <v>810</v>
      </c>
      <c r="C2876" s="199" t="s">
        <v>1342</v>
      </c>
      <c r="D2876" s="213">
        <v>237</v>
      </c>
      <c r="E2876" s="213" t="s">
        <v>2166</v>
      </c>
      <c r="F2876" s="213">
        <v>1621.2</v>
      </c>
      <c r="G2876" s="213">
        <v>55.9</v>
      </c>
      <c r="H2876" s="196">
        <f t="shared" si="133"/>
        <v>55.9</v>
      </c>
      <c r="I2876" s="197" t="b">
        <f t="shared" si="134"/>
        <v>1</v>
      </c>
      <c r="J2876" s="194" t="b">
        <v>1</v>
      </c>
    </row>
    <row r="2877" spans="1:10">
      <c r="A2877" s="222" t="str">
        <f t="shared" si="132"/>
        <v>FLRFCO</v>
      </c>
      <c r="B2877" s="199" t="s">
        <v>1342</v>
      </c>
      <c r="C2877" s="199" t="s">
        <v>810</v>
      </c>
      <c r="D2877" s="214">
        <v>237</v>
      </c>
      <c r="E2877" s="214" t="s">
        <v>2166</v>
      </c>
      <c r="F2877" s="214">
        <v>1620.7</v>
      </c>
      <c r="G2877" s="214">
        <v>55.9</v>
      </c>
      <c r="H2877" s="196">
        <f t="shared" si="133"/>
        <v>55.9</v>
      </c>
      <c r="I2877" s="197" t="b">
        <f t="shared" si="134"/>
        <v>1</v>
      </c>
      <c r="J2877" s="194" t="b">
        <v>1</v>
      </c>
    </row>
    <row r="2878" spans="1:10">
      <c r="A2878" s="222" t="str">
        <f t="shared" si="132"/>
        <v>FCOMXP</v>
      </c>
      <c r="B2878" s="199" t="s">
        <v>810</v>
      </c>
      <c r="C2878" s="199" t="s">
        <v>813</v>
      </c>
      <c r="D2878" s="213">
        <v>509</v>
      </c>
      <c r="E2878" s="213" t="s">
        <v>2167</v>
      </c>
      <c r="F2878" s="213">
        <v>3046.2</v>
      </c>
      <c r="G2878" s="213">
        <v>82.2</v>
      </c>
      <c r="H2878" s="196">
        <f t="shared" si="133"/>
        <v>82.2</v>
      </c>
      <c r="I2878" s="197" t="b">
        <f t="shared" si="134"/>
        <v>1</v>
      </c>
      <c r="J2878" s="194" t="b">
        <v>1</v>
      </c>
    </row>
    <row r="2879" spans="1:10">
      <c r="A2879" s="222" t="str">
        <f t="shared" si="132"/>
        <v>MXPFCO</v>
      </c>
      <c r="B2879" s="199" t="s">
        <v>813</v>
      </c>
      <c r="C2879" s="199" t="s">
        <v>810</v>
      </c>
      <c r="D2879" s="214">
        <v>509</v>
      </c>
      <c r="E2879" s="214" t="s">
        <v>2167</v>
      </c>
      <c r="F2879" s="214">
        <v>3042.2</v>
      </c>
      <c r="G2879" s="214">
        <v>82.2</v>
      </c>
      <c r="H2879" s="196">
        <f t="shared" si="133"/>
        <v>82.2</v>
      </c>
      <c r="I2879" s="197" t="b">
        <f t="shared" si="134"/>
        <v>1</v>
      </c>
      <c r="J2879" s="194" t="b">
        <v>1</v>
      </c>
    </row>
    <row r="2880" spans="1:10">
      <c r="A2880" s="222" t="str">
        <f t="shared" si="132"/>
        <v>FRADTW</v>
      </c>
      <c r="B2880" s="199" t="s">
        <v>766</v>
      </c>
      <c r="C2880" s="199" t="s">
        <v>828</v>
      </c>
      <c r="D2880" s="213">
        <v>6677</v>
      </c>
      <c r="E2880" s="213" t="s">
        <v>2168</v>
      </c>
      <c r="F2880" s="213">
        <v>54682.8</v>
      </c>
      <c r="G2880" s="213">
        <v>385</v>
      </c>
      <c r="H2880" s="196">
        <f t="shared" si="133"/>
        <v>385</v>
      </c>
      <c r="I2880" s="197" t="b">
        <f t="shared" si="134"/>
        <v>1</v>
      </c>
      <c r="J2880" s="194" t="b">
        <v>1</v>
      </c>
    </row>
    <row r="2881" spans="1:10">
      <c r="A2881" s="222" t="str">
        <f t="shared" si="132"/>
        <v>DTWFRA</v>
      </c>
      <c r="B2881" s="199" t="s">
        <v>828</v>
      </c>
      <c r="C2881" s="199" t="s">
        <v>766</v>
      </c>
      <c r="D2881" s="214">
        <v>6677</v>
      </c>
      <c r="E2881" s="214" t="s">
        <v>2168</v>
      </c>
      <c r="F2881" s="214">
        <v>54686.3</v>
      </c>
      <c r="G2881" s="214">
        <v>385</v>
      </c>
      <c r="H2881" s="196">
        <f t="shared" si="133"/>
        <v>385</v>
      </c>
      <c r="I2881" s="197" t="b">
        <f t="shared" si="134"/>
        <v>1</v>
      </c>
      <c r="J2881" s="194" t="b">
        <v>1</v>
      </c>
    </row>
    <row r="2882" spans="1:10">
      <c r="A2882" s="222" t="str">
        <f t="shared" si="132"/>
        <v>FRAGRU</v>
      </c>
      <c r="B2882" s="199" t="s">
        <v>766</v>
      </c>
      <c r="C2882" s="199" t="s">
        <v>885</v>
      </c>
      <c r="D2882" s="213">
        <v>9790</v>
      </c>
      <c r="E2882" s="213" t="s">
        <v>2169</v>
      </c>
      <c r="F2882" s="213">
        <v>98270</v>
      </c>
      <c r="G2882" s="213">
        <v>497.1</v>
      </c>
      <c r="H2882" s="196">
        <f t="shared" si="133"/>
        <v>497.1</v>
      </c>
      <c r="I2882" s="197" t="b">
        <f t="shared" si="134"/>
        <v>1</v>
      </c>
      <c r="J2882" s="194" t="b">
        <v>1</v>
      </c>
    </row>
    <row r="2883" spans="1:10">
      <c r="A2883" s="222" t="str">
        <f t="shared" ref="A2883:A2946" si="135">B2883&amp;C2883</f>
        <v>GRUFRA</v>
      </c>
      <c r="B2883" s="199" t="s">
        <v>885</v>
      </c>
      <c r="C2883" s="199" t="s">
        <v>766</v>
      </c>
      <c r="D2883" s="214">
        <v>9790</v>
      </c>
      <c r="E2883" s="214" t="s">
        <v>2169</v>
      </c>
      <c r="F2883" s="214">
        <v>98230.5</v>
      </c>
      <c r="G2883" s="214">
        <v>497</v>
      </c>
      <c r="H2883" s="196">
        <f t="shared" ref="H2883:H2946" si="136">SUMIFS(G:G,B:B,B2883,C:C,C2883)</f>
        <v>497</v>
      </c>
      <c r="I2883" s="197" t="b">
        <f t="shared" ref="I2883:I2946" si="137">H2883=G2883</f>
        <v>1</v>
      </c>
      <c r="J2883" s="194" t="b">
        <v>1</v>
      </c>
    </row>
    <row r="2884" spans="1:10">
      <c r="A2884" s="222" t="str">
        <f t="shared" si="135"/>
        <v>FRANGO</v>
      </c>
      <c r="B2884" s="199" t="s">
        <v>766</v>
      </c>
      <c r="C2884" s="199" t="s">
        <v>781</v>
      </c>
      <c r="D2884" s="213">
        <v>9291</v>
      </c>
      <c r="E2884" s="213">
        <v>343</v>
      </c>
      <c r="F2884" s="213">
        <v>73760.600000000006</v>
      </c>
      <c r="G2884" s="213">
        <v>420</v>
      </c>
      <c r="H2884" s="196">
        <f t="shared" si="136"/>
        <v>420</v>
      </c>
      <c r="I2884" s="197" t="b">
        <f t="shared" si="137"/>
        <v>1</v>
      </c>
      <c r="J2884" s="194" t="b">
        <v>1</v>
      </c>
    </row>
    <row r="2885" spans="1:10">
      <c r="A2885" s="222" t="str">
        <f t="shared" si="135"/>
        <v>NGOFRA</v>
      </c>
      <c r="B2885" s="199" t="s">
        <v>781</v>
      </c>
      <c r="C2885" s="199" t="s">
        <v>766</v>
      </c>
      <c r="D2885" s="214">
        <v>9291</v>
      </c>
      <c r="E2885" s="214">
        <v>343</v>
      </c>
      <c r="F2885" s="214">
        <v>73760.600000000006</v>
      </c>
      <c r="G2885" s="214">
        <v>420</v>
      </c>
      <c r="H2885" s="196">
        <f t="shared" si="136"/>
        <v>420</v>
      </c>
      <c r="I2885" s="197" t="b">
        <f t="shared" si="137"/>
        <v>1</v>
      </c>
      <c r="J2885" s="194" t="b">
        <v>1</v>
      </c>
    </row>
    <row r="2886" spans="1:10">
      <c r="A2886" s="222" t="str">
        <f t="shared" si="135"/>
        <v>FRAPEK</v>
      </c>
      <c r="B2886" s="199" t="s">
        <v>766</v>
      </c>
      <c r="C2886" s="199" t="s">
        <v>769</v>
      </c>
      <c r="D2886" s="213">
        <v>7786</v>
      </c>
      <c r="E2886" s="213" t="s">
        <v>2170</v>
      </c>
      <c r="F2886" s="213">
        <v>90787.8</v>
      </c>
      <c r="G2886" s="213">
        <v>381.3</v>
      </c>
      <c r="H2886" s="196">
        <f t="shared" si="136"/>
        <v>381.3</v>
      </c>
      <c r="I2886" s="197" t="b">
        <f t="shared" si="137"/>
        <v>1</v>
      </c>
      <c r="J2886" s="194" t="b">
        <v>1</v>
      </c>
    </row>
    <row r="2887" spans="1:10">
      <c r="A2887" s="222" t="str">
        <f t="shared" si="135"/>
        <v>PEKFRA</v>
      </c>
      <c r="B2887" s="199" t="s">
        <v>769</v>
      </c>
      <c r="C2887" s="199" t="s">
        <v>766</v>
      </c>
      <c r="D2887" s="214">
        <v>7786</v>
      </c>
      <c r="E2887" s="214" t="s">
        <v>2170</v>
      </c>
      <c r="F2887" s="214">
        <v>90785.4</v>
      </c>
      <c r="G2887" s="214">
        <v>381.4</v>
      </c>
      <c r="H2887" s="196">
        <f t="shared" si="136"/>
        <v>381.4</v>
      </c>
      <c r="I2887" s="197" t="b">
        <f t="shared" si="137"/>
        <v>1</v>
      </c>
      <c r="J2887" s="194" t="b">
        <v>1</v>
      </c>
    </row>
    <row r="2888" spans="1:10">
      <c r="A2888" s="222" t="str">
        <f t="shared" si="135"/>
        <v>FRAZAG</v>
      </c>
      <c r="B2888" s="199" t="s">
        <v>766</v>
      </c>
      <c r="C2888" s="199" t="s">
        <v>2156</v>
      </c>
      <c r="D2888" s="213">
        <v>732</v>
      </c>
      <c r="E2888" s="213" t="s">
        <v>2171</v>
      </c>
      <c r="F2888" s="213">
        <v>3517.9</v>
      </c>
      <c r="G2888" s="213">
        <v>104</v>
      </c>
      <c r="H2888" s="196">
        <f t="shared" si="136"/>
        <v>104</v>
      </c>
      <c r="I2888" s="197" t="b">
        <f t="shared" si="137"/>
        <v>1</v>
      </c>
      <c r="J2888" s="194" t="b">
        <v>1</v>
      </c>
    </row>
    <row r="2889" spans="1:10">
      <c r="A2889" s="222" t="str">
        <f t="shared" si="135"/>
        <v>ZAGFRA</v>
      </c>
      <c r="B2889" s="199" t="s">
        <v>2156</v>
      </c>
      <c r="C2889" s="199" t="s">
        <v>766</v>
      </c>
      <c r="D2889" s="214">
        <v>732</v>
      </c>
      <c r="E2889" s="214" t="s">
        <v>2171</v>
      </c>
      <c r="F2889" s="214">
        <v>3517.4</v>
      </c>
      <c r="G2889" s="214">
        <v>104</v>
      </c>
      <c r="H2889" s="196">
        <f t="shared" si="136"/>
        <v>104</v>
      </c>
      <c r="I2889" s="197" t="b">
        <f t="shared" si="137"/>
        <v>1</v>
      </c>
      <c r="J2889" s="194" t="b">
        <v>1</v>
      </c>
    </row>
    <row r="2890" spans="1:10">
      <c r="A2890" s="222" t="str">
        <f t="shared" si="135"/>
        <v>FRABSL</v>
      </c>
      <c r="B2890" s="199" t="s">
        <v>766</v>
      </c>
      <c r="C2890" s="199" t="s">
        <v>1002</v>
      </c>
      <c r="D2890" s="213">
        <v>278</v>
      </c>
      <c r="E2890" s="213" t="s">
        <v>2172</v>
      </c>
      <c r="F2890" s="213">
        <v>1606.7</v>
      </c>
      <c r="G2890" s="213">
        <v>65.099999999999994</v>
      </c>
      <c r="H2890" s="196">
        <f t="shared" si="136"/>
        <v>65.099999999999994</v>
      </c>
      <c r="I2890" s="197" t="b">
        <f t="shared" si="137"/>
        <v>1</v>
      </c>
      <c r="J2890" s="194" t="b">
        <v>1</v>
      </c>
    </row>
    <row r="2891" spans="1:10">
      <c r="A2891" s="222" t="str">
        <f t="shared" si="135"/>
        <v>BSLFRA</v>
      </c>
      <c r="B2891" s="199" t="s">
        <v>1002</v>
      </c>
      <c r="C2891" s="199" t="s">
        <v>766</v>
      </c>
      <c r="D2891" s="214">
        <v>278</v>
      </c>
      <c r="E2891" s="214" t="s">
        <v>2172</v>
      </c>
      <c r="F2891" s="214">
        <v>1606.7</v>
      </c>
      <c r="G2891" s="214">
        <v>65.099999999999994</v>
      </c>
      <c r="H2891" s="196">
        <f t="shared" si="136"/>
        <v>65.099999999999994</v>
      </c>
      <c r="I2891" s="197" t="b">
        <f t="shared" si="137"/>
        <v>1</v>
      </c>
      <c r="J2891" s="194" t="b">
        <v>1</v>
      </c>
    </row>
    <row r="2892" spans="1:10">
      <c r="A2892" s="222" t="str">
        <f t="shared" si="135"/>
        <v>GMPCJU</v>
      </c>
      <c r="B2892" s="199" t="s">
        <v>1647</v>
      </c>
      <c r="C2892" s="199" t="s">
        <v>2105</v>
      </c>
      <c r="D2892" s="213">
        <v>451</v>
      </c>
      <c r="E2892" s="213" t="s">
        <v>2173</v>
      </c>
      <c r="F2892" s="213">
        <v>3697.7</v>
      </c>
      <c r="G2892" s="213">
        <v>51.3</v>
      </c>
      <c r="H2892" s="196">
        <f t="shared" si="136"/>
        <v>51.3</v>
      </c>
      <c r="I2892" s="197" t="b">
        <f t="shared" si="137"/>
        <v>1</v>
      </c>
      <c r="J2892" s="194" t="b">
        <v>1</v>
      </c>
    </row>
    <row r="2893" spans="1:10">
      <c r="A2893" s="222" t="str">
        <f t="shared" si="135"/>
        <v>CJUGMP</v>
      </c>
      <c r="B2893" s="199" t="s">
        <v>2105</v>
      </c>
      <c r="C2893" s="199" t="s">
        <v>1647</v>
      </c>
      <c r="D2893" s="214">
        <v>451</v>
      </c>
      <c r="E2893" s="214" t="s">
        <v>2173</v>
      </c>
      <c r="F2893" s="214">
        <v>3705.1</v>
      </c>
      <c r="G2893" s="214">
        <v>51.3</v>
      </c>
      <c r="H2893" s="196">
        <f t="shared" si="136"/>
        <v>51.3</v>
      </c>
      <c r="I2893" s="197" t="b">
        <f t="shared" si="137"/>
        <v>1</v>
      </c>
      <c r="J2893" s="194" t="b">
        <v>1</v>
      </c>
    </row>
    <row r="2894" spans="1:10">
      <c r="A2894" s="222" t="str">
        <f t="shared" si="135"/>
        <v>GOTVIE</v>
      </c>
      <c r="B2894" s="199" t="s">
        <v>859</v>
      </c>
      <c r="C2894" s="199" t="s">
        <v>763</v>
      </c>
      <c r="D2894" s="213">
        <v>1099</v>
      </c>
      <c r="E2894" s="213" t="s">
        <v>1014</v>
      </c>
      <c r="F2894" s="213">
        <v>5552.5</v>
      </c>
      <c r="G2894" s="213">
        <v>113.3</v>
      </c>
      <c r="H2894" s="196">
        <f t="shared" si="136"/>
        <v>113.3</v>
      </c>
      <c r="I2894" s="197" t="b">
        <f t="shared" si="137"/>
        <v>1</v>
      </c>
      <c r="J2894" s="194" t="b">
        <v>1</v>
      </c>
    </row>
    <row r="2895" spans="1:10">
      <c r="A2895" s="222" t="str">
        <f t="shared" si="135"/>
        <v>VIEGOT</v>
      </c>
      <c r="B2895" s="199" t="s">
        <v>763</v>
      </c>
      <c r="C2895" s="199" t="s">
        <v>859</v>
      </c>
      <c r="D2895" s="214">
        <v>1099</v>
      </c>
      <c r="E2895" s="214" t="s">
        <v>1014</v>
      </c>
      <c r="F2895" s="214">
        <v>5552.5</v>
      </c>
      <c r="G2895" s="214">
        <v>113.3</v>
      </c>
      <c r="H2895" s="196">
        <f t="shared" si="136"/>
        <v>113.3</v>
      </c>
      <c r="I2895" s="197" t="b">
        <f t="shared" si="137"/>
        <v>1</v>
      </c>
      <c r="J2895" s="194" t="b">
        <v>1</v>
      </c>
    </row>
    <row r="2896" spans="1:10">
      <c r="A2896" s="222" t="str">
        <f t="shared" si="135"/>
        <v>GRRIAH</v>
      </c>
      <c r="B2896" s="199" t="s">
        <v>1315</v>
      </c>
      <c r="C2896" s="199" t="s">
        <v>774</v>
      </c>
      <c r="D2896" s="213">
        <v>1675</v>
      </c>
      <c r="E2896" s="213" t="s">
        <v>2174</v>
      </c>
      <c r="F2896" s="213">
        <v>4731.6000000000004</v>
      </c>
      <c r="G2896" s="213">
        <v>205.4</v>
      </c>
      <c r="H2896" s="196">
        <f t="shared" si="136"/>
        <v>205.4</v>
      </c>
      <c r="I2896" s="197" t="b">
        <f t="shared" si="137"/>
        <v>1</v>
      </c>
      <c r="J2896" s="194" t="b">
        <v>1</v>
      </c>
    </row>
    <row r="2897" spans="1:10">
      <c r="A2897" s="222" t="str">
        <f t="shared" si="135"/>
        <v>IAHGRR</v>
      </c>
      <c r="B2897" s="199" t="s">
        <v>774</v>
      </c>
      <c r="C2897" s="199" t="s">
        <v>1315</v>
      </c>
      <c r="D2897" s="214">
        <v>1675</v>
      </c>
      <c r="E2897" s="214" t="s">
        <v>2174</v>
      </c>
      <c r="F2897" s="214">
        <v>4707.3999999999996</v>
      </c>
      <c r="G2897" s="214">
        <v>206</v>
      </c>
      <c r="H2897" s="196">
        <f t="shared" si="136"/>
        <v>206</v>
      </c>
      <c r="I2897" s="197" t="b">
        <f t="shared" si="137"/>
        <v>1</v>
      </c>
      <c r="J2897" s="194" t="b">
        <v>1</v>
      </c>
    </row>
    <row r="2898" spans="1:10">
      <c r="A2898" s="222" t="str">
        <f t="shared" si="135"/>
        <v>GRUJFK</v>
      </c>
      <c r="B2898" s="199" t="s">
        <v>885</v>
      </c>
      <c r="C2898" s="199" t="s">
        <v>789</v>
      </c>
      <c r="D2898" s="213">
        <v>7657</v>
      </c>
      <c r="E2898" s="213" t="s">
        <v>2175</v>
      </c>
      <c r="F2898" s="213">
        <v>67098.5</v>
      </c>
      <c r="G2898" s="213">
        <v>392.3</v>
      </c>
      <c r="H2898" s="196">
        <f t="shared" si="136"/>
        <v>392.3</v>
      </c>
      <c r="I2898" s="197" t="b">
        <f t="shared" si="137"/>
        <v>1</v>
      </c>
      <c r="J2898" s="194" t="b">
        <v>1</v>
      </c>
    </row>
    <row r="2899" spans="1:10">
      <c r="A2899" s="222" t="str">
        <f t="shared" si="135"/>
        <v>JFKGRU</v>
      </c>
      <c r="B2899" s="199" t="s">
        <v>789</v>
      </c>
      <c r="C2899" s="199" t="s">
        <v>885</v>
      </c>
      <c r="D2899" s="214">
        <v>7657</v>
      </c>
      <c r="E2899" s="214" t="s">
        <v>2175</v>
      </c>
      <c r="F2899" s="214">
        <v>67094.7</v>
      </c>
      <c r="G2899" s="214">
        <v>392.3</v>
      </c>
      <c r="H2899" s="196">
        <f t="shared" si="136"/>
        <v>392.3</v>
      </c>
      <c r="I2899" s="197" t="b">
        <f t="shared" si="137"/>
        <v>1</v>
      </c>
      <c r="J2899" s="194" t="b">
        <v>1</v>
      </c>
    </row>
    <row r="2900" spans="1:10">
      <c r="A2900" s="222" t="str">
        <f t="shared" si="135"/>
        <v>GRZMUC</v>
      </c>
      <c r="B2900" s="199" t="s">
        <v>2176</v>
      </c>
      <c r="C2900" s="199" t="s">
        <v>797</v>
      </c>
      <c r="D2900" s="213">
        <v>312</v>
      </c>
      <c r="E2900" s="213" t="s">
        <v>1640</v>
      </c>
      <c r="F2900" s="213">
        <v>2005.2</v>
      </c>
      <c r="G2900" s="213">
        <v>67.099999999999994</v>
      </c>
      <c r="H2900" s="196">
        <f t="shared" si="136"/>
        <v>67.099999999999994</v>
      </c>
      <c r="I2900" s="197" t="b">
        <f t="shared" si="137"/>
        <v>1</v>
      </c>
      <c r="J2900" s="194" t="b">
        <v>1</v>
      </c>
    </row>
    <row r="2901" spans="1:10">
      <c r="A2901" s="222" t="str">
        <f t="shared" si="135"/>
        <v>MUCGRZ</v>
      </c>
      <c r="B2901" s="199" t="s">
        <v>797</v>
      </c>
      <c r="C2901" s="199" t="s">
        <v>2176</v>
      </c>
      <c r="D2901" s="214">
        <v>312</v>
      </c>
      <c r="E2901" s="214" t="s">
        <v>1640</v>
      </c>
      <c r="F2901" s="214">
        <v>2005.4</v>
      </c>
      <c r="G2901" s="214">
        <v>67.099999999999994</v>
      </c>
      <c r="H2901" s="196">
        <f t="shared" si="136"/>
        <v>67.099999999999994</v>
      </c>
      <c r="I2901" s="197" t="b">
        <f t="shared" si="137"/>
        <v>1</v>
      </c>
      <c r="J2901" s="194" t="b">
        <v>1</v>
      </c>
    </row>
    <row r="2902" spans="1:10">
      <c r="A2902" s="222" t="str">
        <f t="shared" si="135"/>
        <v>HELTXL</v>
      </c>
      <c r="B2902" s="199" t="s">
        <v>1126</v>
      </c>
      <c r="C2902" s="199" t="s">
        <v>1472</v>
      </c>
      <c r="D2902" s="213">
        <v>1118</v>
      </c>
      <c r="E2902" s="213" t="s">
        <v>1127</v>
      </c>
      <c r="F2902" s="213">
        <v>5560.5</v>
      </c>
      <c r="G2902" s="213">
        <v>123.9</v>
      </c>
      <c r="H2902" s="196">
        <f t="shared" si="136"/>
        <v>123.9</v>
      </c>
      <c r="I2902" s="197" t="b">
        <f t="shared" si="137"/>
        <v>1</v>
      </c>
      <c r="J2902" s="194" t="b">
        <v>1</v>
      </c>
    </row>
    <row r="2903" spans="1:10">
      <c r="A2903" s="222" t="str">
        <f t="shared" si="135"/>
        <v>TXLHEL</v>
      </c>
      <c r="B2903" s="199" t="s">
        <v>1472</v>
      </c>
      <c r="C2903" s="199" t="s">
        <v>1126</v>
      </c>
      <c r="D2903" s="214">
        <v>1118</v>
      </c>
      <c r="E2903" s="214" t="s">
        <v>1127</v>
      </c>
      <c r="F2903" s="214">
        <v>5560.5</v>
      </c>
      <c r="G2903" s="214">
        <v>123.9</v>
      </c>
      <c r="H2903" s="196">
        <f t="shared" si="136"/>
        <v>123.9</v>
      </c>
      <c r="I2903" s="197" t="b">
        <f t="shared" si="137"/>
        <v>1</v>
      </c>
      <c r="J2903" s="194" t="b">
        <v>1</v>
      </c>
    </row>
    <row r="2904" spans="1:10">
      <c r="A2904" s="222" t="str">
        <f t="shared" si="135"/>
        <v>HELBRU</v>
      </c>
      <c r="B2904" s="199" t="s">
        <v>1126</v>
      </c>
      <c r="C2904" s="199" t="s">
        <v>997</v>
      </c>
      <c r="D2904" s="213">
        <v>1645</v>
      </c>
      <c r="E2904" s="213" t="s">
        <v>2177</v>
      </c>
      <c r="F2904" s="213">
        <v>7208.2</v>
      </c>
      <c r="G2904" s="213">
        <v>176.9</v>
      </c>
      <c r="H2904" s="196">
        <f t="shared" si="136"/>
        <v>176.9</v>
      </c>
      <c r="I2904" s="197" t="b">
        <f t="shared" si="137"/>
        <v>1</v>
      </c>
      <c r="J2904" s="194" t="b">
        <v>1</v>
      </c>
    </row>
    <row r="2905" spans="1:10">
      <c r="A2905" s="222" t="str">
        <f t="shared" si="135"/>
        <v>BRUHEL</v>
      </c>
      <c r="B2905" s="199" t="s">
        <v>997</v>
      </c>
      <c r="C2905" s="199" t="s">
        <v>1126</v>
      </c>
      <c r="D2905" s="214">
        <v>1645</v>
      </c>
      <c r="E2905" s="214" t="s">
        <v>2177</v>
      </c>
      <c r="F2905" s="214">
        <v>7208.2</v>
      </c>
      <c r="G2905" s="214">
        <v>176.9</v>
      </c>
      <c r="H2905" s="196">
        <f t="shared" si="136"/>
        <v>176.9</v>
      </c>
      <c r="I2905" s="197" t="b">
        <f t="shared" si="137"/>
        <v>1</v>
      </c>
      <c r="J2905" s="194" t="b">
        <v>1</v>
      </c>
    </row>
    <row r="2906" spans="1:10">
      <c r="A2906" s="222" t="str">
        <f t="shared" si="135"/>
        <v>HETURC</v>
      </c>
      <c r="B2906" s="199" t="s">
        <v>1553</v>
      </c>
      <c r="C2906" s="199" t="s">
        <v>1893</v>
      </c>
      <c r="D2906" s="213">
        <v>2020</v>
      </c>
      <c r="E2906" s="213" t="s">
        <v>1154</v>
      </c>
      <c r="F2906" s="213">
        <v>8098.2</v>
      </c>
      <c r="G2906" s="213">
        <v>188</v>
      </c>
      <c r="H2906" s="196">
        <f t="shared" si="136"/>
        <v>188</v>
      </c>
      <c r="I2906" s="197" t="b">
        <f t="shared" si="137"/>
        <v>1</v>
      </c>
      <c r="J2906" s="194" t="b">
        <v>1</v>
      </c>
    </row>
    <row r="2907" spans="1:10">
      <c r="A2907" s="222" t="str">
        <f t="shared" si="135"/>
        <v>URCHET</v>
      </c>
      <c r="B2907" s="199" t="s">
        <v>1893</v>
      </c>
      <c r="C2907" s="199" t="s">
        <v>1553</v>
      </c>
      <c r="D2907" s="214">
        <v>2020</v>
      </c>
      <c r="E2907" s="214" t="s">
        <v>1154</v>
      </c>
      <c r="F2907" s="214">
        <v>8098.2</v>
      </c>
      <c r="G2907" s="214">
        <v>188</v>
      </c>
      <c r="H2907" s="196">
        <f t="shared" si="136"/>
        <v>188</v>
      </c>
      <c r="I2907" s="197" t="b">
        <f t="shared" si="137"/>
        <v>1</v>
      </c>
      <c r="J2907" s="194" t="b">
        <v>1</v>
      </c>
    </row>
    <row r="2908" spans="1:10">
      <c r="A2908" s="222" t="str">
        <f t="shared" si="135"/>
        <v>HFEXMN</v>
      </c>
      <c r="B2908" s="199" t="s">
        <v>1337</v>
      </c>
      <c r="C2908" s="199" t="s">
        <v>798</v>
      </c>
      <c r="D2908" s="213">
        <v>835</v>
      </c>
      <c r="E2908" s="213" t="s">
        <v>2178</v>
      </c>
      <c r="F2908" s="213">
        <v>4632.3999999999996</v>
      </c>
      <c r="G2908" s="213">
        <v>91.3</v>
      </c>
      <c r="H2908" s="196">
        <f t="shared" si="136"/>
        <v>91.3</v>
      </c>
      <c r="I2908" s="197" t="b">
        <f t="shared" si="137"/>
        <v>1</v>
      </c>
      <c r="J2908" s="194" t="b">
        <v>1</v>
      </c>
    </row>
    <row r="2909" spans="1:10">
      <c r="A2909" s="222" t="str">
        <f t="shared" si="135"/>
        <v>XMNHFE</v>
      </c>
      <c r="B2909" s="199" t="s">
        <v>798</v>
      </c>
      <c r="C2909" s="199" t="s">
        <v>1337</v>
      </c>
      <c r="D2909" s="214">
        <v>835</v>
      </c>
      <c r="E2909" s="214" t="s">
        <v>2178</v>
      </c>
      <c r="F2909" s="214">
        <v>4632.3999999999996</v>
      </c>
      <c r="G2909" s="214">
        <v>91.3</v>
      </c>
      <c r="H2909" s="196">
        <f t="shared" si="136"/>
        <v>91.3</v>
      </c>
      <c r="I2909" s="197" t="b">
        <f t="shared" si="137"/>
        <v>1</v>
      </c>
      <c r="J2909" s="194" t="b">
        <v>1</v>
      </c>
    </row>
    <row r="2910" spans="1:10">
      <c r="A2910" s="222" t="str">
        <f t="shared" si="135"/>
        <v>HGHJHG</v>
      </c>
      <c r="B2910" s="199" t="s">
        <v>756</v>
      </c>
      <c r="C2910" s="199" t="s">
        <v>2106</v>
      </c>
      <c r="D2910" s="213">
        <v>2163</v>
      </c>
      <c r="E2910" s="213">
        <v>320</v>
      </c>
      <c r="F2910" s="213">
        <v>9118.5</v>
      </c>
      <c r="G2910" s="213">
        <v>181.2</v>
      </c>
      <c r="H2910" s="196">
        <f t="shared" si="136"/>
        <v>181.2</v>
      </c>
      <c r="I2910" s="197" t="b">
        <f t="shared" si="137"/>
        <v>1</v>
      </c>
      <c r="J2910" s="194" t="b">
        <v>1</v>
      </c>
    </row>
    <row r="2911" spans="1:10">
      <c r="A2911" s="222" t="str">
        <f t="shared" si="135"/>
        <v>JHGHGH</v>
      </c>
      <c r="B2911" s="199" t="s">
        <v>2106</v>
      </c>
      <c r="C2911" s="199" t="s">
        <v>756</v>
      </c>
      <c r="D2911" s="214">
        <v>2163</v>
      </c>
      <c r="E2911" s="214">
        <v>320</v>
      </c>
      <c r="F2911" s="214">
        <v>9118.5</v>
      </c>
      <c r="G2911" s="214">
        <v>181.2</v>
      </c>
      <c r="H2911" s="196">
        <f t="shared" si="136"/>
        <v>181.2</v>
      </c>
      <c r="I2911" s="197" t="b">
        <f t="shared" si="137"/>
        <v>1</v>
      </c>
      <c r="J2911" s="194" t="b">
        <v>1</v>
      </c>
    </row>
    <row r="2912" spans="1:10">
      <c r="A2912" s="222" t="str">
        <f t="shared" si="135"/>
        <v>HKGDOH</v>
      </c>
      <c r="B2912" s="199" t="s">
        <v>760</v>
      </c>
      <c r="C2912" s="199" t="s">
        <v>1902</v>
      </c>
      <c r="D2912" s="213">
        <v>6286</v>
      </c>
      <c r="E2912" s="213" t="s">
        <v>963</v>
      </c>
      <c r="F2912" s="213">
        <v>62805</v>
      </c>
      <c r="G2912" s="213">
        <v>371.4</v>
      </c>
      <c r="H2912" s="196">
        <f t="shared" si="136"/>
        <v>371.4</v>
      </c>
      <c r="I2912" s="197" t="b">
        <f t="shared" si="137"/>
        <v>1</v>
      </c>
      <c r="J2912" s="194" t="b">
        <v>1</v>
      </c>
    </row>
    <row r="2913" spans="1:10">
      <c r="A2913" s="222" t="str">
        <f t="shared" si="135"/>
        <v>DOHHKG</v>
      </c>
      <c r="B2913" s="199" t="s">
        <v>1902</v>
      </c>
      <c r="C2913" s="199" t="s">
        <v>760</v>
      </c>
      <c r="D2913" s="214">
        <v>6286</v>
      </c>
      <c r="E2913" s="214" t="s">
        <v>963</v>
      </c>
      <c r="F2913" s="214">
        <v>62805</v>
      </c>
      <c r="G2913" s="214">
        <v>371.4</v>
      </c>
      <c r="H2913" s="196">
        <f t="shared" si="136"/>
        <v>371.4</v>
      </c>
      <c r="I2913" s="197" t="b">
        <f t="shared" si="137"/>
        <v>1</v>
      </c>
      <c r="J2913" s="194" t="b">
        <v>1</v>
      </c>
    </row>
    <row r="2914" spans="1:10">
      <c r="A2914" s="222" t="str">
        <f t="shared" si="135"/>
        <v>HLDPEK</v>
      </c>
      <c r="B2914" s="199" t="s">
        <v>2179</v>
      </c>
      <c r="C2914" s="199" t="s">
        <v>769</v>
      </c>
      <c r="D2914" s="213">
        <v>1046</v>
      </c>
      <c r="E2914" s="213" t="s">
        <v>2180</v>
      </c>
      <c r="F2914" s="213">
        <v>5304.9</v>
      </c>
      <c r="G2914" s="213">
        <v>104.9</v>
      </c>
      <c r="H2914" s="196">
        <f t="shared" si="136"/>
        <v>104.9</v>
      </c>
      <c r="I2914" s="197" t="b">
        <f t="shared" si="137"/>
        <v>1</v>
      </c>
      <c r="J2914" s="194" t="b">
        <v>1</v>
      </c>
    </row>
    <row r="2915" spans="1:10">
      <c r="A2915" s="222" t="str">
        <f t="shared" si="135"/>
        <v>PEKHLD</v>
      </c>
      <c r="B2915" s="199" t="s">
        <v>769</v>
      </c>
      <c r="C2915" s="199" t="s">
        <v>2179</v>
      </c>
      <c r="D2915" s="214">
        <v>1046</v>
      </c>
      <c r="E2915" s="214" t="s">
        <v>2180</v>
      </c>
      <c r="F2915" s="214">
        <v>5304.9</v>
      </c>
      <c r="G2915" s="214">
        <v>104.9</v>
      </c>
      <c r="H2915" s="196">
        <f t="shared" si="136"/>
        <v>104.9</v>
      </c>
      <c r="I2915" s="197" t="b">
        <f t="shared" si="137"/>
        <v>1</v>
      </c>
      <c r="J2915" s="194" t="b">
        <v>1</v>
      </c>
    </row>
    <row r="2916" spans="1:10">
      <c r="A2916" s="222" t="str">
        <f t="shared" si="135"/>
        <v>HNDSIN</v>
      </c>
      <c r="B2916" s="199" t="s">
        <v>753</v>
      </c>
      <c r="C2916" s="199" t="s">
        <v>803</v>
      </c>
      <c r="D2916" s="213">
        <v>5296</v>
      </c>
      <c r="E2916" s="213" t="s">
        <v>2181</v>
      </c>
      <c r="F2916" s="213">
        <v>41804.300000000003</v>
      </c>
      <c r="G2916" s="213">
        <v>300.2</v>
      </c>
      <c r="H2916" s="196">
        <f t="shared" si="136"/>
        <v>300.2</v>
      </c>
      <c r="I2916" s="197" t="b">
        <f t="shared" si="137"/>
        <v>1</v>
      </c>
      <c r="J2916" s="194" t="b">
        <v>1</v>
      </c>
    </row>
    <row r="2917" spans="1:10">
      <c r="A2917" s="222" t="str">
        <f t="shared" si="135"/>
        <v>SINHND</v>
      </c>
      <c r="B2917" s="199" t="s">
        <v>803</v>
      </c>
      <c r="C2917" s="199" t="s">
        <v>753</v>
      </c>
      <c r="D2917" s="214">
        <v>5296</v>
      </c>
      <c r="E2917" s="214" t="s">
        <v>2181</v>
      </c>
      <c r="F2917" s="214">
        <v>41792</v>
      </c>
      <c r="G2917" s="214">
        <v>300.2</v>
      </c>
      <c r="H2917" s="196">
        <f t="shared" si="136"/>
        <v>300.2</v>
      </c>
      <c r="I2917" s="197" t="b">
        <f t="shared" si="137"/>
        <v>1</v>
      </c>
      <c r="J2917" s="194" t="b">
        <v>1</v>
      </c>
    </row>
    <row r="2918" spans="1:10">
      <c r="A2918" s="222" t="str">
        <f t="shared" si="135"/>
        <v>HNDFRA</v>
      </c>
      <c r="B2918" s="199" t="s">
        <v>753</v>
      </c>
      <c r="C2918" s="199" t="s">
        <v>766</v>
      </c>
      <c r="D2918" s="213">
        <v>9357</v>
      </c>
      <c r="E2918" s="213" t="s">
        <v>2182</v>
      </c>
      <c r="F2918" s="213">
        <v>97727.1</v>
      </c>
      <c r="G2918" s="213">
        <v>429.6</v>
      </c>
      <c r="H2918" s="196">
        <f t="shared" si="136"/>
        <v>429.6</v>
      </c>
      <c r="I2918" s="197" t="b">
        <f t="shared" si="137"/>
        <v>1</v>
      </c>
      <c r="J2918" s="194" t="b">
        <v>1</v>
      </c>
    </row>
    <row r="2919" spans="1:10">
      <c r="A2919" s="222" t="str">
        <f t="shared" si="135"/>
        <v>FRAHND</v>
      </c>
      <c r="B2919" s="199" t="s">
        <v>766</v>
      </c>
      <c r="C2919" s="199" t="s">
        <v>753</v>
      </c>
      <c r="D2919" s="214">
        <v>9357</v>
      </c>
      <c r="E2919" s="214" t="s">
        <v>2182</v>
      </c>
      <c r="F2919" s="214">
        <v>97727.1</v>
      </c>
      <c r="G2919" s="214">
        <v>429.6</v>
      </c>
      <c r="H2919" s="196">
        <f t="shared" si="136"/>
        <v>429.6</v>
      </c>
      <c r="I2919" s="197" t="b">
        <f t="shared" si="137"/>
        <v>1</v>
      </c>
      <c r="J2919" s="194" t="b">
        <v>1</v>
      </c>
    </row>
    <row r="2920" spans="1:10">
      <c r="A2920" s="222" t="str">
        <f t="shared" si="135"/>
        <v>HYDBKK</v>
      </c>
      <c r="B2920" s="199" t="s">
        <v>1232</v>
      </c>
      <c r="C2920" s="199" t="s">
        <v>768</v>
      </c>
      <c r="D2920" s="213">
        <v>2420</v>
      </c>
      <c r="E2920" s="213">
        <v>777</v>
      </c>
      <c r="F2920" s="213">
        <v>24409</v>
      </c>
      <c r="G2920" s="213">
        <v>187.8</v>
      </c>
      <c r="H2920" s="196">
        <f t="shared" si="136"/>
        <v>187.8</v>
      </c>
      <c r="I2920" s="197" t="b">
        <f t="shared" si="137"/>
        <v>1</v>
      </c>
      <c r="J2920" s="194" t="b">
        <v>1</v>
      </c>
    </row>
    <row r="2921" spans="1:10">
      <c r="A2921" s="222" t="str">
        <f t="shared" si="135"/>
        <v>BKKHYD</v>
      </c>
      <c r="B2921" s="199" t="s">
        <v>768</v>
      </c>
      <c r="C2921" s="199" t="s">
        <v>1232</v>
      </c>
      <c r="D2921" s="214">
        <v>2420</v>
      </c>
      <c r="E2921" s="214">
        <v>777</v>
      </c>
      <c r="F2921" s="214">
        <v>24409</v>
      </c>
      <c r="G2921" s="214">
        <v>187.8</v>
      </c>
      <c r="H2921" s="196">
        <f t="shared" si="136"/>
        <v>187.8</v>
      </c>
      <c r="I2921" s="197" t="b">
        <f t="shared" si="137"/>
        <v>1</v>
      </c>
      <c r="J2921" s="194" t="b">
        <v>1</v>
      </c>
    </row>
    <row r="2922" spans="1:10">
      <c r="A2922" s="222" t="str">
        <f t="shared" si="135"/>
        <v>IAHXNA</v>
      </c>
      <c r="B2922" s="199" t="s">
        <v>774</v>
      </c>
      <c r="C2922" s="199" t="s">
        <v>777</v>
      </c>
      <c r="D2922" s="213">
        <v>705</v>
      </c>
      <c r="E2922" s="213" t="s">
        <v>2183</v>
      </c>
      <c r="F2922" s="213">
        <v>2209.3000000000002</v>
      </c>
      <c r="G2922" s="213">
        <v>138.1</v>
      </c>
      <c r="H2922" s="196">
        <f t="shared" si="136"/>
        <v>138.1</v>
      </c>
      <c r="I2922" s="197" t="b">
        <f t="shared" si="137"/>
        <v>1</v>
      </c>
      <c r="J2922" s="194" t="b">
        <v>1</v>
      </c>
    </row>
    <row r="2923" spans="1:10">
      <c r="A2923" s="222" t="str">
        <f t="shared" si="135"/>
        <v>XNAIAH</v>
      </c>
      <c r="B2923" s="199" t="s">
        <v>777</v>
      </c>
      <c r="C2923" s="199" t="s">
        <v>774</v>
      </c>
      <c r="D2923" s="214">
        <v>705</v>
      </c>
      <c r="E2923" s="214" t="s">
        <v>2183</v>
      </c>
      <c r="F2923" s="214">
        <v>2126.3000000000002</v>
      </c>
      <c r="G2923" s="214">
        <v>140.30000000000001</v>
      </c>
      <c r="H2923" s="196">
        <f t="shared" si="136"/>
        <v>140.30000000000001</v>
      </c>
      <c r="I2923" s="197" t="b">
        <f t="shared" si="137"/>
        <v>1</v>
      </c>
      <c r="J2923" s="194" t="b">
        <v>1</v>
      </c>
    </row>
    <row r="2924" spans="1:10">
      <c r="A2924" s="222" t="str">
        <f t="shared" si="135"/>
        <v>IAHPHL</v>
      </c>
      <c r="B2924" s="199" t="s">
        <v>774</v>
      </c>
      <c r="C2924" s="199" t="s">
        <v>822</v>
      </c>
      <c r="D2924" s="213">
        <v>2128</v>
      </c>
      <c r="E2924" s="213" t="s">
        <v>2184</v>
      </c>
      <c r="F2924" s="213">
        <v>6709.6</v>
      </c>
      <c r="G2924" s="213">
        <v>232.5</v>
      </c>
      <c r="H2924" s="196">
        <f t="shared" si="136"/>
        <v>232.5</v>
      </c>
      <c r="I2924" s="197" t="b">
        <f t="shared" si="137"/>
        <v>1</v>
      </c>
      <c r="J2924" s="194" t="b">
        <v>1</v>
      </c>
    </row>
    <row r="2925" spans="1:10">
      <c r="A2925" s="222" t="str">
        <f t="shared" si="135"/>
        <v>PHLIAH</v>
      </c>
      <c r="B2925" s="199" t="s">
        <v>822</v>
      </c>
      <c r="C2925" s="199" t="s">
        <v>774</v>
      </c>
      <c r="D2925" s="214">
        <v>2128</v>
      </c>
      <c r="E2925" s="214" t="s">
        <v>2185</v>
      </c>
      <c r="F2925" s="214">
        <v>6704.7</v>
      </c>
      <c r="G2925" s="214">
        <v>232.5</v>
      </c>
      <c r="H2925" s="196">
        <f t="shared" si="136"/>
        <v>232.5</v>
      </c>
      <c r="I2925" s="197" t="b">
        <f t="shared" si="137"/>
        <v>1</v>
      </c>
      <c r="J2925" s="194" t="b">
        <v>1</v>
      </c>
    </row>
    <row r="2926" spans="1:10">
      <c r="A2926" s="222" t="str">
        <f t="shared" si="135"/>
        <v>ICNSFO</v>
      </c>
      <c r="B2926" s="199" t="s">
        <v>780</v>
      </c>
      <c r="C2926" s="199" t="s">
        <v>773</v>
      </c>
      <c r="D2926" s="213">
        <v>9080</v>
      </c>
      <c r="E2926" s="213" t="s">
        <v>2186</v>
      </c>
      <c r="F2926" s="213">
        <v>72062.399999999994</v>
      </c>
      <c r="G2926" s="213">
        <v>374</v>
      </c>
      <c r="H2926" s="196">
        <f t="shared" si="136"/>
        <v>374</v>
      </c>
      <c r="I2926" s="197" t="b">
        <f t="shared" si="137"/>
        <v>1</v>
      </c>
      <c r="J2926" s="194" t="b">
        <v>1</v>
      </c>
    </row>
    <row r="2927" spans="1:10">
      <c r="A2927" s="222" t="str">
        <f t="shared" si="135"/>
        <v>SFOICN</v>
      </c>
      <c r="B2927" s="199" t="s">
        <v>773</v>
      </c>
      <c r="C2927" s="199" t="s">
        <v>780</v>
      </c>
      <c r="D2927" s="214">
        <v>9080</v>
      </c>
      <c r="E2927" s="214" t="s">
        <v>2186</v>
      </c>
      <c r="F2927" s="214">
        <v>72062.399999999994</v>
      </c>
      <c r="G2927" s="214">
        <v>374</v>
      </c>
      <c r="H2927" s="196">
        <f t="shared" si="136"/>
        <v>374</v>
      </c>
      <c r="I2927" s="197" t="b">
        <f t="shared" si="137"/>
        <v>1</v>
      </c>
      <c r="J2927" s="194" t="b">
        <v>1</v>
      </c>
    </row>
    <row r="2928" spans="1:10">
      <c r="A2928" s="222" t="str">
        <f t="shared" si="135"/>
        <v>ICNTAO</v>
      </c>
      <c r="B2928" s="199" t="s">
        <v>780</v>
      </c>
      <c r="C2928" s="199" t="s">
        <v>757</v>
      </c>
      <c r="D2928" s="213">
        <v>557</v>
      </c>
      <c r="E2928" s="213" t="s">
        <v>2187</v>
      </c>
      <c r="F2928" s="213">
        <v>4227.2</v>
      </c>
      <c r="G2928" s="213">
        <v>66</v>
      </c>
      <c r="H2928" s="196">
        <f t="shared" si="136"/>
        <v>66</v>
      </c>
      <c r="I2928" s="197" t="b">
        <f t="shared" si="137"/>
        <v>1</v>
      </c>
      <c r="J2928" s="194" t="b">
        <v>1</v>
      </c>
    </row>
    <row r="2929" spans="1:10">
      <c r="A2929" s="222" t="str">
        <f t="shared" si="135"/>
        <v>TAOICN</v>
      </c>
      <c r="B2929" s="199" t="s">
        <v>757</v>
      </c>
      <c r="C2929" s="199" t="s">
        <v>780</v>
      </c>
      <c r="D2929" s="214">
        <v>557</v>
      </c>
      <c r="E2929" s="214" t="s">
        <v>2187</v>
      </c>
      <c r="F2929" s="214">
        <v>4204.7</v>
      </c>
      <c r="G2929" s="214">
        <v>66.2</v>
      </c>
      <c r="H2929" s="196">
        <f t="shared" si="136"/>
        <v>66.2</v>
      </c>
      <c r="I2929" s="197" t="b">
        <f t="shared" si="137"/>
        <v>1</v>
      </c>
      <c r="J2929" s="194" t="b">
        <v>1</v>
      </c>
    </row>
    <row r="2930" spans="1:10">
      <c r="A2930" s="222" t="str">
        <f t="shared" si="135"/>
        <v>ILOCEB</v>
      </c>
      <c r="B2930" s="199" t="s">
        <v>1698</v>
      </c>
      <c r="C2930" s="199" t="s">
        <v>1079</v>
      </c>
      <c r="D2930" s="213">
        <v>163</v>
      </c>
      <c r="E2930" s="213" t="s">
        <v>1185</v>
      </c>
      <c r="F2930" s="213">
        <v>640.5</v>
      </c>
      <c r="G2930" s="213">
        <v>20.3</v>
      </c>
      <c r="H2930" s="196">
        <f t="shared" si="136"/>
        <v>20.3</v>
      </c>
      <c r="I2930" s="197" t="b">
        <f t="shared" si="137"/>
        <v>1</v>
      </c>
      <c r="J2930" s="194" t="b">
        <v>1</v>
      </c>
    </row>
    <row r="2931" spans="1:10">
      <c r="A2931" s="222" t="str">
        <f t="shared" si="135"/>
        <v>CEBILO</v>
      </c>
      <c r="B2931" s="199" t="s">
        <v>1079</v>
      </c>
      <c r="C2931" s="199" t="s">
        <v>1698</v>
      </c>
      <c r="D2931" s="214">
        <v>163</v>
      </c>
      <c r="E2931" s="214" t="s">
        <v>1185</v>
      </c>
      <c r="F2931" s="214">
        <v>640.9</v>
      </c>
      <c r="G2931" s="214">
        <v>20.3</v>
      </c>
      <c r="H2931" s="196">
        <f t="shared" si="136"/>
        <v>20.3</v>
      </c>
      <c r="I2931" s="197" t="b">
        <f t="shared" si="137"/>
        <v>1</v>
      </c>
      <c r="J2931" s="194" t="b">
        <v>1</v>
      </c>
    </row>
    <row r="2932" spans="1:10">
      <c r="A2932" s="222" t="str">
        <f t="shared" si="135"/>
        <v>ISTCGN</v>
      </c>
      <c r="B2932" s="199" t="s">
        <v>812</v>
      </c>
      <c r="C2932" s="199" t="s">
        <v>847</v>
      </c>
      <c r="D2932" s="213">
        <v>1965</v>
      </c>
      <c r="E2932" s="213" t="s">
        <v>2188</v>
      </c>
      <c r="F2932" s="213">
        <v>9433.2000000000007</v>
      </c>
      <c r="G2932" s="213">
        <v>164.5</v>
      </c>
      <c r="H2932" s="196">
        <f t="shared" si="136"/>
        <v>164.5</v>
      </c>
      <c r="I2932" s="197" t="b">
        <f t="shared" si="137"/>
        <v>1</v>
      </c>
      <c r="J2932" s="194" t="b">
        <v>1</v>
      </c>
    </row>
    <row r="2933" spans="1:10">
      <c r="A2933" s="222" t="str">
        <f t="shared" si="135"/>
        <v>CGNIST</v>
      </c>
      <c r="B2933" s="199" t="s">
        <v>847</v>
      </c>
      <c r="C2933" s="199" t="s">
        <v>812</v>
      </c>
      <c r="D2933" s="214">
        <v>1965</v>
      </c>
      <c r="E2933" s="214" t="s">
        <v>2188</v>
      </c>
      <c r="F2933" s="214">
        <v>9433.2000000000007</v>
      </c>
      <c r="G2933" s="214">
        <v>164.5</v>
      </c>
      <c r="H2933" s="196">
        <f t="shared" si="136"/>
        <v>164.5</v>
      </c>
      <c r="I2933" s="197" t="b">
        <f t="shared" si="137"/>
        <v>1</v>
      </c>
      <c r="J2933" s="194" t="b">
        <v>1</v>
      </c>
    </row>
    <row r="2934" spans="1:10">
      <c r="A2934" s="222" t="str">
        <f t="shared" si="135"/>
        <v>ISTBIO</v>
      </c>
      <c r="B2934" s="199" t="s">
        <v>812</v>
      </c>
      <c r="C2934" s="199" t="s">
        <v>869</v>
      </c>
      <c r="D2934" s="213">
        <v>2594</v>
      </c>
      <c r="E2934" s="213" t="s">
        <v>2189</v>
      </c>
      <c r="F2934" s="213">
        <v>9942.2000000000007</v>
      </c>
      <c r="G2934" s="213">
        <v>218.2</v>
      </c>
      <c r="H2934" s="196">
        <f t="shared" si="136"/>
        <v>218.2</v>
      </c>
      <c r="I2934" s="197" t="b">
        <f t="shared" si="137"/>
        <v>1</v>
      </c>
      <c r="J2934" s="194" t="b">
        <v>1</v>
      </c>
    </row>
    <row r="2935" spans="1:10">
      <c r="A2935" s="222" t="str">
        <f t="shared" si="135"/>
        <v>BIOIST</v>
      </c>
      <c r="B2935" s="199" t="s">
        <v>869</v>
      </c>
      <c r="C2935" s="199" t="s">
        <v>812</v>
      </c>
      <c r="D2935" s="214">
        <v>2594</v>
      </c>
      <c r="E2935" s="214" t="s">
        <v>2189</v>
      </c>
      <c r="F2935" s="214">
        <v>9942.2000000000007</v>
      </c>
      <c r="G2935" s="214">
        <v>218.2</v>
      </c>
      <c r="H2935" s="196">
        <f t="shared" si="136"/>
        <v>218.2</v>
      </c>
      <c r="I2935" s="197" t="b">
        <f t="shared" si="137"/>
        <v>1</v>
      </c>
      <c r="J2935" s="194" t="b">
        <v>1</v>
      </c>
    </row>
    <row r="2936" spans="1:10">
      <c r="A2936" s="222" t="str">
        <f t="shared" si="135"/>
        <v>ISTCLJ</v>
      </c>
      <c r="B2936" s="199" t="s">
        <v>812</v>
      </c>
      <c r="C2936" s="199" t="s">
        <v>2107</v>
      </c>
      <c r="D2936" s="213">
        <v>732</v>
      </c>
      <c r="E2936" s="213" t="s">
        <v>1708</v>
      </c>
      <c r="F2936" s="213">
        <v>4064.8</v>
      </c>
      <c r="G2936" s="213">
        <v>95.7</v>
      </c>
      <c r="H2936" s="196">
        <f t="shared" si="136"/>
        <v>95.7</v>
      </c>
      <c r="I2936" s="197" t="b">
        <f t="shared" si="137"/>
        <v>1</v>
      </c>
      <c r="J2936" s="194" t="b">
        <v>1</v>
      </c>
    </row>
    <row r="2937" spans="1:10">
      <c r="A2937" s="222" t="str">
        <f t="shared" si="135"/>
        <v>CLJIST</v>
      </c>
      <c r="B2937" s="199" t="s">
        <v>2107</v>
      </c>
      <c r="C2937" s="199" t="s">
        <v>812</v>
      </c>
      <c r="D2937" s="214">
        <v>732</v>
      </c>
      <c r="E2937" s="214" t="s">
        <v>1708</v>
      </c>
      <c r="F2937" s="214">
        <v>4064.8</v>
      </c>
      <c r="G2937" s="214">
        <v>95.7</v>
      </c>
      <c r="H2937" s="196">
        <f t="shared" si="136"/>
        <v>95.7</v>
      </c>
      <c r="I2937" s="197" t="b">
        <f t="shared" si="137"/>
        <v>1</v>
      </c>
      <c r="J2937" s="194" t="b">
        <v>1</v>
      </c>
    </row>
    <row r="2938" spans="1:10">
      <c r="A2938" s="222" t="str">
        <f t="shared" si="135"/>
        <v>JACLAX</v>
      </c>
      <c r="B2938" s="199" t="s">
        <v>2127</v>
      </c>
      <c r="C2938" s="199" t="s">
        <v>783</v>
      </c>
      <c r="D2938" s="213">
        <v>1262</v>
      </c>
      <c r="E2938" s="213" t="s">
        <v>2190</v>
      </c>
      <c r="F2938" s="213">
        <v>4041.1</v>
      </c>
      <c r="G2938" s="213">
        <v>167.1</v>
      </c>
      <c r="H2938" s="196">
        <f t="shared" si="136"/>
        <v>167.1</v>
      </c>
      <c r="I2938" s="197" t="b">
        <f t="shared" si="137"/>
        <v>1</v>
      </c>
      <c r="J2938" s="194" t="b">
        <v>1</v>
      </c>
    </row>
    <row r="2939" spans="1:10">
      <c r="A2939" s="222" t="str">
        <f t="shared" si="135"/>
        <v>LAXJAC</v>
      </c>
      <c r="B2939" s="199" t="s">
        <v>783</v>
      </c>
      <c r="C2939" s="199" t="s">
        <v>2127</v>
      </c>
      <c r="D2939" s="214">
        <v>1262</v>
      </c>
      <c r="E2939" s="214" t="s">
        <v>2190</v>
      </c>
      <c r="F2939" s="214">
        <v>4041.1</v>
      </c>
      <c r="G2939" s="214">
        <v>167.1</v>
      </c>
      <c r="H2939" s="196">
        <f t="shared" si="136"/>
        <v>167.1</v>
      </c>
      <c r="I2939" s="197" t="b">
        <f t="shared" si="137"/>
        <v>1</v>
      </c>
      <c r="J2939" s="194" t="b">
        <v>1</v>
      </c>
    </row>
    <row r="2940" spans="1:10">
      <c r="A2940" s="222" t="str">
        <f t="shared" si="135"/>
        <v>JFKLAS</v>
      </c>
      <c r="B2940" s="199" t="s">
        <v>789</v>
      </c>
      <c r="C2940" s="199" t="s">
        <v>794</v>
      </c>
      <c r="D2940" s="213">
        <v>3608</v>
      </c>
      <c r="E2940" s="213" t="s">
        <v>2191</v>
      </c>
      <c r="F2940" s="213">
        <v>14646.2</v>
      </c>
      <c r="G2940" s="213">
        <v>268</v>
      </c>
      <c r="H2940" s="196">
        <f t="shared" si="136"/>
        <v>268</v>
      </c>
      <c r="I2940" s="197" t="b">
        <f t="shared" si="137"/>
        <v>1</v>
      </c>
      <c r="J2940" s="194" t="b">
        <v>1</v>
      </c>
    </row>
    <row r="2941" spans="1:10">
      <c r="A2941" s="222" t="str">
        <f t="shared" si="135"/>
        <v>LASJFK</v>
      </c>
      <c r="B2941" s="199" t="s">
        <v>794</v>
      </c>
      <c r="C2941" s="199" t="s">
        <v>789</v>
      </c>
      <c r="D2941" s="214">
        <v>3608</v>
      </c>
      <c r="E2941" s="214" t="s">
        <v>2192</v>
      </c>
      <c r="F2941" s="214">
        <v>14647.1</v>
      </c>
      <c r="G2941" s="214">
        <v>268</v>
      </c>
      <c r="H2941" s="196">
        <f t="shared" si="136"/>
        <v>268</v>
      </c>
      <c r="I2941" s="197" t="b">
        <f t="shared" si="137"/>
        <v>1</v>
      </c>
      <c r="J2941" s="194" t="b">
        <v>1</v>
      </c>
    </row>
    <row r="2942" spans="1:10">
      <c r="A2942" s="222" t="str">
        <f t="shared" si="135"/>
        <v>JHGCTU</v>
      </c>
      <c r="B2942" s="199" t="s">
        <v>2106</v>
      </c>
      <c r="C2942" s="199" t="s">
        <v>1015</v>
      </c>
      <c r="D2942" s="213">
        <v>1006</v>
      </c>
      <c r="E2942" s="213" t="s">
        <v>1128</v>
      </c>
      <c r="F2942" s="213">
        <v>5223.7</v>
      </c>
      <c r="G2942" s="213">
        <v>104.1</v>
      </c>
      <c r="H2942" s="196">
        <f t="shared" si="136"/>
        <v>104.1</v>
      </c>
      <c r="I2942" s="197" t="b">
        <f t="shared" si="137"/>
        <v>1</v>
      </c>
      <c r="J2942" s="194" t="b">
        <v>1</v>
      </c>
    </row>
    <row r="2943" spans="1:10">
      <c r="A2943" s="222" t="str">
        <f t="shared" si="135"/>
        <v>CTUJHG</v>
      </c>
      <c r="B2943" s="199" t="s">
        <v>1015</v>
      </c>
      <c r="C2943" s="199" t="s">
        <v>2106</v>
      </c>
      <c r="D2943" s="214">
        <v>1006</v>
      </c>
      <c r="E2943" s="214" t="s">
        <v>1128</v>
      </c>
      <c r="F2943" s="214">
        <v>5223.7</v>
      </c>
      <c r="G2943" s="214">
        <v>104.1</v>
      </c>
      <c r="H2943" s="196">
        <f t="shared" si="136"/>
        <v>104.1</v>
      </c>
      <c r="I2943" s="197" t="b">
        <f t="shared" si="137"/>
        <v>1</v>
      </c>
      <c r="J2943" s="194" t="b">
        <v>1</v>
      </c>
    </row>
    <row r="2944" spans="1:10">
      <c r="A2944" s="222" t="str">
        <f t="shared" si="135"/>
        <v>JNGPEK</v>
      </c>
      <c r="B2944" s="199" t="s">
        <v>2193</v>
      </c>
      <c r="C2944" s="199" t="s">
        <v>769</v>
      </c>
      <c r="D2944" s="213">
        <v>531</v>
      </c>
      <c r="E2944" s="213">
        <v>738</v>
      </c>
      <c r="F2944" s="213">
        <v>3358</v>
      </c>
      <c r="G2944" s="213">
        <v>63.9</v>
      </c>
      <c r="H2944" s="196">
        <f t="shared" si="136"/>
        <v>63.9</v>
      </c>
      <c r="I2944" s="197" t="b">
        <f t="shared" si="137"/>
        <v>1</v>
      </c>
      <c r="J2944" s="194" t="b">
        <v>1</v>
      </c>
    </row>
    <row r="2945" spans="1:10">
      <c r="A2945" s="222" t="str">
        <f t="shared" si="135"/>
        <v>PEKJNG</v>
      </c>
      <c r="B2945" s="199" t="s">
        <v>769</v>
      </c>
      <c r="C2945" s="199" t="s">
        <v>2193</v>
      </c>
      <c r="D2945" s="214">
        <v>531</v>
      </c>
      <c r="E2945" s="214">
        <v>738</v>
      </c>
      <c r="F2945" s="214">
        <v>3358</v>
      </c>
      <c r="G2945" s="214">
        <v>63.9</v>
      </c>
      <c r="H2945" s="196">
        <f t="shared" si="136"/>
        <v>63.9</v>
      </c>
      <c r="I2945" s="197" t="b">
        <f t="shared" si="137"/>
        <v>1</v>
      </c>
      <c r="J2945" s="194" t="b">
        <v>1</v>
      </c>
    </row>
    <row r="2946" spans="1:10">
      <c r="A2946" s="222" t="str">
        <f t="shared" si="135"/>
        <v>KEFFRA</v>
      </c>
      <c r="B2946" s="199" t="s">
        <v>2194</v>
      </c>
      <c r="C2946" s="199" t="s">
        <v>766</v>
      </c>
      <c r="D2946" s="213">
        <v>2400</v>
      </c>
      <c r="E2946" s="213" t="s">
        <v>2195</v>
      </c>
      <c r="F2946" s="213">
        <v>11500.2</v>
      </c>
      <c r="G2946" s="213">
        <v>198.8</v>
      </c>
      <c r="H2946" s="196">
        <f t="shared" si="136"/>
        <v>198.8</v>
      </c>
      <c r="I2946" s="197" t="b">
        <f t="shared" si="137"/>
        <v>1</v>
      </c>
      <c r="J2946" s="194" t="b">
        <v>1</v>
      </c>
    </row>
    <row r="2947" spans="1:10">
      <c r="A2947" s="222" t="str">
        <f t="shared" ref="A2947:A3010" si="138">B2947&amp;C2947</f>
        <v>FRAKEF</v>
      </c>
      <c r="B2947" s="199" t="s">
        <v>766</v>
      </c>
      <c r="C2947" s="199" t="s">
        <v>2194</v>
      </c>
      <c r="D2947" s="214">
        <v>2400</v>
      </c>
      <c r="E2947" s="214" t="s">
        <v>2195</v>
      </c>
      <c r="F2947" s="214">
        <v>11500.2</v>
      </c>
      <c r="G2947" s="214">
        <v>198.8</v>
      </c>
      <c r="H2947" s="196">
        <f t="shared" ref="H2947:H3010" si="139">SUMIFS(G:G,B:B,B2947,C:C,C2947)</f>
        <v>198.8</v>
      </c>
      <c r="I2947" s="197" t="b">
        <f t="shared" ref="I2947:I3010" si="140">H2947=G2947</f>
        <v>1</v>
      </c>
      <c r="J2947" s="194" t="b">
        <v>1</v>
      </c>
    </row>
    <row r="2948" spans="1:10">
      <c r="A2948" s="222" t="str">
        <f t="shared" si="138"/>
        <v>KHNNGB</v>
      </c>
      <c r="B2948" s="199" t="s">
        <v>1085</v>
      </c>
      <c r="C2948" s="199" t="s">
        <v>1073</v>
      </c>
      <c r="D2948" s="213">
        <v>547</v>
      </c>
      <c r="E2948" s="213" t="s">
        <v>2196</v>
      </c>
      <c r="F2948" s="213">
        <v>3571.1</v>
      </c>
      <c r="G2948" s="213">
        <v>65.400000000000006</v>
      </c>
      <c r="H2948" s="196">
        <f t="shared" si="139"/>
        <v>65.400000000000006</v>
      </c>
      <c r="I2948" s="197" t="b">
        <f t="shared" si="140"/>
        <v>1</v>
      </c>
      <c r="J2948" s="194" t="b">
        <v>1</v>
      </c>
    </row>
    <row r="2949" spans="1:10">
      <c r="A2949" s="222" t="str">
        <f t="shared" si="138"/>
        <v>NGBKHN</v>
      </c>
      <c r="B2949" s="199" t="s">
        <v>1073</v>
      </c>
      <c r="C2949" s="199" t="s">
        <v>1085</v>
      </c>
      <c r="D2949" s="214">
        <v>547</v>
      </c>
      <c r="E2949" s="214" t="s">
        <v>2196</v>
      </c>
      <c r="F2949" s="214">
        <v>3571.1</v>
      </c>
      <c r="G2949" s="214">
        <v>65.400000000000006</v>
      </c>
      <c r="H2949" s="196">
        <f t="shared" si="139"/>
        <v>65.400000000000006</v>
      </c>
      <c r="I2949" s="197" t="b">
        <f t="shared" si="140"/>
        <v>1</v>
      </c>
      <c r="J2949" s="194" t="b">
        <v>1</v>
      </c>
    </row>
    <row r="2950" spans="1:10">
      <c r="A2950" s="222" t="str">
        <f t="shared" si="138"/>
        <v>KIXICN</v>
      </c>
      <c r="B2950" s="199" t="s">
        <v>772</v>
      </c>
      <c r="C2950" s="199" t="s">
        <v>780</v>
      </c>
      <c r="D2950" s="213">
        <v>859</v>
      </c>
      <c r="E2950" s="213" t="s">
        <v>2197</v>
      </c>
      <c r="F2950" s="213">
        <v>5894.4</v>
      </c>
      <c r="G2950" s="213">
        <v>79</v>
      </c>
      <c r="H2950" s="196">
        <f t="shared" si="139"/>
        <v>79</v>
      </c>
      <c r="I2950" s="197" t="b">
        <f t="shared" si="140"/>
        <v>1</v>
      </c>
      <c r="J2950" s="194" t="b">
        <v>1</v>
      </c>
    </row>
    <row r="2951" spans="1:10">
      <c r="A2951" s="222" t="str">
        <f t="shared" si="138"/>
        <v>ICNKIX</v>
      </c>
      <c r="B2951" s="199" t="s">
        <v>780</v>
      </c>
      <c r="C2951" s="199" t="s">
        <v>772</v>
      </c>
      <c r="D2951" s="214">
        <v>859</v>
      </c>
      <c r="E2951" s="214" t="s">
        <v>2197</v>
      </c>
      <c r="F2951" s="214">
        <v>5895.2</v>
      </c>
      <c r="G2951" s="214">
        <v>79</v>
      </c>
      <c r="H2951" s="196">
        <f t="shared" si="139"/>
        <v>79</v>
      </c>
      <c r="I2951" s="197" t="b">
        <f t="shared" si="140"/>
        <v>1</v>
      </c>
      <c r="J2951" s="194" t="b">
        <v>1</v>
      </c>
    </row>
    <row r="2952" spans="1:10">
      <c r="A2952" s="222" t="str">
        <f t="shared" si="138"/>
        <v>KOWSHA</v>
      </c>
      <c r="B2952" s="199" t="s">
        <v>1672</v>
      </c>
      <c r="C2952" s="199" t="s">
        <v>771</v>
      </c>
      <c r="D2952" s="213">
        <v>872</v>
      </c>
      <c r="E2952" s="213" t="s">
        <v>921</v>
      </c>
      <c r="F2952" s="213">
        <v>4938.8</v>
      </c>
      <c r="G2952" s="213">
        <v>93.1</v>
      </c>
      <c r="H2952" s="196">
        <f t="shared" si="139"/>
        <v>93.1</v>
      </c>
      <c r="I2952" s="197" t="b">
        <f t="shared" si="140"/>
        <v>1</v>
      </c>
      <c r="J2952" s="194" t="b">
        <v>1</v>
      </c>
    </row>
    <row r="2953" spans="1:10" ht="15.6" thickBot="1">
      <c r="A2953" s="222" t="str">
        <f t="shared" si="138"/>
        <v>SHAKOW</v>
      </c>
      <c r="B2953" s="199" t="s">
        <v>771</v>
      </c>
      <c r="C2953" s="199" t="s">
        <v>1672</v>
      </c>
      <c r="D2953" s="214">
        <v>872</v>
      </c>
      <c r="E2953" s="214" t="s">
        <v>921</v>
      </c>
      <c r="F2953" s="214">
        <v>4938.8</v>
      </c>
      <c r="G2953" s="214">
        <v>93</v>
      </c>
      <c r="H2953" s="196">
        <f t="shared" si="139"/>
        <v>93</v>
      </c>
      <c r="I2953" s="197" t="b">
        <f t="shared" si="140"/>
        <v>1</v>
      </c>
      <c r="J2953" s="194" t="b">
        <v>1</v>
      </c>
    </row>
    <row r="2954" spans="1:10" ht="15.6" thickBot="1">
      <c r="A2954" s="222" t="str">
        <f t="shared" si="138"/>
        <v>KWECAN</v>
      </c>
      <c r="B2954" s="199" t="s">
        <v>2198</v>
      </c>
      <c r="C2954" s="199" t="s">
        <v>770</v>
      </c>
      <c r="D2954" s="215">
        <v>312</v>
      </c>
      <c r="E2954" s="215" t="s">
        <v>1766</v>
      </c>
      <c r="F2954" s="215">
        <v>2097.5</v>
      </c>
      <c r="G2954" s="215">
        <v>71.2</v>
      </c>
      <c r="H2954" s="196">
        <f t="shared" si="139"/>
        <v>71.2</v>
      </c>
      <c r="I2954" s="197" t="b">
        <f t="shared" si="140"/>
        <v>1</v>
      </c>
      <c r="J2954" s="194" t="b">
        <v>1</v>
      </c>
    </row>
    <row r="2955" spans="1:10" ht="15.6" thickBot="1">
      <c r="A2955" s="222" t="str">
        <f t="shared" si="138"/>
        <v>CANKOW</v>
      </c>
      <c r="B2955" s="199" t="s">
        <v>770</v>
      </c>
      <c r="C2955" s="199" t="s">
        <v>1672</v>
      </c>
      <c r="D2955" s="215">
        <v>312</v>
      </c>
      <c r="E2955" s="215" t="s">
        <v>1766</v>
      </c>
      <c r="F2955" s="215">
        <v>2097.5</v>
      </c>
      <c r="G2955" s="215">
        <v>71.2</v>
      </c>
      <c r="H2955" s="196">
        <f t="shared" si="139"/>
        <v>71.2</v>
      </c>
      <c r="I2955" s="197" t="b">
        <f t="shared" si="140"/>
        <v>1</v>
      </c>
      <c r="J2955" s="194" t="b">
        <v>1</v>
      </c>
    </row>
    <row r="2956" spans="1:10" ht="21" thickBot="1">
      <c r="A2956" s="222" t="str">
        <f t="shared" si="138"/>
        <v>LAXSLC</v>
      </c>
      <c r="B2956" s="199" t="s">
        <v>783</v>
      </c>
      <c r="C2956" s="199" t="s">
        <v>1701</v>
      </c>
      <c r="D2956" s="215">
        <v>948</v>
      </c>
      <c r="E2956" s="215" t="s">
        <v>2199</v>
      </c>
      <c r="F2956" s="215">
        <v>4314.3999999999996</v>
      </c>
      <c r="G2956" s="215">
        <v>119.7</v>
      </c>
      <c r="H2956" s="196">
        <f t="shared" si="139"/>
        <v>119.7</v>
      </c>
      <c r="I2956" s="197" t="b">
        <f t="shared" si="140"/>
        <v>1</v>
      </c>
      <c r="J2956" s="194" t="b">
        <v>1</v>
      </c>
    </row>
    <row r="2957" spans="1:10" ht="21" thickBot="1">
      <c r="A2957" s="222" t="str">
        <f t="shared" si="138"/>
        <v>SLCLAX</v>
      </c>
      <c r="B2957" s="199" t="s">
        <v>1701</v>
      </c>
      <c r="C2957" s="199" t="s">
        <v>783</v>
      </c>
      <c r="D2957" s="215">
        <v>948</v>
      </c>
      <c r="E2957" s="215" t="s">
        <v>2199</v>
      </c>
      <c r="F2957" s="215">
        <v>4315</v>
      </c>
      <c r="G2957" s="215">
        <v>119.6</v>
      </c>
      <c r="H2957" s="196">
        <f t="shared" si="139"/>
        <v>119.6</v>
      </c>
      <c r="I2957" s="197" t="b">
        <f t="shared" si="140"/>
        <v>1</v>
      </c>
      <c r="J2957" s="194" t="b">
        <v>1</v>
      </c>
    </row>
    <row r="2958" spans="1:10" ht="15.6" thickBot="1">
      <c r="A2958" s="222" t="str">
        <f t="shared" si="138"/>
        <v>LAXMTY</v>
      </c>
      <c r="B2958" s="199" t="s">
        <v>783</v>
      </c>
      <c r="C2958" s="199" t="s">
        <v>1750</v>
      </c>
      <c r="D2958" s="215">
        <v>1979</v>
      </c>
      <c r="E2958" s="215" t="s">
        <v>2200</v>
      </c>
      <c r="F2958" s="215">
        <v>6907.9</v>
      </c>
      <c r="G2958" s="215">
        <v>204.4</v>
      </c>
      <c r="H2958" s="196">
        <f t="shared" si="139"/>
        <v>204.4</v>
      </c>
      <c r="I2958" s="197" t="b">
        <f t="shared" si="140"/>
        <v>1</v>
      </c>
      <c r="J2958" s="194" t="b">
        <v>1</v>
      </c>
    </row>
    <row r="2959" spans="1:10" ht="15.6" thickBot="1">
      <c r="A2959" s="222" t="str">
        <f t="shared" si="138"/>
        <v>MTYLAX</v>
      </c>
      <c r="B2959" s="199" t="s">
        <v>1750</v>
      </c>
      <c r="C2959" s="199" t="s">
        <v>783</v>
      </c>
      <c r="D2959" s="215">
        <v>1979</v>
      </c>
      <c r="E2959" s="215" t="s">
        <v>2200</v>
      </c>
      <c r="F2959" s="215">
        <v>6907.9</v>
      </c>
      <c r="G2959" s="215">
        <v>204.4</v>
      </c>
      <c r="H2959" s="196">
        <f t="shared" si="139"/>
        <v>204.4</v>
      </c>
      <c r="I2959" s="197" t="b">
        <f t="shared" si="140"/>
        <v>1</v>
      </c>
      <c r="J2959" s="194" t="b">
        <v>1</v>
      </c>
    </row>
    <row r="2960" spans="1:10" ht="21" thickBot="1">
      <c r="A2960" s="222" t="str">
        <f t="shared" si="138"/>
        <v>LAXORD</v>
      </c>
      <c r="B2960" s="199" t="s">
        <v>783</v>
      </c>
      <c r="C2960" s="199" t="s">
        <v>776</v>
      </c>
      <c r="D2960" s="215">
        <v>2800</v>
      </c>
      <c r="E2960" s="215" t="s">
        <v>2201</v>
      </c>
      <c r="F2960" s="215">
        <v>13005.9</v>
      </c>
      <c r="G2960" s="215">
        <v>222</v>
      </c>
      <c r="H2960" s="196">
        <f t="shared" si="139"/>
        <v>222</v>
      </c>
      <c r="I2960" s="197" t="b">
        <f t="shared" si="140"/>
        <v>1</v>
      </c>
      <c r="J2960" s="194" t="b">
        <v>1</v>
      </c>
    </row>
    <row r="2961" spans="1:10" ht="21" thickBot="1">
      <c r="A2961" s="222" t="str">
        <f t="shared" si="138"/>
        <v>ORDLAX</v>
      </c>
      <c r="B2961" s="199" t="s">
        <v>776</v>
      </c>
      <c r="C2961" s="199" t="s">
        <v>783</v>
      </c>
      <c r="D2961" s="215">
        <v>2800</v>
      </c>
      <c r="E2961" s="215" t="s">
        <v>2201</v>
      </c>
      <c r="F2961" s="215">
        <v>12832.9</v>
      </c>
      <c r="G2961" s="215">
        <v>222.2</v>
      </c>
      <c r="H2961" s="196">
        <f t="shared" si="139"/>
        <v>222.2</v>
      </c>
      <c r="I2961" s="197" t="b">
        <f t="shared" si="140"/>
        <v>1</v>
      </c>
      <c r="J2961" s="194" t="b">
        <v>1</v>
      </c>
    </row>
    <row r="2962" spans="1:10" ht="15.6" thickBot="1">
      <c r="A2962" s="222" t="str">
        <f t="shared" si="138"/>
        <v>YOWLGA</v>
      </c>
      <c r="B2962" s="199" t="s">
        <v>786</v>
      </c>
      <c r="C2962" s="199" t="s">
        <v>1650</v>
      </c>
      <c r="D2962" s="215">
        <v>526</v>
      </c>
      <c r="E2962" s="215" t="s">
        <v>1199</v>
      </c>
      <c r="F2962" s="215">
        <v>1793.2</v>
      </c>
      <c r="G2962" s="215">
        <v>64.3</v>
      </c>
      <c r="H2962" s="196">
        <f t="shared" si="139"/>
        <v>64.3</v>
      </c>
      <c r="I2962" s="197" t="b">
        <f t="shared" si="140"/>
        <v>1</v>
      </c>
      <c r="J2962" s="194" t="b">
        <v>1</v>
      </c>
    </row>
    <row r="2963" spans="1:10" ht="15.6" thickBot="1">
      <c r="A2963" s="222" t="str">
        <f t="shared" si="138"/>
        <v>LGAYOW</v>
      </c>
      <c r="B2963" s="199" t="s">
        <v>1650</v>
      </c>
      <c r="C2963" s="199" t="s">
        <v>786</v>
      </c>
      <c r="D2963" s="216">
        <v>526</v>
      </c>
      <c r="E2963" s="216" t="s">
        <v>1199</v>
      </c>
      <c r="F2963" s="216">
        <v>1793.2</v>
      </c>
      <c r="G2963" s="216">
        <v>64.3</v>
      </c>
      <c r="H2963" s="196">
        <f t="shared" si="139"/>
        <v>64.3</v>
      </c>
      <c r="I2963" s="197" t="b">
        <f t="shared" si="140"/>
        <v>1</v>
      </c>
      <c r="J2963" s="194" t="b">
        <v>1</v>
      </c>
    </row>
    <row r="2964" spans="1:10" ht="15.6" thickBot="1">
      <c r="A2964" s="222" t="str">
        <f t="shared" si="138"/>
        <v>LGADEN</v>
      </c>
      <c r="B2964" s="199" t="s">
        <v>1650</v>
      </c>
      <c r="C2964" s="199" t="s">
        <v>878</v>
      </c>
      <c r="D2964" s="215">
        <v>2597</v>
      </c>
      <c r="E2964" s="215" t="s">
        <v>2202</v>
      </c>
      <c r="F2964" s="215">
        <v>10245.5</v>
      </c>
      <c r="G2964" s="215">
        <v>215.5</v>
      </c>
      <c r="H2964" s="196">
        <f t="shared" si="139"/>
        <v>215.5</v>
      </c>
      <c r="I2964" s="197" t="b">
        <f t="shared" si="140"/>
        <v>1</v>
      </c>
      <c r="J2964" s="194" t="b">
        <v>1</v>
      </c>
    </row>
    <row r="2965" spans="1:10" ht="15.6" thickBot="1">
      <c r="A2965" s="222" t="str">
        <f t="shared" si="138"/>
        <v>DENLGA</v>
      </c>
      <c r="B2965" s="199" t="s">
        <v>878</v>
      </c>
      <c r="C2965" s="199" t="s">
        <v>1650</v>
      </c>
      <c r="D2965" s="215">
        <v>2597</v>
      </c>
      <c r="E2965" s="215" t="s">
        <v>2202</v>
      </c>
      <c r="F2965" s="215">
        <v>10236.700000000001</v>
      </c>
      <c r="G2965" s="215">
        <v>216.2</v>
      </c>
      <c r="H2965" s="196">
        <f t="shared" si="139"/>
        <v>216.2</v>
      </c>
      <c r="I2965" s="197" t="b">
        <f t="shared" si="140"/>
        <v>1</v>
      </c>
      <c r="J2965" s="194" t="b">
        <v>1</v>
      </c>
    </row>
    <row r="2966" spans="1:10" ht="15.6" thickBot="1">
      <c r="A2966" s="222" t="str">
        <f t="shared" si="138"/>
        <v>LISIST</v>
      </c>
      <c r="B2966" s="199" t="s">
        <v>1452</v>
      </c>
      <c r="C2966" s="199" t="s">
        <v>812</v>
      </c>
      <c r="D2966" s="215">
        <v>3209</v>
      </c>
      <c r="E2966" s="215" t="s">
        <v>2203</v>
      </c>
      <c r="F2966" s="215">
        <v>14344.5</v>
      </c>
      <c r="G2966" s="215">
        <v>241.3</v>
      </c>
      <c r="H2966" s="196">
        <f t="shared" si="139"/>
        <v>241.3</v>
      </c>
      <c r="I2966" s="197" t="b">
        <f t="shared" si="140"/>
        <v>1</v>
      </c>
      <c r="J2966" s="194" t="b">
        <v>1</v>
      </c>
    </row>
    <row r="2967" spans="1:10" ht="15.6" thickBot="1">
      <c r="A2967" s="222" t="str">
        <f t="shared" si="138"/>
        <v>ISTLIS</v>
      </c>
      <c r="B2967" s="199" t="s">
        <v>812</v>
      </c>
      <c r="C2967" s="199" t="s">
        <v>1452</v>
      </c>
      <c r="D2967" s="215">
        <v>3209</v>
      </c>
      <c r="E2967" s="215" t="s">
        <v>2203</v>
      </c>
      <c r="F2967" s="215">
        <v>14344.5</v>
      </c>
      <c r="G2967" s="215">
        <v>241.3</v>
      </c>
      <c r="H2967" s="196">
        <f t="shared" si="139"/>
        <v>241.3</v>
      </c>
      <c r="I2967" s="197" t="b">
        <f t="shared" si="140"/>
        <v>1</v>
      </c>
      <c r="J2967" s="194" t="b">
        <v>1</v>
      </c>
    </row>
    <row r="2968" spans="1:10" ht="15.6" thickBot="1">
      <c r="A2968" s="222" t="str">
        <f t="shared" si="138"/>
        <v>MAAHYD</v>
      </c>
      <c r="B2968" s="199" t="s">
        <v>1262</v>
      </c>
      <c r="C2968" s="199" t="s">
        <v>1232</v>
      </c>
      <c r="D2968" s="215">
        <v>505</v>
      </c>
      <c r="E2968" s="215" t="s">
        <v>2204</v>
      </c>
      <c r="F2968" s="215">
        <v>3113.4</v>
      </c>
      <c r="G2968" s="215">
        <v>62.1</v>
      </c>
      <c r="H2968" s="196">
        <f t="shared" si="139"/>
        <v>62.1</v>
      </c>
      <c r="I2968" s="197" t="b">
        <f t="shared" si="140"/>
        <v>1</v>
      </c>
      <c r="J2968" s="194" t="b">
        <v>1</v>
      </c>
    </row>
    <row r="2969" spans="1:10" ht="15.6" thickBot="1">
      <c r="A2969" s="222" t="str">
        <f t="shared" si="138"/>
        <v>LEXORD</v>
      </c>
      <c r="B2969" s="199" t="s">
        <v>2205</v>
      </c>
      <c r="C2969" s="199" t="s">
        <v>776</v>
      </c>
      <c r="D2969" s="216">
        <v>518</v>
      </c>
      <c r="E2969" s="216" t="s">
        <v>1642</v>
      </c>
      <c r="F2969" s="216">
        <v>1699</v>
      </c>
      <c r="G2969" s="216">
        <v>101.4</v>
      </c>
      <c r="H2969" s="196">
        <f t="shared" si="139"/>
        <v>101.4</v>
      </c>
      <c r="I2969" s="197" t="b">
        <f t="shared" si="140"/>
        <v>1</v>
      </c>
      <c r="J2969" s="194" t="b">
        <v>1</v>
      </c>
    </row>
    <row r="2970" spans="1:10" ht="15.6" thickBot="1">
      <c r="A2970" s="222" t="str">
        <f t="shared" si="138"/>
        <v>ORDLEX</v>
      </c>
      <c r="B2970" s="199" t="s">
        <v>776</v>
      </c>
      <c r="C2970" s="199" t="s">
        <v>2205</v>
      </c>
      <c r="D2970" s="215">
        <v>518</v>
      </c>
      <c r="E2970" s="215" t="s">
        <v>1642</v>
      </c>
      <c r="F2970" s="215">
        <v>1684.2</v>
      </c>
      <c r="G2970" s="215">
        <v>107</v>
      </c>
      <c r="H2970" s="196">
        <f t="shared" si="139"/>
        <v>107</v>
      </c>
      <c r="I2970" s="197" t="b">
        <f t="shared" si="140"/>
        <v>1</v>
      </c>
      <c r="J2970" s="194" t="b">
        <v>1</v>
      </c>
    </row>
    <row r="2971" spans="1:10" ht="21" thickBot="1">
      <c r="A2971" s="222" t="str">
        <f t="shared" si="138"/>
        <v>MCTDXB</v>
      </c>
      <c r="B2971" s="199" t="s">
        <v>2206</v>
      </c>
      <c r="C2971" s="199" t="s">
        <v>778</v>
      </c>
      <c r="D2971" s="216">
        <v>348</v>
      </c>
      <c r="E2971" s="216" t="s">
        <v>2207</v>
      </c>
      <c r="F2971" s="216">
        <v>3985.9</v>
      </c>
      <c r="G2971" s="216">
        <v>60.5</v>
      </c>
      <c r="H2971" s="196">
        <f t="shared" si="139"/>
        <v>60.5</v>
      </c>
      <c r="I2971" s="197" t="b">
        <f t="shared" si="140"/>
        <v>1</v>
      </c>
      <c r="J2971" s="194" t="b">
        <v>1</v>
      </c>
    </row>
    <row r="2972" spans="1:10" ht="21" thickBot="1">
      <c r="A2972" s="222" t="str">
        <f t="shared" si="138"/>
        <v>DXBMCT</v>
      </c>
      <c r="B2972" s="199" t="s">
        <v>778</v>
      </c>
      <c r="C2972" s="199" t="s">
        <v>2206</v>
      </c>
      <c r="D2972" s="215">
        <v>348</v>
      </c>
      <c r="E2972" s="215" t="s">
        <v>2207</v>
      </c>
      <c r="F2972" s="215">
        <v>3985.4</v>
      </c>
      <c r="G2972" s="215">
        <v>60.5</v>
      </c>
      <c r="H2972" s="196">
        <f t="shared" si="139"/>
        <v>60.5</v>
      </c>
      <c r="I2972" s="197" t="b">
        <f t="shared" si="140"/>
        <v>1</v>
      </c>
      <c r="J2972" s="194" t="b">
        <v>1</v>
      </c>
    </row>
    <row r="2973" spans="1:10" ht="15.6" thickBot="1">
      <c r="A2973" s="222" t="str">
        <f t="shared" si="138"/>
        <v>CTBKK</v>
      </c>
      <c r="B2973" s="199" t="s">
        <v>2208</v>
      </c>
      <c r="C2973" s="199" t="s">
        <v>768</v>
      </c>
      <c r="D2973" s="215">
        <v>4587</v>
      </c>
      <c r="E2973" s="215" t="s">
        <v>2126</v>
      </c>
      <c r="F2973" s="215">
        <v>29880.2</v>
      </c>
      <c r="G2973" s="215">
        <v>257.5</v>
      </c>
      <c r="H2973" s="196">
        <f t="shared" si="139"/>
        <v>257.5</v>
      </c>
      <c r="I2973" s="197" t="b">
        <f t="shared" si="140"/>
        <v>1</v>
      </c>
      <c r="J2973" s="194" t="b">
        <v>1</v>
      </c>
    </row>
    <row r="2974" spans="1:10" ht="15.6" thickBot="1">
      <c r="A2974" s="222" t="str">
        <f t="shared" si="138"/>
        <v>BKKMCT</v>
      </c>
      <c r="B2974" s="199" t="s">
        <v>768</v>
      </c>
      <c r="C2974" s="199" t="s">
        <v>2206</v>
      </c>
      <c r="D2974" s="215">
        <v>4587</v>
      </c>
      <c r="E2974" s="215" t="s">
        <v>2126</v>
      </c>
      <c r="F2974" s="215">
        <v>29880.2</v>
      </c>
      <c r="G2974" s="215">
        <v>257.5</v>
      </c>
      <c r="H2974" s="196">
        <f t="shared" si="139"/>
        <v>257.5</v>
      </c>
      <c r="I2974" s="197" t="b">
        <f t="shared" si="140"/>
        <v>1</v>
      </c>
      <c r="J2974" s="194" t="b">
        <v>1</v>
      </c>
    </row>
    <row r="2975" spans="1:10" ht="15.6" thickBot="1">
      <c r="A2975" s="222" t="str">
        <f t="shared" si="138"/>
        <v>SANIAH</v>
      </c>
      <c r="B2975" s="199" t="s">
        <v>807</v>
      </c>
      <c r="C2975" s="199" t="s">
        <v>774</v>
      </c>
      <c r="D2975" s="215">
        <v>2092</v>
      </c>
      <c r="E2975" s="215" t="s">
        <v>1723</v>
      </c>
      <c r="F2975" s="215">
        <v>9140.9</v>
      </c>
      <c r="G2975" s="215">
        <v>186</v>
      </c>
      <c r="H2975" s="196">
        <f t="shared" si="139"/>
        <v>186</v>
      </c>
      <c r="I2975" s="197" t="b">
        <f t="shared" si="140"/>
        <v>1</v>
      </c>
      <c r="J2975" s="194" t="b">
        <v>1</v>
      </c>
    </row>
    <row r="2976" spans="1:10" ht="15.6" thickBot="1">
      <c r="A2976" s="222" t="str">
        <f t="shared" si="138"/>
        <v>IAHSAN</v>
      </c>
      <c r="B2976" s="199" t="s">
        <v>774</v>
      </c>
      <c r="C2976" s="199" t="s">
        <v>807</v>
      </c>
      <c r="D2976" s="215">
        <v>2092</v>
      </c>
      <c r="E2976" s="215" t="s">
        <v>1723</v>
      </c>
      <c r="F2976" s="215">
        <v>9112</v>
      </c>
      <c r="G2976" s="215">
        <v>187.2</v>
      </c>
      <c r="H2976" s="196">
        <f t="shared" si="139"/>
        <v>187.2</v>
      </c>
      <c r="I2976" s="197" t="b">
        <f t="shared" si="140"/>
        <v>1</v>
      </c>
      <c r="J2976" s="194" t="b">
        <v>1</v>
      </c>
    </row>
    <row r="2977" spans="1:10" ht="15.6" thickBot="1">
      <c r="A2977" s="222" t="str">
        <f t="shared" si="138"/>
        <v>ROAIAD</v>
      </c>
      <c r="B2977" s="199" t="s">
        <v>888</v>
      </c>
      <c r="C2977" s="199" t="s">
        <v>793</v>
      </c>
      <c r="D2977" s="215">
        <v>283</v>
      </c>
      <c r="E2977" s="215" t="s">
        <v>2209</v>
      </c>
      <c r="F2977" s="215">
        <v>1295.2</v>
      </c>
      <c r="G2977" s="215">
        <v>47.8</v>
      </c>
      <c r="H2977" s="196">
        <f t="shared" si="139"/>
        <v>47.8</v>
      </c>
      <c r="I2977" s="197" t="b">
        <f t="shared" si="140"/>
        <v>1</v>
      </c>
      <c r="J2977" s="194" t="b">
        <v>1</v>
      </c>
    </row>
    <row r="2978" spans="1:10">
      <c r="A2978" s="222" t="str">
        <f t="shared" si="138"/>
        <v>RNODEN</v>
      </c>
      <c r="B2978" s="199" t="s">
        <v>1676</v>
      </c>
      <c r="C2978" s="199" t="s">
        <v>878</v>
      </c>
      <c r="D2978" s="215">
        <v>1291</v>
      </c>
      <c r="E2978" s="215" t="s">
        <v>2014</v>
      </c>
      <c r="F2978" s="215">
        <v>5617.1</v>
      </c>
      <c r="G2978" s="215">
        <v>140.30000000000001</v>
      </c>
      <c r="H2978" s="196">
        <f t="shared" si="139"/>
        <v>140.30000000000001</v>
      </c>
      <c r="I2978" s="197" t="b">
        <f t="shared" si="140"/>
        <v>1</v>
      </c>
      <c r="J2978" s="194" t="b">
        <v>1</v>
      </c>
    </row>
    <row r="2979" spans="1:10">
      <c r="A2979" s="222" t="str">
        <f t="shared" si="138"/>
        <v>RNSSEN</v>
      </c>
      <c r="B2979" s="199" t="s">
        <v>2099</v>
      </c>
      <c r="C2979" s="199" t="s">
        <v>2210</v>
      </c>
      <c r="D2979" s="217">
        <v>425</v>
      </c>
      <c r="E2979" s="217" t="s">
        <v>2211</v>
      </c>
      <c r="F2979" s="217">
        <v>840.2</v>
      </c>
      <c r="G2979" s="217">
        <v>41.9</v>
      </c>
      <c r="H2979" s="196">
        <f t="shared" si="139"/>
        <v>41.9</v>
      </c>
      <c r="I2979" s="197" t="b">
        <f t="shared" si="140"/>
        <v>1</v>
      </c>
      <c r="J2979" s="194" t="b">
        <v>1</v>
      </c>
    </row>
    <row r="2980" spans="1:10">
      <c r="A2980" s="222" t="str">
        <f t="shared" si="138"/>
        <v>SENRNS</v>
      </c>
      <c r="B2980" s="199" t="s">
        <v>2210</v>
      </c>
      <c r="C2980" s="199" t="s">
        <v>2099</v>
      </c>
      <c r="D2980" s="218">
        <v>425</v>
      </c>
      <c r="E2980" s="218" t="s">
        <v>2211</v>
      </c>
      <c r="F2980" s="218">
        <v>840.2</v>
      </c>
      <c r="G2980" s="218">
        <v>41.9</v>
      </c>
      <c r="H2980" s="196">
        <f t="shared" si="139"/>
        <v>41.9</v>
      </c>
      <c r="I2980" s="197" t="b">
        <f t="shared" si="140"/>
        <v>1</v>
      </c>
      <c r="J2980" s="194" t="b">
        <v>1</v>
      </c>
    </row>
    <row r="2981" spans="1:10" ht="15.6" thickBot="1">
      <c r="A2981" s="222" t="str">
        <f t="shared" si="138"/>
        <v>RNODFW</v>
      </c>
      <c r="B2981" s="199" t="s">
        <v>1676</v>
      </c>
      <c r="C2981" s="199" t="s">
        <v>881</v>
      </c>
      <c r="D2981" s="217">
        <v>1</v>
      </c>
      <c r="E2981" s="217" t="s">
        <v>2212</v>
      </c>
      <c r="F2981" s="217">
        <v>9051.9</v>
      </c>
      <c r="G2981" s="217">
        <v>178.7</v>
      </c>
      <c r="H2981" s="196">
        <f t="shared" si="139"/>
        <v>178.7</v>
      </c>
      <c r="I2981" s="197" t="b">
        <f t="shared" si="140"/>
        <v>1</v>
      </c>
      <c r="J2981" s="194" t="b">
        <v>1</v>
      </c>
    </row>
    <row r="2982" spans="1:10" ht="15.6" thickBot="1">
      <c r="A2982" s="222" t="str">
        <f t="shared" si="138"/>
        <v>RGNBKK</v>
      </c>
      <c r="B2982" s="199" t="s">
        <v>1644</v>
      </c>
      <c r="C2982" s="199" t="s">
        <v>768</v>
      </c>
      <c r="D2982" s="215">
        <v>608</v>
      </c>
      <c r="E2982" s="215" t="s">
        <v>2213</v>
      </c>
      <c r="F2982" s="215">
        <v>3881.6</v>
      </c>
      <c r="G2982" s="215">
        <v>71.599999999999994</v>
      </c>
      <c r="H2982" s="196">
        <f t="shared" si="139"/>
        <v>71.599999999999994</v>
      </c>
      <c r="I2982" s="197" t="b">
        <f t="shared" si="140"/>
        <v>1</v>
      </c>
      <c r="J2982" s="194" t="b">
        <v>1</v>
      </c>
    </row>
    <row r="2983" spans="1:10" ht="15.6" thickBot="1">
      <c r="A2983" s="222" t="str">
        <f t="shared" si="138"/>
        <v>BKKRGN</v>
      </c>
      <c r="B2983" s="199" t="s">
        <v>768</v>
      </c>
      <c r="C2983" s="199" t="s">
        <v>1644</v>
      </c>
      <c r="D2983" s="215">
        <v>608</v>
      </c>
      <c r="E2983" s="215" t="s">
        <v>2213</v>
      </c>
      <c r="F2983" s="215">
        <v>3881.6</v>
      </c>
      <c r="G2983" s="215">
        <v>71.599999999999994</v>
      </c>
      <c r="H2983" s="196">
        <f t="shared" si="139"/>
        <v>71.599999999999994</v>
      </c>
      <c r="I2983" s="197" t="b">
        <f t="shared" si="140"/>
        <v>1</v>
      </c>
      <c r="J2983" s="194" t="b">
        <v>1</v>
      </c>
    </row>
    <row r="2984" spans="1:10" ht="15.6" thickBot="1">
      <c r="A2984" s="222" t="str">
        <f t="shared" si="138"/>
        <v>RDULGA</v>
      </c>
      <c r="B2984" s="199" t="s">
        <v>809</v>
      </c>
      <c r="C2984" s="199" t="s">
        <v>1650</v>
      </c>
      <c r="D2984" s="215">
        <v>692</v>
      </c>
      <c r="E2984" s="215" t="s">
        <v>2214</v>
      </c>
      <c r="F2984" s="215">
        <v>2800.4</v>
      </c>
      <c r="G2984" s="215">
        <v>114.4</v>
      </c>
      <c r="H2984" s="196">
        <f t="shared" si="139"/>
        <v>114.4</v>
      </c>
      <c r="I2984" s="197" t="b">
        <f t="shared" si="140"/>
        <v>1</v>
      </c>
      <c r="J2984" s="194" t="b">
        <v>1</v>
      </c>
    </row>
    <row r="2985" spans="1:10" ht="15.6" thickBot="1">
      <c r="A2985" s="222" t="str">
        <f t="shared" si="138"/>
        <v>RDUAUS</v>
      </c>
      <c r="B2985" s="199" t="s">
        <v>809</v>
      </c>
      <c r="C2985" s="199" t="s">
        <v>891</v>
      </c>
      <c r="D2985" s="215">
        <v>1865</v>
      </c>
      <c r="E2985" s="215" t="s">
        <v>2215</v>
      </c>
      <c r="F2985" s="215">
        <v>5203.1000000000004</v>
      </c>
      <c r="G2985" s="215">
        <v>209</v>
      </c>
      <c r="H2985" s="196">
        <f t="shared" si="139"/>
        <v>209</v>
      </c>
      <c r="I2985" s="197" t="b">
        <f t="shared" si="140"/>
        <v>1</v>
      </c>
      <c r="J2985" s="194" t="b">
        <v>1</v>
      </c>
    </row>
    <row r="2986" spans="1:10" ht="15.6" thickBot="1">
      <c r="A2986" s="222" t="str">
        <f t="shared" si="138"/>
        <v>AUSRDU</v>
      </c>
      <c r="B2986" s="199" t="s">
        <v>891</v>
      </c>
      <c r="C2986" s="199" t="s">
        <v>809</v>
      </c>
      <c r="D2986" s="215">
        <v>1865</v>
      </c>
      <c r="E2986" s="215" t="s">
        <v>1943</v>
      </c>
      <c r="F2986" s="215">
        <v>5215</v>
      </c>
      <c r="G2986" s="215">
        <v>208.8</v>
      </c>
      <c r="H2986" s="196">
        <f t="shared" si="139"/>
        <v>208.8</v>
      </c>
      <c r="I2986" s="197" t="b">
        <f t="shared" si="140"/>
        <v>1</v>
      </c>
      <c r="J2986" s="194" t="b">
        <v>1</v>
      </c>
    </row>
    <row r="2987" spans="1:10" ht="15.6" thickBot="1">
      <c r="A2987" s="222" t="str">
        <f t="shared" si="138"/>
        <v>PVGDQA</v>
      </c>
      <c r="B2987" s="199" t="s">
        <v>758</v>
      </c>
      <c r="C2987" s="199" t="s">
        <v>2216</v>
      </c>
      <c r="D2987" s="215">
        <v>1757</v>
      </c>
      <c r="E2987" s="215" t="s">
        <v>921</v>
      </c>
      <c r="F2987" s="215">
        <v>7856.4</v>
      </c>
      <c r="G2987" s="215">
        <v>154.4</v>
      </c>
      <c r="H2987" s="196">
        <f t="shared" si="139"/>
        <v>154.4</v>
      </c>
      <c r="I2987" s="197" t="b">
        <f t="shared" si="140"/>
        <v>1</v>
      </c>
      <c r="J2987" s="194" t="b">
        <v>1</v>
      </c>
    </row>
    <row r="2988" spans="1:10" ht="15.6" thickBot="1">
      <c r="A2988" s="222" t="str">
        <f t="shared" si="138"/>
        <v>DQAPVG</v>
      </c>
      <c r="B2988" s="199" t="s">
        <v>2216</v>
      </c>
      <c r="C2988" s="199" t="s">
        <v>758</v>
      </c>
      <c r="D2988" s="216">
        <v>1757</v>
      </c>
      <c r="E2988" s="216" t="s">
        <v>921</v>
      </c>
      <c r="F2988" s="216">
        <v>7856.4</v>
      </c>
      <c r="G2988" s="216">
        <v>154.4</v>
      </c>
      <c r="H2988" s="196">
        <f t="shared" si="139"/>
        <v>154.4</v>
      </c>
      <c r="I2988" s="197" t="b">
        <f t="shared" si="140"/>
        <v>1</v>
      </c>
      <c r="J2988" s="194" t="b">
        <v>1</v>
      </c>
    </row>
    <row r="2989" spans="1:10" ht="15.6" thickBot="1">
      <c r="A2989" s="222" t="str">
        <f t="shared" si="138"/>
        <v>PVGJNG</v>
      </c>
      <c r="B2989" s="199" t="s">
        <v>758</v>
      </c>
      <c r="C2989" s="199" t="s">
        <v>2193</v>
      </c>
      <c r="D2989" s="215">
        <v>686</v>
      </c>
      <c r="E2989" s="215" t="s">
        <v>2217</v>
      </c>
      <c r="F2989" s="215">
        <v>4069</v>
      </c>
      <c r="G2989" s="215">
        <v>82.2</v>
      </c>
      <c r="H2989" s="196">
        <f t="shared" si="139"/>
        <v>82.2</v>
      </c>
      <c r="I2989" s="197" t="b">
        <f t="shared" si="140"/>
        <v>1</v>
      </c>
      <c r="J2989" s="194" t="b">
        <v>1</v>
      </c>
    </row>
    <row r="2990" spans="1:10" ht="15.6" thickBot="1">
      <c r="A2990" s="222" t="str">
        <f t="shared" si="138"/>
        <v>PVGHIA</v>
      </c>
      <c r="B2990" s="199" t="s">
        <v>758</v>
      </c>
      <c r="C2990" s="199" t="s">
        <v>1898</v>
      </c>
      <c r="D2990" s="215">
        <v>386</v>
      </c>
      <c r="E2990" s="215">
        <v>320</v>
      </c>
      <c r="F2990" s="215">
        <v>2749</v>
      </c>
      <c r="G2990" s="215">
        <v>54.6</v>
      </c>
      <c r="H2990" s="196">
        <f t="shared" si="139"/>
        <v>54.6</v>
      </c>
      <c r="I2990" s="197" t="b">
        <f t="shared" si="140"/>
        <v>1</v>
      </c>
      <c r="J2990" s="194" t="b">
        <v>1</v>
      </c>
    </row>
    <row r="2991" spans="1:10" ht="15.6" thickBot="1">
      <c r="A2991" s="222" t="str">
        <f t="shared" si="138"/>
        <v>HIAPVG</v>
      </c>
      <c r="B2991" s="199" t="s">
        <v>1898</v>
      </c>
      <c r="C2991" s="199" t="s">
        <v>758</v>
      </c>
      <c r="D2991" s="215">
        <v>386</v>
      </c>
      <c r="E2991" s="215">
        <v>320</v>
      </c>
      <c r="F2991" s="215">
        <v>2749</v>
      </c>
      <c r="G2991" s="215">
        <v>54.6</v>
      </c>
      <c r="H2991" s="196">
        <f t="shared" si="139"/>
        <v>54.6</v>
      </c>
      <c r="I2991" s="197" t="b">
        <f t="shared" si="140"/>
        <v>1</v>
      </c>
      <c r="J2991" s="194" t="b">
        <v>1</v>
      </c>
    </row>
    <row r="2992" spans="1:10" ht="15.6" thickBot="1">
      <c r="A2992" s="222" t="str">
        <f t="shared" si="138"/>
        <v>PNQHYD</v>
      </c>
      <c r="B2992" s="199" t="s">
        <v>914</v>
      </c>
      <c r="C2992" s="199" t="s">
        <v>1232</v>
      </c>
      <c r="D2992" s="215">
        <v>499</v>
      </c>
      <c r="E2992" s="215" t="s">
        <v>2218</v>
      </c>
      <c r="F2992" s="215">
        <v>2394.3000000000002</v>
      </c>
      <c r="G2992" s="215">
        <v>55</v>
      </c>
      <c r="H2992" s="196">
        <f t="shared" si="139"/>
        <v>55</v>
      </c>
      <c r="I2992" s="197" t="b">
        <f t="shared" si="140"/>
        <v>1</v>
      </c>
      <c r="J2992" s="194" t="b">
        <v>1</v>
      </c>
    </row>
    <row r="2993" spans="1:10" ht="15.6" thickBot="1">
      <c r="A2993" s="222" t="str">
        <f t="shared" si="138"/>
        <v>HYDPNQ</v>
      </c>
      <c r="B2993" s="199" t="s">
        <v>1232</v>
      </c>
      <c r="C2993" s="199" t="s">
        <v>914</v>
      </c>
      <c r="D2993" s="216">
        <v>499</v>
      </c>
      <c r="E2993" s="216" t="s">
        <v>2218</v>
      </c>
      <c r="F2993" s="216">
        <v>2400.9</v>
      </c>
      <c r="G2993" s="216">
        <v>55.1</v>
      </c>
      <c r="H2993" s="196">
        <f t="shared" si="139"/>
        <v>55.1</v>
      </c>
      <c r="I2993" s="197" t="b">
        <f t="shared" si="140"/>
        <v>1</v>
      </c>
      <c r="J2993" s="194" t="b">
        <v>1</v>
      </c>
    </row>
    <row r="2994" spans="1:10" ht="15.6" thickBot="1">
      <c r="A2994" s="222" t="str">
        <f t="shared" si="138"/>
        <v>PIAORD</v>
      </c>
      <c r="B2994" s="199" t="s">
        <v>2219</v>
      </c>
      <c r="C2994" s="199" t="s">
        <v>776</v>
      </c>
      <c r="D2994" s="215">
        <v>208</v>
      </c>
      <c r="E2994" s="215" t="s">
        <v>2220</v>
      </c>
      <c r="F2994" s="215">
        <v>952.8</v>
      </c>
      <c r="G2994" s="215">
        <v>52.5</v>
      </c>
      <c r="H2994" s="196">
        <f t="shared" si="139"/>
        <v>52.5</v>
      </c>
      <c r="I2994" s="197" t="b">
        <f t="shared" si="140"/>
        <v>1</v>
      </c>
      <c r="J2994" s="194" t="b">
        <v>1</v>
      </c>
    </row>
    <row r="2995" spans="1:10" ht="15.6" thickBot="1">
      <c r="A2995" s="222" t="str">
        <f t="shared" si="138"/>
        <v>ORDPIA</v>
      </c>
      <c r="B2995" s="199" t="s">
        <v>776</v>
      </c>
      <c r="C2995" s="199" t="s">
        <v>2219</v>
      </c>
      <c r="D2995" s="215">
        <v>208</v>
      </c>
      <c r="E2995" s="215" t="s">
        <v>2220</v>
      </c>
      <c r="F2995" s="215">
        <v>951.3</v>
      </c>
      <c r="G2995" s="215">
        <v>52.9</v>
      </c>
      <c r="H2995" s="196">
        <f t="shared" si="139"/>
        <v>52.9</v>
      </c>
      <c r="I2995" s="197" t="b">
        <f t="shared" si="140"/>
        <v>1</v>
      </c>
      <c r="J2995" s="194" t="b">
        <v>1</v>
      </c>
    </row>
    <row r="2996" spans="1:10" ht="15.6" thickBot="1">
      <c r="A2996" s="222" t="str">
        <f t="shared" si="138"/>
        <v>PHLMSP</v>
      </c>
      <c r="B2996" s="199" t="s">
        <v>822</v>
      </c>
      <c r="C2996" s="199" t="s">
        <v>791</v>
      </c>
      <c r="D2996" s="215">
        <v>1572</v>
      </c>
      <c r="E2996" s="215" t="s">
        <v>2221</v>
      </c>
      <c r="F2996" s="215">
        <v>6204</v>
      </c>
      <c r="G2996" s="215">
        <v>178.8</v>
      </c>
      <c r="H2996" s="196">
        <f t="shared" si="139"/>
        <v>178.8</v>
      </c>
      <c r="I2996" s="197" t="b">
        <f t="shared" si="140"/>
        <v>1</v>
      </c>
      <c r="J2996" s="194" t="b">
        <v>1</v>
      </c>
    </row>
    <row r="2997" spans="1:10" ht="15.6" thickBot="1">
      <c r="A2997" s="222" t="str">
        <f t="shared" si="138"/>
        <v>MSPPHL</v>
      </c>
      <c r="B2997" s="199" t="s">
        <v>791</v>
      </c>
      <c r="C2997" s="199" t="s">
        <v>822</v>
      </c>
      <c r="D2997" s="216">
        <v>1572</v>
      </c>
      <c r="E2997" s="216" t="s">
        <v>2221</v>
      </c>
      <c r="F2997" s="216">
        <v>6204.3</v>
      </c>
      <c r="G2997" s="216">
        <v>178.8</v>
      </c>
      <c r="H2997" s="196">
        <f t="shared" si="139"/>
        <v>178.8</v>
      </c>
      <c r="I2997" s="197" t="b">
        <f t="shared" si="140"/>
        <v>1</v>
      </c>
      <c r="J2997" s="194" t="b">
        <v>1</v>
      </c>
    </row>
    <row r="2998" spans="1:10" ht="15.6" thickBot="1">
      <c r="A2998" s="222" t="str">
        <f t="shared" si="138"/>
        <v>PEKNRT</v>
      </c>
      <c r="B2998" s="199" t="s">
        <v>769</v>
      </c>
      <c r="C2998" s="199" t="s">
        <v>754</v>
      </c>
      <c r="D2998" s="215">
        <v>2134</v>
      </c>
      <c r="E2998" s="215" t="s">
        <v>2222</v>
      </c>
      <c r="F2998" s="215">
        <v>15191.5</v>
      </c>
      <c r="G2998" s="215">
        <v>168.2</v>
      </c>
      <c r="H2998" s="196">
        <f t="shared" si="139"/>
        <v>168.2</v>
      </c>
      <c r="I2998" s="197" t="b">
        <f t="shared" si="140"/>
        <v>1</v>
      </c>
      <c r="J2998" s="194" t="b">
        <v>1</v>
      </c>
    </row>
    <row r="2999" spans="1:10" ht="15.6" thickBot="1">
      <c r="A2999" s="222" t="str">
        <f t="shared" si="138"/>
        <v>NRTPEK</v>
      </c>
      <c r="B2999" s="199" t="s">
        <v>754</v>
      </c>
      <c r="C2999" s="199" t="s">
        <v>769</v>
      </c>
      <c r="D2999" s="215">
        <v>2134</v>
      </c>
      <c r="E2999" s="215" t="s">
        <v>2222</v>
      </c>
      <c r="F2999" s="215">
        <v>15191.6</v>
      </c>
      <c r="G2999" s="215">
        <v>168.2</v>
      </c>
      <c r="H2999" s="196">
        <f t="shared" si="139"/>
        <v>168.2</v>
      </c>
      <c r="I2999" s="197" t="b">
        <f t="shared" si="140"/>
        <v>1</v>
      </c>
      <c r="J2999" s="194" t="b">
        <v>1</v>
      </c>
    </row>
    <row r="3000" spans="1:10" ht="15.6" thickBot="1">
      <c r="A3000" s="222" t="str">
        <f t="shared" si="138"/>
        <v>PEKMIG</v>
      </c>
      <c r="B3000" s="199" t="s">
        <v>769</v>
      </c>
      <c r="C3000" s="199" t="s">
        <v>1904</v>
      </c>
      <c r="D3000" s="215">
        <v>1434</v>
      </c>
      <c r="E3000" s="215" t="s">
        <v>2180</v>
      </c>
      <c r="F3000" s="215">
        <v>6676.2</v>
      </c>
      <c r="G3000" s="215">
        <v>128.30000000000001</v>
      </c>
      <c r="H3000" s="196">
        <f t="shared" si="139"/>
        <v>128.30000000000001</v>
      </c>
      <c r="I3000" s="197" t="b">
        <f t="shared" si="140"/>
        <v>1</v>
      </c>
      <c r="J3000" s="194" t="b">
        <v>1</v>
      </c>
    </row>
    <row r="3001" spans="1:10" ht="15.6" thickBot="1">
      <c r="A3001" s="222" t="str">
        <f t="shared" si="138"/>
        <v>MIGPEK</v>
      </c>
      <c r="B3001" s="199" t="s">
        <v>1904</v>
      </c>
      <c r="C3001" s="199" t="s">
        <v>769</v>
      </c>
      <c r="D3001" s="215">
        <v>1434</v>
      </c>
      <c r="E3001" s="215" t="s">
        <v>2180</v>
      </c>
      <c r="F3001" s="215">
        <v>6676.2</v>
      </c>
      <c r="G3001" s="215">
        <v>128.30000000000001</v>
      </c>
      <c r="H3001" s="196">
        <f t="shared" si="139"/>
        <v>128.30000000000001</v>
      </c>
      <c r="I3001" s="197" t="b">
        <f t="shared" si="140"/>
        <v>1</v>
      </c>
      <c r="J3001" s="194" t="b">
        <v>1</v>
      </c>
    </row>
    <row r="3002" spans="1:10" ht="15.6" thickBot="1">
      <c r="A3002" s="222" t="str">
        <f t="shared" si="138"/>
        <v>PEKBKK</v>
      </c>
      <c r="B3002" s="199" t="s">
        <v>769</v>
      </c>
      <c r="C3002" s="199" t="s">
        <v>768</v>
      </c>
      <c r="D3002" s="215">
        <v>3314</v>
      </c>
      <c r="E3002" s="215" t="s">
        <v>2223</v>
      </c>
      <c r="F3002" s="215">
        <v>22935.3</v>
      </c>
      <c r="G3002" s="215">
        <v>220.2</v>
      </c>
      <c r="H3002" s="196">
        <f t="shared" si="139"/>
        <v>220.2</v>
      </c>
      <c r="I3002" s="197" t="b">
        <f t="shared" si="140"/>
        <v>1</v>
      </c>
      <c r="J3002" s="194" t="b">
        <v>1</v>
      </c>
    </row>
    <row r="3003" spans="1:10" ht="15.6" thickBot="1">
      <c r="A3003" s="222" t="str">
        <f t="shared" si="138"/>
        <v>BKKPEK</v>
      </c>
      <c r="B3003" s="199" t="s">
        <v>768</v>
      </c>
      <c r="C3003" s="199" t="s">
        <v>769</v>
      </c>
      <c r="D3003" s="215">
        <v>3314</v>
      </c>
      <c r="E3003" s="215" t="s">
        <v>2223</v>
      </c>
      <c r="F3003" s="215">
        <v>22943.9</v>
      </c>
      <c r="G3003" s="215">
        <v>220.2</v>
      </c>
      <c r="H3003" s="196">
        <f t="shared" si="139"/>
        <v>220.2</v>
      </c>
      <c r="I3003" s="197" t="b">
        <f t="shared" si="140"/>
        <v>1</v>
      </c>
      <c r="J3003" s="194" t="b">
        <v>1</v>
      </c>
    </row>
    <row r="3004" spans="1:10" ht="15.6" thickBot="1">
      <c r="A3004" s="222" t="str">
        <f t="shared" si="138"/>
        <v>OTPCLJ</v>
      </c>
      <c r="B3004" s="199" t="s">
        <v>1851</v>
      </c>
      <c r="C3004" s="199" t="s">
        <v>2107</v>
      </c>
      <c r="D3004" s="215">
        <v>309</v>
      </c>
      <c r="E3004" s="215" t="s">
        <v>2224</v>
      </c>
      <c r="F3004" s="215">
        <v>2173.3000000000002</v>
      </c>
      <c r="G3004" s="215">
        <v>53.5</v>
      </c>
      <c r="H3004" s="196">
        <f t="shared" si="139"/>
        <v>53.5</v>
      </c>
      <c r="I3004" s="197" t="b">
        <f t="shared" si="140"/>
        <v>1</v>
      </c>
      <c r="J3004" s="194" t="b">
        <v>1</v>
      </c>
    </row>
    <row r="3005" spans="1:10" ht="15.6" thickBot="1">
      <c r="A3005" s="222" t="str">
        <f t="shared" si="138"/>
        <v>CLJOTP</v>
      </c>
      <c r="B3005" s="199" t="s">
        <v>2107</v>
      </c>
      <c r="C3005" s="199" t="s">
        <v>1851</v>
      </c>
      <c r="D3005" s="215">
        <v>309</v>
      </c>
      <c r="E3005" s="215" t="s">
        <v>2224</v>
      </c>
      <c r="F3005" s="215">
        <v>2172.6</v>
      </c>
      <c r="G3005" s="215">
        <v>53.5</v>
      </c>
      <c r="H3005" s="196">
        <f t="shared" si="139"/>
        <v>53.5</v>
      </c>
      <c r="I3005" s="197" t="b">
        <f t="shared" si="140"/>
        <v>1</v>
      </c>
      <c r="J3005" s="194" t="b">
        <v>1</v>
      </c>
    </row>
    <row r="3006" spans="1:10" ht="15.6" thickBot="1">
      <c r="A3006" s="222" t="str">
        <f t="shared" si="138"/>
        <v>OSLDOH</v>
      </c>
      <c r="B3006" s="199" t="s">
        <v>846</v>
      </c>
      <c r="C3006" s="199" t="s">
        <v>1902</v>
      </c>
      <c r="D3006" s="215">
        <v>4954</v>
      </c>
      <c r="E3006" s="215" t="s">
        <v>2225</v>
      </c>
      <c r="F3006" s="215">
        <v>31954.5</v>
      </c>
      <c r="G3006" s="215">
        <v>263.10000000000002</v>
      </c>
      <c r="H3006" s="196">
        <f t="shared" si="139"/>
        <v>263.10000000000002</v>
      </c>
      <c r="I3006" s="197" t="b">
        <f t="shared" si="140"/>
        <v>1</v>
      </c>
      <c r="J3006" s="194" t="b">
        <v>1</v>
      </c>
    </row>
    <row r="3007" spans="1:10" ht="15.6" thickBot="1">
      <c r="A3007" s="222" t="str">
        <f t="shared" si="138"/>
        <v>DOHOSL</v>
      </c>
      <c r="B3007" s="199" t="s">
        <v>1902</v>
      </c>
      <c r="C3007" s="199" t="s">
        <v>846</v>
      </c>
      <c r="D3007" s="215">
        <v>4954</v>
      </c>
      <c r="E3007" s="215" t="s">
        <v>2225</v>
      </c>
      <c r="F3007" s="215">
        <v>31954.5</v>
      </c>
      <c r="G3007" s="215">
        <v>263.10000000000002</v>
      </c>
      <c r="H3007" s="196">
        <f t="shared" si="139"/>
        <v>263.10000000000002</v>
      </c>
      <c r="I3007" s="197" t="b">
        <f t="shared" si="140"/>
        <v>1</v>
      </c>
      <c r="J3007" s="194" t="b">
        <v>1</v>
      </c>
    </row>
    <row r="3008" spans="1:10" ht="15.6" thickBot="1">
      <c r="A3008" s="222" t="str">
        <f t="shared" si="138"/>
        <v>ORYMRS</v>
      </c>
      <c r="B3008" s="199" t="s">
        <v>2226</v>
      </c>
      <c r="C3008" s="199" t="s">
        <v>1734</v>
      </c>
      <c r="D3008" s="215">
        <v>626</v>
      </c>
      <c r="E3008" s="215" t="s">
        <v>2227</v>
      </c>
      <c r="F3008" s="215">
        <v>3696.5</v>
      </c>
      <c r="G3008" s="215">
        <v>90.1</v>
      </c>
      <c r="H3008" s="196">
        <f t="shared" si="139"/>
        <v>90.1</v>
      </c>
      <c r="I3008" s="197" t="b">
        <f t="shared" si="140"/>
        <v>1</v>
      </c>
      <c r="J3008" s="194" t="b">
        <v>1</v>
      </c>
    </row>
    <row r="3009" spans="1:10" ht="15.6" thickBot="1">
      <c r="A3009" s="222" t="str">
        <f t="shared" si="138"/>
        <v>MRSORY</v>
      </c>
      <c r="B3009" s="199" t="s">
        <v>1734</v>
      </c>
      <c r="C3009" s="199" t="s">
        <v>2226</v>
      </c>
      <c r="D3009" s="215">
        <v>626</v>
      </c>
      <c r="E3009" s="215" t="s">
        <v>2227</v>
      </c>
      <c r="F3009" s="215">
        <v>3696.6</v>
      </c>
      <c r="G3009" s="215">
        <v>90.1</v>
      </c>
      <c r="H3009" s="196">
        <f t="shared" si="139"/>
        <v>90.1</v>
      </c>
      <c r="I3009" s="197" t="b">
        <f t="shared" si="140"/>
        <v>1</v>
      </c>
      <c r="J3009" s="194" t="b">
        <v>1</v>
      </c>
    </row>
    <row r="3010" spans="1:10" ht="15.6" thickBot="1">
      <c r="A3010" s="222" t="str">
        <f t="shared" si="138"/>
        <v>ORYNCE</v>
      </c>
      <c r="B3010" s="199" t="s">
        <v>2226</v>
      </c>
      <c r="C3010" s="199" t="s">
        <v>2228</v>
      </c>
      <c r="D3010" s="215">
        <v>674</v>
      </c>
      <c r="E3010" s="215" t="s">
        <v>2229</v>
      </c>
      <c r="F3010" s="215">
        <v>4056.3</v>
      </c>
      <c r="G3010" s="215">
        <v>86.9</v>
      </c>
      <c r="H3010" s="196">
        <f t="shared" si="139"/>
        <v>86.9</v>
      </c>
      <c r="I3010" s="197" t="b">
        <f t="shared" si="140"/>
        <v>1</v>
      </c>
      <c r="J3010" s="194" t="b">
        <v>1</v>
      </c>
    </row>
    <row r="3011" spans="1:10" ht="15.6" thickBot="1">
      <c r="A3011" s="222" t="str">
        <f t="shared" ref="A3011:A3074" si="141">B3011&amp;C3011</f>
        <v>NCEORY</v>
      </c>
      <c r="B3011" s="199" t="s">
        <v>2228</v>
      </c>
      <c r="C3011" s="199" t="s">
        <v>2226</v>
      </c>
      <c r="D3011" s="216">
        <v>674</v>
      </c>
      <c r="E3011" s="216" t="s">
        <v>2229</v>
      </c>
      <c r="F3011" s="216">
        <v>4058.1</v>
      </c>
      <c r="G3011" s="216">
        <v>86.9</v>
      </c>
      <c r="H3011" s="196">
        <f t="shared" ref="H3011:H3074" si="142">SUMIFS(G:G,B:B,B3011,C:C,C3011)</f>
        <v>86.9</v>
      </c>
      <c r="I3011" s="197" t="b">
        <f t="shared" ref="I3011:I3074" si="143">H3011=G3011</f>
        <v>1</v>
      </c>
      <c r="J3011" s="194" t="b">
        <v>1</v>
      </c>
    </row>
    <row r="3012" spans="1:10" ht="15.6" thickBot="1">
      <c r="A3012" s="222" t="str">
        <f t="shared" si="141"/>
        <v>ONTSLC</v>
      </c>
      <c r="B3012" s="199" t="s">
        <v>1808</v>
      </c>
      <c r="C3012" s="199" t="s">
        <v>1701</v>
      </c>
      <c r="D3012" s="215">
        <v>898</v>
      </c>
      <c r="E3012" s="215" t="s">
        <v>2230</v>
      </c>
      <c r="F3012" s="215">
        <v>3577.2</v>
      </c>
      <c r="G3012" s="215">
        <v>126.2</v>
      </c>
      <c r="H3012" s="196">
        <f t="shared" si="142"/>
        <v>126.2</v>
      </c>
      <c r="I3012" s="197" t="b">
        <f t="shared" si="143"/>
        <v>1</v>
      </c>
      <c r="J3012" s="194" t="b">
        <v>1</v>
      </c>
    </row>
    <row r="3013" spans="1:10" ht="15.6" thickBot="1">
      <c r="A3013" s="222" t="str">
        <f t="shared" si="141"/>
        <v>SLCONT</v>
      </c>
      <c r="B3013" s="199" t="s">
        <v>1701</v>
      </c>
      <c r="C3013" s="199" t="s">
        <v>1808</v>
      </c>
      <c r="D3013" s="215">
        <v>898</v>
      </c>
      <c r="E3013" s="215" t="s">
        <v>2230</v>
      </c>
      <c r="F3013" s="215">
        <v>3576.9</v>
      </c>
      <c r="G3013" s="215">
        <v>126.2</v>
      </c>
      <c r="H3013" s="196">
        <f t="shared" si="142"/>
        <v>126.2</v>
      </c>
      <c r="I3013" s="197" t="b">
        <f t="shared" si="143"/>
        <v>1</v>
      </c>
      <c r="J3013" s="194" t="b">
        <v>1</v>
      </c>
    </row>
    <row r="3014" spans="1:10" ht="15.6" thickBot="1">
      <c r="A3014" s="222" t="str">
        <f t="shared" si="141"/>
        <v>MDLBKK</v>
      </c>
      <c r="B3014" s="199" t="s">
        <v>2231</v>
      </c>
      <c r="C3014" s="199" t="s">
        <v>768</v>
      </c>
      <c r="D3014" s="215">
        <v>1024</v>
      </c>
      <c r="E3014" s="215" t="s">
        <v>2101</v>
      </c>
      <c r="F3014" s="215">
        <v>5215</v>
      </c>
      <c r="G3014" s="215">
        <v>101.6</v>
      </c>
      <c r="H3014" s="196">
        <f t="shared" si="142"/>
        <v>101.6</v>
      </c>
      <c r="I3014" s="197" t="b">
        <f t="shared" si="143"/>
        <v>1</v>
      </c>
      <c r="J3014" s="194" t="b">
        <v>1</v>
      </c>
    </row>
    <row r="3015" spans="1:10" ht="15.6" thickBot="1">
      <c r="A3015" s="222" t="str">
        <f t="shared" si="141"/>
        <v>BKKMDL</v>
      </c>
      <c r="B3015" s="199" t="s">
        <v>768</v>
      </c>
      <c r="C3015" s="199" t="s">
        <v>2231</v>
      </c>
      <c r="D3015" s="215">
        <v>1024</v>
      </c>
      <c r="E3015" s="215" t="s">
        <v>2101</v>
      </c>
      <c r="F3015" s="215">
        <v>5215</v>
      </c>
      <c r="G3015" s="215">
        <v>101.6</v>
      </c>
      <c r="H3015" s="196">
        <f t="shared" si="142"/>
        <v>101.6</v>
      </c>
      <c r="I3015" s="197" t="b">
        <f t="shared" si="143"/>
        <v>1</v>
      </c>
      <c r="J3015" s="194" t="b">
        <v>1</v>
      </c>
    </row>
    <row r="3016" spans="1:10" ht="15.6" thickBot="1">
      <c r="A3016" s="222" t="str">
        <f t="shared" si="141"/>
        <v>MRSFRA</v>
      </c>
      <c r="B3016" s="199" t="s">
        <v>1734</v>
      </c>
      <c r="C3016" s="199" t="s">
        <v>766</v>
      </c>
      <c r="D3016" s="215">
        <v>774</v>
      </c>
      <c r="E3016" s="215" t="s">
        <v>1130</v>
      </c>
      <c r="F3016" s="215">
        <v>4371.8999999999996</v>
      </c>
      <c r="G3016" s="215">
        <v>91.4</v>
      </c>
      <c r="H3016" s="196">
        <f t="shared" si="142"/>
        <v>91.4</v>
      </c>
      <c r="I3016" s="197" t="b">
        <f t="shared" si="143"/>
        <v>1</v>
      </c>
      <c r="J3016" s="194" t="b">
        <v>1</v>
      </c>
    </row>
    <row r="3017" spans="1:10" ht="15.6" thickBot="1">
      <c r="A3017" s="222" t="str">
        <f t="shared" si="141"/>
        <v>FRAMRS</v>
      </c>
      <c r="B3017" s="199" t="s">
        <v>766</v>
      </c>
      <c r="C3017" s="199" t="s">
        <v>1734</v>
      </c>
      <c r="D3017" s="215">
        <v>774</v>
      </c>
      <c r="E3017" s="215" t="s">
        <v>1130</v>
      </c>
      <c r="F3017" s="215">
        <v>4371.8999999999996</v>
      </c>
      <c r="G3017" s="215">
        <v>91.4</v>
      </c>
      <c r="H3017" s="196">
        <f t="shared" si="142"/>
        <v>91.4</v>
      </c>
      <c r="I3017" s="197" t="b">
        <f t="shared" si="143"/>
        <v>1</v>
      </c>
      <c r="J3017" s="194" t="b">
        <v>1</v>
      </c>
    </row>
    <row r="3018" spans="1:10" ht="15.6" thickBot="1">
      <c r="A3018" s="222" t="str">
        <f t="shared" si="141"/>
        <v>MRSCDG</v>
      </c>
      <c r="B3018" s="199" t="s">
        <v>1734</v>
      </c>
      <c r="C3018" s="199" t="s">
        <v>796</v>
      </c>
      <c r="D3018" s="215">
        <v>650</v>
      </c>
      <c r="E3018" s="215" t="s">
        <v>2232</v>
      </c>
      <c r="F3018" s="215">
        <v>4114.2</v>
      </c>
      <c r="G3018" s="215">
        <v>86.5</v>
      </c>
      <c r="H3018" s="196">
        <f t="shared" si="142"/>
        <v>86.5</v>
      </c>
      <c r="I3018" s="197" t="b">
        <f t="shared" si="143"/>
        <v>1</v>
      </c>
      <c r="J3018" s="194" t="b">
        <v>1</v>
      </c>
    </row>
    <row r="3019" spans="1:10" ht="15.6" thickBot="1">
      <c r="A3019" s="222" t="str">
        <f t="shared" si="141"/>
        <v>CDGMRS</v>
      </c>
      <c r="B3019" s="199" t="s">
        <v>796</v>
      </c>
      <c r="C3019" s="199" t="s">
        <v>1734</v>
      </c>
      <c r="D3019" s="215">
        <v>650</v>
      </c>
      <c r="E3019" s="215" t="s">
        <v>2232</v>
      </c>
      <c r="F3019" s="215">
        <v>4117</v>
      </c>
      <c r="G3019" s="215">
        <v>86.5</v>
      </c>
      <c r="H3019" s="196">
        <f t="shared" si="142"/>
        <v>86.5</v>
      </c>
      <c r="I3019" s="197" t="b">
        <f t="shared" si="143"/>
        <v>1</v>
      </c>
      <c r="J3019" s="194" t="b">
        <v>1</v>
      </c>
    </row>
    <row r="3020" spans="1:10" ht="15.6" thickBot="1">
      <c r="A3020" s="222" t="str">
        <f t="shared" si="141"/>
        <v>MRSZRH</v>
      </c>
      <c r="B3020" s="199" t="s">
        <v>1734</v>
      </c>
      <c r="C3020" s="199" t="s">
        <v>854</v>
      </c>
      <c r="D3020" s="215">
        <v>515</v>
      </c>
      <c r="E3020" s="215" t="s">
        <v>1766</v>
      </c>
      <c r="F3020" s="215">
        <v>2642.3</v>
      </c>
      <c r="G3020" s="215">
        <v>92</v>
      </c>
      <c r="H3020" s="196">
        <f t="shared" si="142"/>
        <v>92</v>
      </c>
      <c r="I3020" s="197" t="b">
        <f t="shared" si="143"/>
        <v>1</v>
      </c>
      <c r="J3020" s="194" t="b">
        <v>1</v>
      </c>
    </row>
    <row r="3021" spans="1:10" ht="15.6" thickBot="1">
      <c r="A3021" s="222" t="str">
        <f t="shared" si="141"/>
        <v>ZRHMRS</v>
      </c>
      <c r="B3021" s="199" t="s">
        <v>854</v>
      </c>
      <c r="C3021" s="199" t="s">
        <v>1734</v>
      </c>
      <c r="D3021" s="215">
        <v>515</v>
      </c>
      <c r="E3021" s="215" t="s">
        <v>1766</v>
      </c>
      <c r="F3021" s="215">
        <v>2642.3</v>
      </c>
      <c r="G3021" s="215">
        <v>92</v>
      </c>
      <c r="H3021" s="196">
        <f t="shared" si="142"/>
        <v>92</v>
      </c>
      <c r="I3021" s="197" t="b">
        <f t="shared" si="143"/>
        <v>1</v>
      </c>
      <c r="J3021" s="194" t="b">
        <v>1</v>
      </c>
    </row>
    <row r="3022" spans="1:10" ht="15.6" thickBot="1">
      <c r="A3022" s="222" t="str">
        <f t="shared" si="141"/>
        <v>MSPSNA</v>
      </c>
      <c r="B3022" s="199" t="s">
        <v>791</v>
      </c>
      <c r="C3022" s="199" t="s">
        <v>1272</v>
      </c>
      <c r="D3022" s="215">
        <v>2445</v>
      </c>
      <c r="E3022" s="215">
        <v>319</v>
      </c>
      <c r="F3022" s="215">
        <v>9345.2000000000007</v>
      </c>
      <c r="G3022" s="215">
        <v>240.4</v>
      </c>
      <c r="H3022" s="196">
        <f t="shared" si="142"/>
        <v>240.4</v>
      </c>
      <c r="I3022" s="197" t="b">
        <f t="shared" si="143"/>
        <v>1</v>
      </c>
      <c r="J3022" s="194" t="b">
        <v>1</v>
      </c>
    </row>
    <row r="3023" spans="1:10" ht="15.6" thickBot="1">
      <c r="A3023" s="222" t="str">
        <f t="shared" si="141"/>
        <v>SNAMSP</v>
      </c>
      <c r="B3023" s="199" t="s">
        <v>1272</v>
      </c>
      <c r="C3023" s="199" t="s">
        <v>791</v>
      </c>
      <c r="D3023" s="215">
        <v>2445</v>
      </c>
      <c r="E3023" s="215">
        <v>319</v>
      </c>
      <c r="F3023" s="215">
        <v>9345.2000000000007</v>
      </c>
      <c r="G3023" s="215">
        <v>240.4</v>
      </c>
      <c r="H3023" s="196">
        <f t="shared" si="142"/>
        <v>240.4</v>
      </c>
      <c r="I3023" s="197" t="b">
        <f t="shared" si="143"/>
        <v>1</v>
      </c>
      <c r="J3023" s="194" t="b">
        <v>1</v>
      </c>
    </row>
    <row r="3024" spans="1:10" ht="15.6" thickBot="1">
      <c r="A3024" s="222" t="str">
        <f t="shared" si="141"/>
        <v>MUCSBZ</v>
      </c>
      <c r="B3024" s="199" t="s">
        <v>797</v>
      </c>
      <c r="C3024" s="199" t="s">
        <v>2142</v>
      </c>
      <c r="D3024" s="215">
        <v>972</v>
      </c>
      <c r="E3024" s="215" t="s">
        <v>1327</v>
      </c>
      <c r="F3024" s="215">
        <v>3300.1</v>
      </c>
      <c r="G3024" s="215">
        <v>135.30000000000001</v>
      </c>
      <c r="H3024" s="196">
        <f t="shared" si="142"/>
        <v>135.30000000000001</v>
      </c>
      <c r="I3024" s="197" t="b">
        <f t="shared" si="143"/>
        <v>1</v>
      </c>
      <c r="J3024" s="194" t="b">
        <v>1</v>
      </c>
    </row>
    <row r="3025" spans="1:10" ht="15.6" thickBot="1">
      <c r="A3025" s="222" t="str">
        <f t="shared" si="141"/>
        <v>SBZMUC</v>
      </c>
      <c r="B3025" s="199" t="s">
        <v>2142</v>
      </c>
      <c r="C3025" s="199" t="s">
        <v>797</v>
      </c>
      <c r="D3025" s="215">
        <v>972</v>
      </c>
      <c r="E3025" s="215" t="s">
        <v>1327</v>
      </c>
      <c r="F3025" s="215">
        <v>3300.1</v>
      </c>
      <c r="G3025" s="215">
        <v>135.30000000000001</v>
      </c>
      <c r="H3025" s="196">
        <f t="shared" si="142"/>
        <v>135.30000000000001</v>
      </c>
      <c r="I3025" s="197" t="b">
        <f t="shared" si="143"/>
        <v>1</v>
      </c>
      <c r="J3025" s="194" t="b">
        <v>1</v>
      </c>
    </row>
    <row r="3026" spans="1:10" ht="15.6" thickBot="1">
      <c r="A3026" s="222" t="str">
        <f t="shared" si="141"/>
        <v>MXPBCN</v>
      </c>
      <c r="B3026" s="199" t="s">
        <v>813</v>
      </c>
      <c r="C3026" s="199" t="s">
        <v>805</v>
      </c>
      <c r="D3026" s="215">
        <v>719</v>
      </c>
      <c r="E3026" s="215" t="s">
        <v>2233</v>
      </c>
      <c r="F3026" s="215">
        <v>4483.5</v>
      </c>
      <c r="G3026" s="215">
        <v>86.2</v>
      </c>
      <c r="H3026" s="196">
        <f t="shared" si="142"/>
        <v>86.2</v>
      </c>
      <c r="I3026" s="197" t="b">
        <f t="shared" si="143"/>
        <v>1</v>
      </c>
      <c r="J3026" s="194" t="b">
        <v>1</v>
      </c>
    </row>
    <row r="3027" spans="1:10" ht="15.6" thickBot="1">
      <c r="A3027" s="222" t="str">
        <f t="shared" si="141"/>
        <v>BCNMXP</v>
      </c>
      <c r="B3027" s="199" t="s">
        <v>805</v>
      </c>
      <c r="C3027" s="199" t="s">
        <v>813</v>
      </c>
      <c r="D3027" s="215">
        <v>719</v>
      </c>
      <c r="E3027" s="215" t="s">
        <v>2234</v>
      </c>
      <c r="F3027" s="215">
        <v>4353.7</v>
      </c>
      <c r="G3027" s="215">
        <v>86.4</v>
      </c>
      <c r="H3027" s="196">
        <f t="shared" si="142"/>
        <v>86.4</v>
      </c>
      <c r="I3027" s="197" t="b">
        <f t="shared" si="143"/>
        <v>1</v>
      </c>
      <c r="J3027" s="194" t="b">
        <v>1</v>
      </c>
    </row>
    <row r="3028" spans="1:10" ht="15.6" thickBot="1">
      <c r="A3028" s="222" t="str">
        <f t="shared" si="141"/>
        <v>NGOICN</v>
      </c>
      <c r="B3028" s="199" t="s">
        <v>781</v>
      </c>
      <c r="C3028" s="199" t="s">
        <v>780</v>
      </c>
      <c r="D3028" s="215">
        <v>972</v>
      </c>
      <c r="E3028" s="215" t="s">
        <v>2235</v>
      </c>
      <c r="F3028" s="215">
        <v>6163.4</v>
      </c>
      <c r="G3028" s="215">
        <v>81.900000000000006</v>
      </c>
      <c r="H3028" s="196">
        <f t="shared" si="142"/>
        <v>81.900000000000006</v>
      </c>
      <c r="I3028" s="197" t="b">
        <f t="shared" si="143"/>
        <v>1</v>
      </c>
      <c r="J3028" s="194" t="b">
        <v>1</v>
      </c>
    </row>
    <row r="3029" spans="1:10" ht="15.6" thickBot="1">
      <c r="A3029" s="222" t="str">
        <f t="shared" si="141"/>
        <v>ICNNGO</v>
      </c>
      <c r="B3029" s="199" t="s">
        <v>780</v>
      </c>
      <c r="C3029" s="199" t="s">
        <v>781</v>
      </c>
      <c r="D3029" s="215">
        <v>972</v>
      </c>
      <c r="E3029" s="215" t="s">
        <v>2235</v>
      </c>
      <c r="F3029" s="215">
        <v>6163.4</v>
      </c>
      <c r="G3029" s="215">
        <v>81.900000000000006</v>
      </c>
      <c r="H3029" s="196">
        <f t="shared" si="142"/>
        <v>81.900000000000006</v>
      </c>
      <c r="I3029" s="197" t="b">
        <f t="shared" si="143"/>
        <v>1</v>
      </c>
      <c r="J3029" s="194" t="b">
        <v>1</v>
      </c>
    </row>
    <row r="3030" spans="1:10" ht="15.6" thickBot="1">
      <c r="A3030" s="222" t="str">
        <f t="shared" si="141"/>
        <v>MXPCPH</v>
      </c>
      <c r="B3030" s="199" t="s">
        <v>813</v>
      </c>
      <c r="C3030" s="199" t="s">
        <v>825</v>
      </c>
      <c r="D3030" s="215">
        <v>1144</v>
      </c>
      <c r="E3030" s="215" t="s">
        <v>2236</v>
      </c>
      <c r="F3030" s="215">
        <v>5838.4</v>
      </c>
      <c r="G3030" s="215">
        <v>122.1</v>
      </c>
      <c r="H3030" s="196">
        <f t="shared" si="142"/>
        <v>122.1</v>
      </c>
      <c r="I3030" s="197" t="b">
        <f t="shared" si="143"/>
        <v>1</v>
      </c>
      <c r="J3030" s="194" t="b">
        <v>1</v>
      </c>
    </row>
    <row r="3031" spans="1:10" ht="15.6" thickBot="1">
      <c r="A3031" s="222" t="str">
        <f t="shared" si="141"/>
        <v>CPHMXP</v>
      </c>
      <c r="B3031" s="199" t="s">
        <v>825</v>
      </c>
      <c r="C3031" s="199" t="s">
        <v>813</v>
      </c>
      <c r="D3031" s="215">
        <v>1144</v>
      </c>
      <c r="E3031" s="215" t="s">
        <v>2236</v>
      </c>
      <c r="F3031" s="215">
        <v>5838.4</v>
      </c>
      <c r="G3031" s="215">
        <v>122.1</v>
      </c>
      <c r="H3031" s="196">
        <f t="shared" si="142"/>
        <v>122.1</v>
      </c>
      <c r="I3031" s="197" t="b">
        <f t="shared" si="143"/>
        <v>1</v>
      </c>
      <c r="J3031" s="194" t="b">
        <v>1</v>
      </c>
    </row>
    <row r="3032" spans="1:10" ht="15.6" thickBot="1">
      <c r="A3032" s="222" t="str">
        <f t="shared" si="141"/>
        <v>MNLTAC</v>
      </c>
      <c r="B3032" s="199" t="s">
        <v>1078</v>
      </c>
      <c r="C3032" s="199" t="s">
        <v>2237</v>
      </c>
      <c r="D3032" s="215">
        <v>566</v>
      </c>
      <c r="E3032" s="215" t="s">
        <v>921</v>
      </c>
      <c r="F3032" s="215">
        <v>3663.8</v>
      </c>
      <c r="G3032" s="215">
        <v>64.5</v>
      </c>
      <c r="H3032" s="196">
        <f t="shared" si="142"/>
        <v>64.5</v>
      </c>
      <c r="I3032" s="197" t="b">
        <f t="shared" si="143"/>
        <v>1</v>
      </c>
      <c r="J3032" s="194" t="b">
        <v>1</v>
      </c>
    </row>
    <row r="3033" spans="1:10" ht="15.6" thickBot="1">
      <c r="A3033" s="222" t="str">
        <f t="shared" si="141"/>
        <v>TACMNL</v>
      </c>
      <c r="B3033" s="199" t="s">
        <v>2237</v>
      </c>
      <c r="C3033" s="199" t="s">
        <v>1078</v>
      </c>
      <c r="D3033" s="215">
        <v>566</v>
      </c>
      <c r="E3033" s="215" t="s">
        <v>921</v>
      </c>
      <c r="F3033" s="215">
        <v>3663.8</v>
      </c>
      <c r="G3033" s="215">
        <v>64.5</v>
      </c>
      <c r="H3033" s="196">
        <f t="shared" si="142"/>
        <v>64.5</v>
      </c>
      <c r="I3033" s="197" t="b">
        <f t="shared" si="143"/>
        <v>1</v>
      </c>
      <c r="J3033" s="194" t="b">
        <v>1</v>
      </c>
    </row>
    <row r="3034" spans="1:10" ht="15.6" thickBot="1">
      <c r="A3034" s="222" t="str">
        <f t="shared" si="141"/>
        <v>MIGNGB</v>
      </c>
      <c r="B3034" s="199" t="s">
        <v>1904</v>
      </c>
      <c r="C3034" s="199" t="s">
        <v>1073</v>
      </c>
      <c r="D3034" s="215">
        <v>1606</v>
      </c>
      <c r="E3034" s="215" t="s">
        <v>2238</v>
      </c>
      <c r="F3034" s="215">
        <v>6963</v>
      </c>
      <c r="G3034" s="215">
        <v>151.4</v>
      </c>
      <c r="H3034" s="196">
        <f t="shared" si="142"/>
        <v>151.4</v>
      </c>
      <c r="I3034" s="197" t="b">
        <f t="shared" si="143"/>
        <v>1</v>
      </c>
      <c r="J3034" s="194" t="b">
        <v>1</v>
      </c>
    </row>
    <row r="3035" spans="1:10" ht="15.6" thickBot="1">
      <c r="A3035" s="222" t="str">
        <f t="shared" si="141"/>
        <v>NGBMIG</v>
      </c>
      <c r="B3035" s="199" t="s">
        <v>1073</v>
      </c>
      <c r="C3035" s="199" t="s">
        <v>1904</v>
      </c>
      <c r="D3035" s="215">
        <v>1606</v>
      </c>
      <c r="E3035" s="215" t="s">
        <v>2238</v>
      </c>
      <c r="F3035" s="215">
        <v>6963</v>
      </c>
      <c r="G3035" s="215">
        <v>151.4</v>
      </c>
      <c r="H3035" s="196">
        <f t="shared" si="142"/>
        <v>151.4</v>
      </c>
      <c r="I3035" s="197" t="b">
        <f t="shared" si="143"/>
        <v>1</v>
      </c>
      <c r="J3035" s="194" t="b">
        <v>1</v>
      </c>
    </row>
    <row r="3036" spans="1:10" ht="15.6" thickBot="1">
      <c r="A3036" s="222" t="str">
        <f t="shared" si="141"/>
        <v>NCEBCN</v>
      </c>
      <c r="B3036" s="199" t="s">
        <v>2228</v>
      </c>
      <c r="C3036" s="199" t="s">
        <v>805</v>
      </c>
      <c r="D3036" s="215">
        <v>496</v>
      </c>
      <c r="E3036" s="215" t="s">
        <v>1128</v>
      </c>
      <c r="F3036" s="215">
        <v>3143.7</v>
      </c>
      <c r="G3036" s="215">
        <v>67</v>
      </c>
      <c r="H3036" s="196">
        <f t="shared" si="142"/>
        <v>67</v>
      </c>
      <c r="I3036" s="197" t="b">
        <f t="shared" si="143"/>
        <v>1</v>
      </c>
      <c r="J3036" s="194" t="b">
        <v>1</v>
      </c>
    </row>
    <row r="3037" spans="1:10" ht="15.6" thickBot="1">
      <c r="A3037" s="222" t="str">
        <f t="shared" si="141"/>
        <v>BCNNCE</v>
      </c>
      <c r="B3037" s="199" t="s">
        <v>805</v>
      </c>
      <c r="C3037" s="199" t="s">
        <v>2228</v>
      </c>
      <c r="D3037" s="215">
        <v>496</v>
      </c>
      <c r="E3037" s="215" t="s">
        <v>1128</v>
      </c>
      <c r="F3037" s="215">
        <v>3143.7</v>
      </c>
      <c r="G3037" s="215">
        <v>67</v>
      </c>
      <c r="H3037" s="196">
        <f t="shared" si="142"/>
        <v>67</v>
      </c>
      <c r="I3037" s="197" t="b">
        <f t="shared" si="143"/>
        <v>1</v>
      </c>
      <c r="J3037" s="194" t="b">
        <v>1</v>
      </c>
    </row>
    <row r="3038" spans="1:10" ht="15.6" thickBot="1">
      <c r="A3038" s="222" t="str">
        <f t="shared" si="141"/>
        <v>MELBNE</v>
      </c>
      <c r="B3038" s="199" t="s">
        <v>926</v>
      </c>
      <c r="C3038" s="199" t="s">
        <v>959</v>
      </c>
      <c r="D3038" s="195">
        <v>1379</v>
      </c>
      <c r="E3038" s="195" t="s">
        <v>2239</v>
      </c>
      <c r="F3038" s="195">
        <v>6380.9</v>
      </c>
      <c r="G3038" s="195">
        <v>109.6</v>
      </c>
      <c r="H3038" s="196">
        <f t="shared" si="142"/>
        <v>109.6</v>
      </c>
      <c r="I3038" s="197" t="b">
        <f t="shared" si="143"/>
        <v>1</v>
      </c>
      <c r="J3038" s="194" t="b">
        <v>1</v>
      </c>
    </row>
    <row r="3039" spans="1:10" ht="15.6" thickBot="1">
      <c r="A3039" s="222" t="str">
        <f t="shared" si="141"/>
        <v>BNEMEL</v>
      </c>
      <c r="B3039" s="199" t="s">
        <v>959</v>
      </c>
      <c r="C3039" s="199" t="s">
        <v>926</v>
      </c>
      <c r="D3039" s="198">
        <v>1379</v>
      </c>
      <c r="E3039" s="198" t="s">
        <v>2240</v>
      </c>
      <c r="F3039" s="198">
        <v>6398.1</v>
      </c>
      <c r="G3039" s="198">
        <v>109.7</v>
      </c>
      <c r="H3039" s="196">
        <f t="shared" si="142"/>
        <v>109.7</v>
      </c>
      <c r="I3039" s="197" t="b">
        <f t="shared" si="143"/>
        <v>1</v>
      </c>
      <c r="J3039" s="194" t="b">
        <v>1</v>
      </c>
    </row>
    <row r="3040" spans="1:10" ht="15.6" thickBot="1">
      <c r="A3040" s="222" t="str">
        <f t="shared" si="141"/>
        <v>MFMWUH</v>
      </c>
      <c r="B3040" s="199" t="s">
        <v>1009</v>
      </c>
      <c r="C3040" s="199" t="s">
        <v>1099</v>
      </c>
      <c r="D3040" s="195">
        <v>962</v>
      </c>
      <c r="E3040" s="195" t="s">
        <v>907</v>
      </c>
      <c r="F3040" s="195">
        <v>5077.8</v>
      </c>
      <c r="G3040" s="195">
        <v>100</v>
      </c>
      <c r="H3040" s="196">
        <f t="shared" si="142"/>
        <v>100</v>
      </c>
      <c r="I3040" s="197" t="b">
        <f t="shared" si="143"/>
        <v>1</v>
      </c>
      <c r="J3040" s="194" t="b">
        <v>1</v>
      </c>
    </row>
    <row r="3041" spans="1:10" ht="15.6" thickBot="1">
      <c r="A3041" s="222" t="str">
        <f t="shared" si="141"/>
        <v>WUHMFM</v>
      </c>
      <c r="B3041" s="199" t="s">
        <v>1099</v>
      </c>
      <c r="C3041" s="199" t="s">
        <v>1009</v>
      </c>
      <c r="D3041" s="198">
        <v>962</v>
      </c>
      <c r="E3041" s="198" t="s">
        <v>907</v>
      </c>
      <c r="F3041" s="198">
        <v>5077.8</v>
      </c>
      <c r="G3041" s="198">
        <v>100</v>
      </c>
      <c r="H3041" s="196">
        <f t="shared" si="142"/>
        <v>100</v>
      </c>
      <c r="I3041" s="197" t="b">
        <f t="shared" si="143"/>
        <v>1</v>
      </c>
      <c r="J3041" s="194" t="b">
        <v>1</v>
      </c>
    </row>
    <row r="3042" spans="1:10" ht="15.6" thickBot="1">
      <c r="A3042" s="222" t="str">
        <f t="shared" si="141"/>
        <v>PSAAMS</v>
      </c>
      <c r="B3042" s="199" t="s">
        <v>1560</v>
      </c>
      <c r="C3042" s="199" t="s">
        <v>790</v>
      </c>
      <c r="D3042" s="209">
        <v>1046</v>
      </c>
      <c r="E3042" s="209" t="s">
        <v>1006</v>
      </c>
      <c r="F3042" s="209">
        <v>5137.8999999999996</v>
      </c>
      <c r="G3042" s="209">
        <v>105.9</v>
      </c>
      <c r="H3042" s="196">
        <f t="shared" si="142"/>
        <v>105.9</v>
      </c>
      <c r="I3042" s="197" t="b">
        <f t="shared" si="143"/>
        <v>1</v>
      </c>
      <c r="J3042" s="194" t="b">
        <v>1</v>
      </c>
    </row>
    <row r="3043" spans="1:10" ht="15.6" thickBot="1">
      <c r="A3043" s="222" t="str">
        <f t="shared" si="141"/>
        <v>AMSDTW</v>
      </c>
      <c r="B3043" s="199" t="s">
        <v>790</v>
      </c>
      <c r="C3043" s="199" t="s">
        <v>828</v>
      </c>
      <c r="D3043" s="209">
        <v>6320</v>
      </c>
      <c r="E3043" s="209" t="s">
        <v>2241</v>
      </c>
      <c r="F3043" s="209">
        <v>44603.8</v>
      </c>
      <c r="G3043" s="209">
        <v>314.8</v>
      </c>
      <c r="H3043" s="196">
        <f t="shared" si="142"/>
        <v>314.8</v>
      </c>
      <c r="I3043" s="197" t="b">
        <f t="shared" si="143"/>
        <v>1</v>
      </c>
      <c r="J3043" s="194" t="b">
        <v>1</v>
      </c>
    </row>
    <row r="3044" spans="1:10" ht="15.6" thickBot="1">
      <c r="A3044" s="222" t="str">
        <f t="shared" si="141"/>
        <v>DTWAMS</v>
      </c>
      <c r="B3044" s="199" t="s">
        <v>828</v>
      </c>
      <c r="C3044" s="199" t="s">
        <v>790</v>
      </c>
      <c r="D3044" s="209">
        <v>6320</v>
      </c>
      <c r="E3044" s="209" t="s">
        <v>2241</v>
      </c>
      <c r="F3044" s="209">
        <v>44647.5</v>
      </c>
      <c r="G3044" s="209">
        <v>315</v>
      </c>
      <c r="H3044" s="196">
        <f t="shared" si="142"/>
        <v>315</v>
      </c>
      <c r="I3044" s="197" t="b">
        <f t="shared" si="143"/>
        <v>1</v>
      </c>
      <c r="J3044" s="194" t="b">
        <v>1</v>
      </c>
    </row>
    <row r="3045" spans="1:10" ht="15.6" thickBot="1">
      <c r="A3045" s="222" t="str">
        <f t="shared" si="141"/>
        <v>AMSPSA</v>
      </c>
      <c r="B3045" s="199" t="s">
        <v>790</v>
      </c>
      <c r="C3045" s="199" t="s">
        <v>1560</v>
      </c>
      <c r="D3045" s="210">
        <v>1046</v>
      </c>
      <c r="E3045" s="210" t="s">
        <v>1006</v>
      </c>
      <c r="F3045" s="210">
        <v>5137.8999999999996</v>
      </c>
      <c r="G3045" s="210">
        <v>105.9</v>
      </c>
      <c r="H3045" s="196">
        <f t="shared" si="142"/>
        <v>105.9</v>
      </c>
      <c r="I3045" s="197" t="b">
        <f t="shared" si="143"/>
        <v>1</v>
      </c>
      <c r="J3045" s="194" t="b">
        <v>1</v>
      </c>
    </row>
    <row r="3046" spans="1:10" ht="15.6" thickBot="1">
      <c r="A3046" s="222" t="str">
        <f t="shared" si="141"/>
        <v>ADLHKG</v>
      </c>
      <c r="B3046" s="199" t="s">
        <v>2242</v>
      </c>
      <c r="C3046" s="199" t="s">
        <v>760</v>
      </c>
      <c r="D3046" s="209">
        <v>6870</v>
      </c>
      <c r="E3046" s="209" t="s">
        <v>1610</v>
      </c>
      <c r="F3046" s="209">
        <v>50830.5</v>
      </c>
      <c r="G3046" s="209">
        <v>391</v>
      </c>
      <c r="H3046" s="196">
        <f t="shared" si="142"/>
        <v>391</v>
      </c>
      <c r="I3046" s="197" t="b">
        <f t="shared" si="143"/>
        <v>1</v>
      </c>
      <c r="J3046" s="194" t="b">
        <v>1</v>
      </c>
    </row>
    <row r="3047" spans="1:10" ht="15.6" thickBot="1">
      <c r="A3047" s="222" t="str">
        <f t="shared" si="141"/>
        <v>HKGAKL</v>
      </c>
      <c r="B3047" s="199" t="s">
        <v>760</v>
      </c>
      <c r="C3047" s="199" t="s">
        <v>2243</v>
      </c>
      <c r="D3047" s="209">
        <v>9164</v>
      </c>
      <c r="E3047" s="209" t="s">
        <v>1746</v>
      </c>
      <c r="F3047" s="209">
        <v>59317.599999999999</v>
      </c>
      <c r="G3047" s="209">
        <v>464.8</v>
      </c>
      <c r="H3047" s="196">
        <f t="shared" si="142"/>
        <v>464.8</v>
      </c>
      <c r="I3047" s="197" t="b">
        <f t="shared" si="143"/>
        <v>1</v>
      </c>
      <c r="J3047" s="194" t="b">
        <v>1</v>
      </c>
    </row>
    <row r="3048" spans="1:10" ht="15.6" thickBot="1">
      <c r="A3048" s="222" t="str">
        <f t="shared" si="141"/>
        <v>AKLMEL</v>
      </c>
      <c r="B3048" s="199" t="s">
        <v>2243</v>
      </c>
      <c r="C3048" s="199" t="s">
        <v>926</v>
      </c>
      <c r="D3048" s="209">
        <v>2636</v>
      </c>
      <c r="E3048" s="209" t="s">
        <v>2244</v>
      </c>
      <c r="F3048" s="209">
        <v>14025.9</v>
      </c>
      <c r="G3048" s="209">
        <v>176.5</v>
      </c>
      <c r="H3048" s="196">
        <f t="shared" si="142"/>
        <v>176.5</v>
      </c>
      <c r="I3048" s="197" t="b">
        <f t="shared" si="143"/>
        <v>1</v>
      </c>
      <c r="J3048" s="194" t="b">
        <v>1</v>
      </c>
    </row>
    <row r="3049" spans="1:10" ht="15.6" thickBot="1">
      <c r="A3049" s="222" t="str">
        <f t="shared" si="141"/>
        <v>MELAKL</v>
      </c>
      <c r="B3049" s="199" t="s">
        <v>926</v>
      </c>
      <c r="C3049" s="199" t="s">
        <v>2243</v>
      </c>
      <c r="D3049" s="209">
        <v>2636</v>
      </c>
      <c r="E3049" s="209" t="s">
        <v>2244</v>
      </c>
      <c r="F3049" s="209">
        <v>14009.4</v>
      </c>
      <c r="G3049" s="209">
        <v>176.5</v>
      </c>
      <c r="H3049" s="196">
        <f t="shared" si="142"/>
        <v>176.5</v>
      </c>
      <c r="I3049" s="197" t="b">
        <f t="shared" si="143"/>
        <v>1</v>
      </c>
      <c r="J3049" s="194" t="b">
        <v>1</v>
      </c>
    </row>
    <row r="3050" spans="1:10" ht="15.6" thickBot="1">
      <c r="A3050" s="222" t="str">
        <f t="shared" si="141"/>
        <v>AKLHKG</v>
      </c>
      <c r="B3050" s="199" t="s">
        <v>2243</v>
      </c>
      <c r="C3050" s="199" t="s">
        <v>760</v>
      </c>
      <c r="D3050" s="209">
        <v>9164</v>
      </c>
      <c r="E3050" s="209" t="s">
        <v>1746</v>
      </c>
      <c r="F3050" s="209">
        <v>59311.8</v>
      </c>
      <c r="G3050" s="209">
        <v>464.7</v>
      </c>
      <c r="H3050" s="196">
        <f t="shared" si="142"/>
        <v>464.7</v>
      </c>
      <c r="I3050" s="197" t="b">
        <f t="shared" si="143"/>
        <v>1</v>
      </c>
      <c r="J3050" s="194" t="b">
        <v>1</v>
      </c>
    </row>
    <row r="3051" spans="1:10" ht="15.6" thickBot="1">
      <c r="A3051" s="222" t="str">
        <f t="shared" si="141"/>
        <v>HKGADL</v>
      </c>
      <c r="B3051" s="199" t="s">
        <v>760</v>
      </c>
      <c r="C3051" s="199" t="s">
        <v>2242</v>
      </c>
      <c r="D3051" s="209">
        <v>6870</v>
      </c>
      <c r="E3051" s="209" t="s">
        <v>1610</v>
      </c>
      <c r="F3051" s="209">
        <v>50830.5</v>
      </c>
      <c r="G3051" s="209">
        <v>391</v>
      </c>
      <c r="H3051" s="196">
        <f t="shared" si="142"/>
        <v>391</v>
      </c>
      <c r="I3051" s="197" t="b">
        <f t="shared" si="143"/>
        <v>1</v>
      </c>
      <c r="J3051" s="194" t="b">
        <v>1</v>
      </c>
    </row>
    <row r="3052" spans="1:10" ht="15.6" thickBot="1">
      <c r="A3052" s="222" t="str">
        <f t="shared" si="141"/>
        <v>AMSBOD</v>
      </c>
      <c r="B3052" s="199" t="s">
        <v>790</v>
      </c>
      <c r="C3052" s="199" t="s">
        <v>2245</v>
      </c>
      <c r="D3052" s="209">
        <v>922</v>
      </c>
      <c r="E3052" s="209" t="s">
        <v>2042</v>
      </c>
      <c r="F3052" s="209">
        <v>4076.1</v>
      </c>
      <c r="G3052" s="209">
        <v>121</v>
      </c>
      <c r="H3052" s="196">
        <f t="shared" si="142"/>
        <v>121</v>
      </c>
      <c r="I3052" s="197" t="b">
        <f t="shared" si="143"/>
        <v>1</v>
      </c>
      <c r="J3052" s="194" t="b">
        <v>1</v>
      </c>
    </row>
    <row r="3053" spans="1:10" ht="15.6" thickBot="1">
      <c r="A3053" s="222" t="str">
        <f t="shared" si="141"/>
        <v>BODCDG</v>
      </c>
      <c r="B3053" s="199" t="s">
        <v>2245</v>
      </c>
      <c r="C3053" s="199" t="s">
        <v>796</v>
      </c>
      <c r="D3053" s="209">
        <v>525</v>
      </c>
      <c r="E3053" s="209" t="s">
        <v>939</v>
      </c>
      <c r="F3053" s="209">
        <v>3241.4</v>
      </c>
      <c r="G3053" s="209">
        <v>70.5</v>
      </c>
      <c r="H3053" s="196">
        <f t="shared" si="142"/>
        <v>70.5</v>
      </c>
      <c r="I3053" s="197" t="b">
        <f t="shared" si="143"/>
        <v>1</v>
      </c>
      <c r="J3053" s="194" t="b">
        <v>1</v>
      </c>
    </row>
    <row r="3054" spans="1:10" ht="15.6" thickBot="1">
      <c r="A3054" s="222" t="str">
        <f t="shared" si="141"/>
        <v>CDGBSL</v>
      </c>
      <c r="B3054" s="199" t="s">
        <v>796</v>
      </c>
      <c r="C3054" s="199" t="s">
        <v>1002</v>
      </c>
      <c r="D3054" s="209">
        <v>399</v>
      </c>
      <c r="E3054" s="209" t="s">
        <v>1777</v>
      </c>
      <c r="F3054" s="209">
        <v>2242.6</v>
      </c>
      <c r="G3054" s="209">
        <v>83.4</v>
      </c>
      <c r="H3054" s="196">
        <f t="shared" si="142"/>
        <v>83.4</v>
      </c>
      <c r="I3054" s="197" t="b">
        <f t="shared" si="143"/>
        <v>1</v>
      </c>
      <c r="J3054" s="194" t="b">
        <v>1</v>
      </c>
    </row>
    <row r="3055" spans="1:10" ht="15.6" thickBot="1">
      <c r="A3055" s="222" t="str">
        <f t="shared" si="141"/>
        <v>BSLCDG</v>
      </c>
      <c r="B3055" s="199" t="s">
        <v>1002</v>
      </c>
      <c r="C3055" s="199" t="s">
        <v>796</v>
      </c>
      <c r="D3055" s="209">
        <v>399</v>
      </c>
      <c r="E3055" s="209" t="s">
        <v>1777</v>
      </c>
      <c r="F3055" s="209">
        <v>2242.6</v>
      </c>
      <c r="G3055" s="209">
        <v>83.4</v>
      </c>
      <c r="H3055" s="196">
        <f t="shared" si="142"/>
        <v>83.4</v>
      </c>
      <c r="I3055" s="197" t="b">
        <f t="shared" si="143"/>
        <v>1</v>
      </c>
      <c r="J3055" s="194" t="b">
        <v>1</v>
      </c>
    </row>
    <row r="3056" spans="1:10" ht="15.6" thickBot="1">
      <c r="A3056" s="222" t="str">
        <f t="shared" si="141"/>
        <v>CDGBOD</v>
      </c>
      <c r="B3056" s="199" t="s">
        <v>796</v>
      </c>
      <c r="C3056" s="199" t="s">
        <v>2245</v>
      </c>
      <c r="D3056" s="209">
        <v>525</v>
      </c>
      <c r="E3056" s="209" t="s">
        <v>939</v>
      </c>
      <c r="F3056" s="209">
        <v>3241.7</v>
      </c>
      <c r="G3056" s="209">
        <v>70.5</v>
      </c>
      <c r="H3056" s="196">
        <f t="shared" si="142"/>
        <v>70.5</v>
      </c>
      <c r="I3056" s="197" t="b">
        <f t="shared" si="143"/>
        <v>1</v>
      </c>
      <c r="J3056" s="194" t="b">
        <v>1</v>
      </c>
    </row>
    <row r="3057" spans="1:10" ht="15.6" thickBot="1">
      <c r="A3057" s="222" t="str">
        <f t="shared" si="141"/>
        <v>BODAMS</v>
      </c>
      <c r="B3057" s="199" t="s">
        <v>2245</v>
      </c>
      <c r="C3057" s="199" t="s">
        <v>790</v>
      </c>
      <c r="D3057" s="209">
        <v>922</v>
      </c>
      <c r="E3057" s="209" t="s">
        <v>2042</v>
      </c>
      <c r="F3057" s="209">
        <v>4076.1</v>
      </c>
      <c r="G3057" s="209">
        <v>121</v>
      </c>
      <c r="H3057" s="196">
        <f t="shared" si="142"/>
        <v>121</v>
      </c>
      <c r="I3057" s="197" t="b">
        <f t="shared" si="143"/>
        <v>1</v>
      </c>
      <c r="J3057" s="194" t="b">
        <v>1</v>
      </c>
    </row>
    <row r="3058" spans="1:10" ht="15.6" thickBot="1">
      <c r="A3058" s="222" t="str">
        <f t="shared" si="141"/>
        <v>ATLFSM</v>
      </c>
      <c r="B3058" s="199" t="s">
        <v>808</v>
      </c>
      <c r="C3058" s="199" t="s">
        <v>2246</v>
      </c>
      <c r="D3058" s="209">
        <v>930</v>
      </c>
      <c r="E3058" s="209" t="s">
        <v>1199</v>
      </c>
      <c r="F3058" s="209">
        <v>2568.6999999999998</v>
      </c>
      <c r="G3058" s="209">
        <v>92.1</v>
      </c>
      <c r="H3058" s="196">
        <f t="shared" si="142"/>
        <v>92.1</v>
      </c>
      <c r="I3058" s="197" t="b">
        <f t="shared" si="143"/>
        <v>1</v>
      </c>
      <c r="J3058" s="194" t="b">
        <v>1</v>
      </c>
    </row>
    <row r="3059" spans="1:10" ht="15.6" thickBot="1">
      <c r="A3059" s="222" t="str">
        <f t="shared" si="141"/>
        <v>FSMATL</v>
      </c>
      <c r="B3059" s="199" t="s">
        <v>2246</v>
      </c>
      <c r="C3059" s="199" t="s">
        <v>808</v>
      </c>
      <c r="D3059" s="209">
        <v>930</v>
      </c>
      <c r="E3059" s="209" t="s">
        <v>1199</v>
      </c>
      <c r="F3059" s="209">
        <v>2568.6999999999998</v>
      </c>
      <c r="G3059" s="209">
        <v>92.1</v>
      </c>
      <c r="H3059" s="196">
        <f t="shared" si="142"/>
        <v>92.1</v>
      </c>
      <c r="I3059" s="197" t="b">
        <f t="shared" si="143"/>
        <v>1</v>
      </c>
      <c r="J3059" s="194" t="b">
        <v>1</v>
      </c>
    </row>
    <row r="3060" spans="1:10" ht="19.8" thickBot="1">
      <c r="A3060" s="222" t="str">
        <f t="shared" si="141"/>
        <v>AYTIST</v>
      </c>
      <c r="B3060" s="199" t="s">
        <v>2247</v>
      </c>
      <c r="C3060" s="199" t="s">
        <v>812</v>
      </c>
      <c r="D3060" s="209">
        <v>518</v>
      </c>
      <c r="E3060" s="209" t="s">
        <v>2248</v>
      </c>
      <c r="F3060" s="209">
        <v>3831.3</v>
      </c>
      <c r="G3060" s="209">
        <v>63.1</v>
      </c>
      <c r="H3060" s="196">
        <f t="shared" si="142"/>
        <v>63.1</v>
      </c>
      <c r="I3060" s="197" t="b">
        <f t="shared" si="143"/>
        <v>1</v>
      </c>
      <c r="J3060" s="194" t="b">
        <v>1</v>
      </c>
    </row>
    <row r="3061" spans="1:10" ht="15.6" thickBot="1">
      <c r="A3061" s="222" t="str">
        <f t="shared" si="141"/>
        <v>ISTLHR</v>
      </c>
      <c r="B3061" s="199" t="s">
        <v>812</v>
      </c>
      <c r="C3061" s="199" t="s">
        <v>844</v>
      </c>
      <c r="D3061" s="209">
        <v>2485</v>
      </c>
      <c r="E3061" s="209" t="s">
        <v>2249</v>
      </c>
      <c r="F3061" s="209">
        <v>17502.900000000001</v>
      </c>
      <c r="G3061" s="209">
        <v>192.5</v>
      </c>
      <c r="H3061" s="196">
        <f t="shared" si="142"/>
        <v>192.5</v>
      </c>
      <c r="I3061" s="197" t="b">
        <f t="shared" si="143"/>
        <v>1</v>
      </c>
      <c r="J3061" s="194" t="b">
        <v>1</v>
      </c>
    </row>
    <row r="3062" spans="1:10" ht="15.6" thickBot="1">
      <c r="A3062" s="222" t="str">
        <f t="shared" si="141"/>
        <v>LHRBUD</v>
      </c>
      <c r="B3062" s="199" t="s">
        <v>844</v>
      </c>
      <c r="C3062" s="199" t="s">
        <v>871</v>
      </c>
      <c r="D3062" s="209">
        <v>1485</v>
      </c>
      <c r="E3062" s="209" t="s">
        <v>921</v>
      </c>
      <c r="F3062" s="209">
        <v>6880.7</v>
      </c>
      <c r="G3062" s="209">
        <v>140.30000000000001</v>
      </c>
      <c r="H3062" s="196">
        <f t="shared" si="142"/>
        <v>140.30000000000001</v>
      </c>
      <c r="I3062" s="197" t="b">
        <f t="shared" si="143"/>
        <v>1</v>
      </c>
      <c r="J3062" s="194" t="b">
        <v>1</v>
      </c>
    </row>
    <row r="3063" spans="1:10" ht="15.6" thickBot="1">
      <c r="A3063" s="222" t="str">
        <f t="shared" si="141"/>
        <v>BUDLHR</v>
      </c>
      <c r="B3063" s="199" t="s">
        <v>871</v>
      </c>
      <c r="C3063" s="199" t="s">
        <v>844</v>
      </c>
      <c r="D3063" s="209">
        <v>1485</v>
      </c>
      <c r="E3063" s="209" t="s">
        <v>921</v>
      </c>
      <c r="F3063" s="209">
        <v>6880.7</v>
      </c>
      <c r="G3063" s="209">
        <v>140.30000000000001</v>
      </c>
      <c r="H3063" s="196">
        <f t="shared" si="142"/>
        <v>140.30000000000001</v>
      </c>
      <c r="I3063" s="197" t="b">
        <f t="shared" si="143"/>
        <v>1</v>
      </c>
      <c r="J3063" s="194" t="b">
        <v>1</v>
      </c>
    </row>
    <row r="3064" spans="1:10" ht="15.6" thickBot="1">
      <c r="A3064" s="222" t="str">
        <f t="shared" si="141"/>
        <v>LHRIST</v>
      </c>
      <c r="B3064" s="199" t="s">
        <v>844</v>
      </c>
      <c r="C3064" s="199" t="s">
        <v>812</v>
      </c>
      <c r="D3064" s="209">
        <v>2485</v>
      </c>
      <c r="E3064" s="209" t="s">
        <v>2249</v>
      </c>
      <c r="F3064" s="209">
        <v>17500.2</v>
      </c>
      <c r="G3064" s="209">
        <v>192.5</v>
      </c>
      <c r="H3064" s="196">
        <f t="shared" si="142"/>
        <v>192.5</v>
      </c>
      <c r="I3064" s="197" t="b">
        <f t="shared" si="143"/>
        <v>1</v>
      </c>
      <c r="J3064" s="194" t="b">
        <v>1</v>
      </c>
    </row>
    <row r="3065" spans="1:10" ht="19.8" thickBot="1">
      <c r="A3065" s="222" t="str">
        <f t="shared" si="141"/>
        <v>ISTAYT</v>
      </c>
      <c r="B3065" s="199" t="s">
        <v>812</v>
      </c>
      <c r="C3065" s="199" t="s">
        <v>2247</v>
      </c>
      <c r="D3065" s="209">
        <v>518</v>
      </c>
      <c r="E3065" s="209" t="s">
        <v>2248</v>
      </c>
      <c r="F3065" s="209">
        <v>3833.9</v>
      </c>
      <c r="G3065" s="209">
        <v>63.1</v>
      </c>
      <c r="H3065" s="196">
        <f t="shared" si="142"/>
        <v>63.1</v>
      </c>
      <c r="I3065" s="197" t="b">
        <f t="shared" si="143"/>
        <v>1</v>
      </c>
      <c r="J3065" s="194" t="b">
        <v>1</v>
      </c>
    </row>
    <row r="3066" spans="1:10" ht="15.6" thickBot="1">
      <c r="A3066" s="222" t="str">
        <f t="shared" si="141"/>
        <v>BHMPHL</v>
      </c>
      <c r="B3066" s="199" t="s">
        <v>2250</v>
      </c>
      <c r="C3066" s="199" t="s">
        <v>822</v>
      </c>
      <c r="D3066" s="209">
        <v>1241</v>
      </c>
      <c r="E3066" s="209" t="s">
        <v>2251</v>
      </c>
      <c r="F3066" s="209">
        <v>3547.7</v>
      </c>
      <c r="G3066" s="209">
        <v>170.4</v>
      </c>
      <c r="H3066" s="196">
        <f t="shared" si="142"/>
        <v>170.4</v>
      </c>
      <c r="I3066" s="197" t="b">
        <f t="shared" si="143"/>
        <v>1</v>
      </c>
      <c r="J3066" s="194" t="b">
        <v>1</v>
      </c>
    </row>
    <row r="3067" spans="1:10" ht="15.6" thickBot="1">
      <c r="A3067" s="222" t="str">
        <f t="shared" si="141"/>
        <v>PHLBHM</v>
      </c>
      <c r="B3067" s="199" t="s">
        <v>822</v>
      </c>
      <c r="C3067" s="199" t="s">
        <v>2250</v>
      </c>
      <c r="D3067" s="210">
        <v>1241</v>
      </c>
      <c r="E3067" s="210" t="s">
        <v>2112</v>
      </c>
      <c r="F3067" s="210">
        <v>3547.3</v>
      </c>
      <c r="G3067" s="210">
        <v>170.3</v>
      </c>
      <c r="H3067" s="196">
        <f t="shared" si="142"/>
        <v>170.3</v>
      </c>
      <c r="I3067" s="197" t="b">
        <f t="shared" si="143"/>
        <v>1</v>
      </c>
      <c r="J3067" s="194" t="b">
        <v>1</v>
      </c>
    </row>
    <row r="3068" spans="1:10" ht="15.6" thickBot="1">
      <c r="A3068" s="222" t="str">
        <f t="shared" si="141"/>
        <v>BKKCGK</v>
      </c>
      <c r="B3068" s="199" t="s">
        <v>768</v>
      </c>
      <c r="C3068" s="199" t="s">
        <v>969</v>
      </c>
      <c r="D3068" s="209">
        <v>2295</v>
      </c>
      <c r="E3068" s="209" t="s">
        <v>1806</v>
      </c>
      <c r="F3068" s="209">
        <v>15398.5</v>
      </c>
      <c r="G3068" s="209">
        <v>156.30000000000001</v>
      </c>
      <c r="H3068" s="196">
        <f t="shared" si="142"/>
        <v>156.30000000000001</v>
      </c>
      <c r="I3068" s="197" t="b">
        <f t="shared" si="143"/>
        <v>1</v>
      </c>
      <c r="J3068" s="194" t="b">
        <v>1</v>
      </c>
    </row>
    <row r="3069" spans="1:10" ht="15.6" thickBot="1">
      <c r="A3069" s="222" t="str">
        <f t="shared" si="141"/>
        <v>CGKBKK</v>
      </c>
      <c r="B3069" s="199" t="s">
        <v>969</v>
      </c>
      <c r="C3069" s="199" t="s">
        <v>768</v>
      </c>
      <c r="D3069" s="209">
        <v>2295</v>
      </c>
      <c r="E3069" s="209" t="s">
        <v>1806</v>
      </c>
      <c r="F3069" s="209">
        <v>15398.5</v>
      </c>
      <c r="G3069" s="209">
        <v>156.30000000000001</v>
      </c>
      <c r="H3069" s="196">
        <f t="shared" si="142"/>
        <v>156.30000000000001</v>
      </c>
      <c r="I3069" s="197" t="b">
        <f t="shared" si="143"/>
        <v>1</v>
      </c>
      <c r="J3069" s="194" t="b">
        <v>1</v>
      </c>
    </row>
    <row r="3070" spans="1:10" ht="15.6" thickBot="1">
      <c r="A3070" s="222" t="str">
        <f t="shared" si="141"/>
        <v>BLLDUS</v>
      </c>
      <c r="B3070" s="199" t="s">
        <v>850</v>
      </c>
      <c r="C3070" s="199" t="s">
        <v>834</v>
      </c>
      <c r="D3070" s="209">
        <v>518</v>
      </c>
      <c r="E3070" s="209" t="s">
        <v>2252</v>
      </c>
      <c r="F3070" s="209">
        <v>1324.6</v>
      </c>
      <c r="G3070" s="209">
        <v>135.80000000000001</v>
      </c>
      <c r="H3070" s="196">
        <f t="shared" si="142"/>
        <v>135.80000000000001</v>
      </c>
      <c r="I3070" s="197" t="b">
        <f t="shared" si="143"/>
        <v>1</v>
      </c>
      <c r="J3070" s="194" t="b">
        <v>1</v>
      </c>
    </row>
    <row r="3071" spans="1:10" ht="15.6" thickBot="1">
      <c r="A3071" s="222" t="str">
        <f t="shared" si="141"/>
        <v>DUSCTA</v>
      </c>
      <c r="B3071" s="199" t="s">
        <v>834</v>
      </c>
      <c r="C3071" s="199" t="s">
        <v>999</v>
      </c>
      <c r="D3071" s="209">
        <v>1667</v>
      </c>
      <c r="E3071" s="209" t="s">
        <v>2253</v>
      </c>
      <c r="F3071" s="209">
        <v>8161.5</v>
      </c>
      <c r="G3071" s="209">
        <v>155.4</v>
      </c>
      <c r="H3071" s="196">
        <f t="shared" si="142"/>
        <v>155.4</v>
      </c>
      <c r="I3071" s="197" t="b">
        <f t="shared" si="143"/>
        <v>1</v>
      </c>
      <c r="J3071" s="194" t="b">
        <v>1</v>
      </c>
    </row>
    <row r="3072" spans="1:10" ht="15.6" thickBot="1">
      <c r="A3072" s="222" t="str">
        <f t="shared" si="141"/>
        <v>CTADUS</v>
      </c>
      <c r="B3072" s="199" t="s">
        <v>999</v>
      </c>
      <c r="C3072" s="199" t="s">
        <v>834</v>
      </c>
      <c r="D3072" s="209">
        <v>1667</v>
      </c>
      <c r="E3072" s="209" t="s">
        <v>2253</v>
      </c>
      <c r="F3072" s="209">
        <v>8161.5</v>
      </c>
      <c r="G3072" s="209">
        <v>155.4</v>
      </c>
      <c r="H3072" s="196">
        <f t="shared" si="142"/>
        <v>155.4</v>
      </c>
      <c r="I3072" s="197" t="b">
        <f t="shared" si="143"/>
        <v>1</v>
      </c>
      <c r="J3072" s="194" t="b">
        <v>1</v>
      </c>
    </row>
    <row r="3073" spans="1:10" ht="15.6" thickBot="1">
      <c r="A3073" s="222" t="str">
        <f t="shared" si="141"/>
        <v>DUSBLL</v>
      </c>
      <c r="B3073" s="199" t="s">
        <v>834</v>
      </c>
      <c r="C3073" s="199" t="s">
        <v>850</v>
      </c>
      <c r="D3073" s="210">
        <v>518</v>
      </c>
      <c r="E3073" s="210" t="s">
        <v>2252</v>
      </c>
      <c r="F3073" s="210">
        <v>1324.6</v>
      </c>
      <c r="G3073" s="210">
        <v>135.80000000000001</v>
      </c>
      <c r="H3073" s="196">
        <f t="shared" si="142"/>
        <v>135.80000000000001</v>
      </c>
      <c r="I3073" s="197" t="b">
        <f t="shared" si="143"/>
        <v>1</v>
      </c>
      <c r="J3073" s="194" t="b">
        <v>1</v>
      </c>
    </row>
    <row r="3074" spans="1:10" ht="15.6" thickBot="1">
      <c r="A3074" s="222" t="str">
        <f t="shared" si="141"/>
        <v>BLQCPH</v>
      </c>
      <c r="B3074" s="199" t="s">
        <v>860</v>
      </c>
      <c r="C3074" s="199" t="s">
        <v>825</v>
      </c>
      <c r="D3074" s="209">
        <v>1236</v>
      </c>
      <c r="E3074" s="209" t="s">
        <v>2254</v>
      </c>
      <c r="F3074" s="209">
        <v>4345.8</v>
      </c>
      <c r="G3074" s="209">
        <v>147.4</v>
      </c>
      <c r="H3074" s="196">
        <f t="shared" si="142"/>
        <v>147.4</v>
      </c>
      <c r="I3074" s="197" t="b">
        <f t="shared" si="143"/>
        <v>1</v>
      </c>
      <c r="J3074" s="194" t="b">
        <v>1</v>
      </c>
    </row>
    <row r="3075" spans="1:10" ht="15.6" thickBot="1">
      <c r="A3075" s="222" t="str">
        <f t="shared" ref="A3075:A3138" si="144">B3075&amp;C3075</f>
        <v>CPHTLL</v>
      </c>
      <c r="B3075" s="199" t="s">
        <v>825</v>
      </c>
      <c r="C3075" s="199" t="s">
        <v>2036</v>
      </c>
      <c r="D3075" s="209">
        <v>837</v>
      </c>
      <c r="E3075" s="209" t="s">
        <v>2255</v>
      </c>
      <c r="F3075" s="209">
        <v>2662.5</v>
      </c>
      <c r="G3075" s="209">
        <v>113.4</v>
      </c>
      <c r="H3075" s="196">
        <f t="shared" ref="H3075:H3138" si="145">SUMIFS(G:G,B:B,B3075,C:C,C3075)</f>
        <v>113.4</v>
      </c>
      <c r="I3075" s="197" t="b">
        <f t="shared" ref="I3075:I3138" si="146">H3075=G3075</f>
        <v>1</v>
      </c>
      <c r="J3075" s="194" t="b">
        <v>1</v>
      </c>
    </row>
    <row r="3076" spans="1:10" ht="15.6" thickBot="1">
      <c r="A3076" s="222" t="str">
        <f t="shared" si="144"/>
        <v>TLLCPH</v>
      </c>
      <c r="B3076" s="199" t="s">
        <v>2036</v>
      </c>
      <c r="C3076" s="199" t="s">
        <v>825</v>
      </c>
      <c r="D3076" s="209">
        <v>837</v>
      </c>
      <c r="E3076" s="209" t="s">
        <v>2255</v>
      </c>
      <c r="F3076" s="209">
        <v>2662.5</v>
      </c>
      <c r="G3076" s="209">
        <v>113.4</v>
      </c>
      <c r="H3076" s="196">
        <f t="shared" si="145"/>
        <v>113.4</v>
      </c>
      <c r="I3076" s="197" t="b">
        <f t="shared" si="146"/>
        <v>1</v>
      </c>
      <c r="J3076" s="194" t="b">
        <v>1</v>
      </c>
    </row>
    <row r="3077" spans="1:10" ht="15.6" thickBot="1">
      <c r="A3077" s="222" t="str">
        <f t="shared" si="144"/>
        <v>CPHBLQ</v>
      </c>
      <c r="B3077" s="199" t="s">
        <v>825</v>
      </c>
      <c r="C3077" s="199" t="s">
        <v>860</v>
      </c>
      <c r="D3077" s="210">
        <v>1236</v>
      </c>
      <c r="E3077" s="210" t="s">
        <v>2254</v>
      </c>
      <c r="F3077" s="210">
        <v>4345.8</v>
      </c>
      <c r="G3077" s="210">
        <v>147.4</v>
      </c>
      <c r="H3077" s="196">
        <f t="shared" si="145"/>
        <v>147.4</v>
      </c>
      <c r="I3077" s="197" t="b">
        <f t="shared" si="146"/>
        <v>1</v>
      </c>
      <c r="J3077" s="194" t="b">
        <v>1</v>
      </c>
    </row>
    <row r="3078" spans="1:10" ht="15.6" thickBot="1">
      <c r="A3078" s="222" t="str">
        <f t="shared" si="144"/>
        <v>BLRFRA</v>
      </c>
      <c r="B3078" s="199" t="s">
        <v>800</v>
      </c>
      <c r="C3078" s="199" t="s">
        <v>766</v>
      </c>
      <c r="D3078" s="209">
        <v>7398</v>
      </c>
      <c r="E3078" s="209" t="s">
        <v>2256</v>
      </c>
      <c r="F3078" s="209">
        <v>90507.5</v>
      </c>
      <c r="G3078" s="209">
        <v>368</v>
      </c>
      <c r="H3078" s="196">
        <f t="shared" si="145"/>
        <v>368</v>
      </c>
      <c r="I3078" s="197" t="b">
        <f t="shared" si="146"/>
        <v>1</v>
      </c>
      <c r="J3078" s="194" t="b">
        <v>1</v>
      </c>
    </row>
    <row r="3079" spans="1:10" ht="15.6" thickBot="1">
      <c r="A3079" s="222" t="str">
        <f t="shared" si="144"/>
        <v>FRAVNO</v>
      </c>
      <c r="B3079" s="199" t="s">
        <v>766</v>
      </c>
      <c r="C3079" s="199" t="s">
        <v>2257</v>
      </c>
      <c r="D3079" s="209">
        <v>1241</v>
      </c>
      <c r="E3079" s="209" t="s">
        <v>1130</v>
      </c>
      <c r="F3079" s="209">
        <v>6048.8</v>
      </c>
      <c r="G3079" s="209">
        <v>123.8</v>
      </c>
      <c r="H3079" s="196">
        <f t="shared" si="145"/>
        <v>123.8</v>
      </c>
      <c r="I3079" s="197" t="b">
        <f t="shared" si="146"/>
        <v>1</v>
      </c>
      <c r="J3079" s="194" t="b">
        <v>1</v>
      </c>
    </row>
    <row r="3080" spans="1:10" ht="15.6" thickBot="1">
      <c r="A3080" s="222" t="str">
        <f t="shared" si="144"/>
        <v>VNOFRA</v>
      </c>
      <c r="B3080" s="199" t="s">
        <v>2257</v>
      </c>
      <c r="C3080" s="199" t="s">
        <v>766</v>
      </c>
      <c r="D3080" s="209">
        <v>1241</v>
      </c>
      <c r="E3080" s="209" t="s">
        <v>1130</v>
      </c>
      <c r="F3080" s="209">
        <v>6048.7</v>
      </c>
      <c r="G3080" s="209">
        <v>123.8</v>
      </c>
      <c r="H3080" s="196">
        <f t="shared" si="145"/>
        <v>123.8</v>
      </c>
      <c r="I3080" s="197" t="b">
        <f t="shared" si="146"/>
        <v>1</v>
      </c>
      <c r="J3080" s="194" t="b">
        <v>1</v>
      </c>
    </row>
    <row r="3081" spans="1:10" ht="15.6" thickBot="1">
      <c r="A3081" s="222" t="str">
        <f t="shared" si="144"/>
        <v>FRABLR</v>
      </c>
      <c r="B3081" s="199" t="s">
        <v>766</v>
      </c>
      <c r="C3081" s="199" t="s">
        <v>800</v>
      </c>
      <c r="D3081" s="210">
        <v>7398</v>
      </c>
      <c r="E3081" s="210" t="s">
        <v>2256</v>
      </c>
      <c r="F3081" s="210">
        <v>90507.5</v>
      </c>
      <c r="G3081" s="210">
        <v>368</v>
      </c>
      <c r="H3081" s="196">
        <f t="shared" si="145"/>
        <v>368</v>
      </c>
      <c r="I3081" s="197" t="b">
        <f t="shared" si="146"/>
        <v>1</v>
      </c>
      <c r="J3081" s="194" t="b">
        <v>1</v>
      </c>
    </row>
    <row r="3082" spans="1:10" ht="15.6" thickBot="1">
      <c r="A3082" s="222" t="str">
        <f t="shared" si="144"/>
        <v>CANICN</v>
      </c>
      <c r="B3082" s="199" t="s">
        <v>770</v>
      </c>
      <c r="C3082" s="199" t="s">
        <v>780</v>
      </c>
      <c r="D3082" s="209">
        <v>2005</v>
      </c>
      <c r="E3082" s="209" t="s">
        <v>2258</v>
      </c>
      <c r="F3082" s="209">
        <v>13460.1</v>
      </c>
      <c r="G3082" s="209">
        <v>158</v>
      </c>
      <c r="H3082" s="196">
        <f t="shared" si="145"/>
        <v>158</v>
      </c>
      <c r="I3082" s="197" t="b">
        <f t="shared" si="146"/>
        <v>1</v>
      </c>
      <c r="J3082" s="194" t="b">
        <v>1</v>
      </c>
    </row>
    <row r="3083" spans="1:10" ht="15.6" thickBot="1">
      <c r="A3083" s="222" t="str">
        <f t="shared" si="144"/>
        <v>ICNCAN</v>
      </c>
      <c r="B3083" s="199" t="s">
        <v>780</v>
      </c>
      <c r="C3083" s="199" t="s">
        <v>770</v>
      </c>
      <c r="D3083" s="210">
        <v>2005</v>
      </c>
      <c r="E3083" s="210" t="s">
        <v>2258</v>
      </c>
      <c r="F3083" s="210">
        <v>13460.1</v>
      </c>
      <c r="G3083" s="210">
        <v>158</v>
      </c>
      <c r="H3083" s="196">
        <f t="shared" si="145"/>
        <v>158</v>
      </c>
      <c r="I3083" s="197" t="b">
        <f t="shared" si="146"/>
        <v>1</v>
      </c>
      <c r="J3083" s="194" t="b">
        <v>1</v>
      </c>
    </row>
    <row r="3084" spans="1:10" ht="15.6" thickBot="1">
      <c r="A3084" s="222" t="str">
        <f t="shared" si="144"/>
        <v>CLERDU</v>
      </c>
      <c r="B3084" s="199" t="s">
        <v>827</v>
      </c>
      <c r="C3084" s="199" t="s">
        <v>809</v>
      </c>
      <c r="D3084" s="209">
        <v>668</v>
      </c>
      <c r="E3084" s="209" t="s">
        <v>2259</v>
      </c>
      <c r="F3084" s="209">
        <v>2624.3</v>
      </c>
      <c r="G3084" s="209">
        <v>111.4</v>
      </c>
      <c r="H3084" s="196">
        <f t="shared" si="145"/>
        <v>111.4</v>
      </c>
      <c r="I3084" s="197" t="b">
        <f t="shared" si="146"/>
        <v>1</v>
      </c>
      <c r="J3084" s="194" t="b">
        <v>1</v>
      </c>
    </row>
    <row r="3085" spans="1:10" ht="15.6" thickBot="1">
      <c r="A3085" s="222" t="str">
        <f t="shared" si="144"/>
        <v>RDUCLE</v>
      </c>
      <c r="B3085" s="199" t="s">
        <v>809</v>
      </c>
      <c r="C3085" s="199" t="s">
        <v>827</v>
      </c>
      <c r="D3085" s="210">
        <v>668</v>
      </c>
      <c r="E3085" s="210" t="s">
        <v>2259</v>
      </c>
      <c r="F3085" s="210">
        <v>2624.8</v>
      </c>
      <c r="G3085" s="210">
        <v>111.4</v>
      </c>
      <c r="H3085" s="196">
        <f t="shared" si="145"/>
        <v>111.4</v>
      </c>
      <c r="I3085" s="197" t="b">
        <f t="shared" si="146"/>
        <v>1</v>
      </c>
      <c r="J3085" s="194" t="b">
        <v>1</v>
      </c>
    </row>
    <row r="3086" spans="1:10" ht="15.6" thickBot="1">
      <c r="A3086" s="222" t="str">
        <f t="shared" si="144"/>
        <v>CPHPEK</v>
      </c>
      <c r="B3086" s="199" t="s">
        <v>825</v>
      </c>
      <c r="C3086" s="199" t="s">
        <v>769</v>
      </c>
      <c r="D3086" s="209">
        <v>7192</v>
      </c>
      <c r="E3086" s="209" t="s">
        <v>2260</v>
      </c>
      <c r="F3086" s="209">
        <v>52873.7</v>
      </c>
      <c r="G3086" s="209">
        <v>295.60000000000002</v>
      </c>
      <c r="H3086" s="196">
        <f t="shared" si="145"/>
        <v>295.60000000000002</v>
      </c>
      <c r="I3086" s="197" t="b">
        <f t="shared" si="146"/>
        <v>1</v>
      </c>
      <c r="J3086" s="194" t="b">
        <v>1</v>
      </c>
    </row>
    <row r="3087" spans="1:10" ht="15.6" thickBot="1">
      <c r="A3087" s="222" t="str">
        <f t="shared" si="144"/>
        <v>PEKCPH</v>
      </c>
      <c r="B3087" s="199" t="s">
        <v>769</v>
      </c>
      <c r="C3087" s="199" t="s">
        <v>825</v>
      </c>
      <c r="D3087" s="210">
        <v>7192</v>
      </c>
      <c r="E3087" s="210" t="s">
        <v>2260</v>
      </c>
      <c r="F3087" s="210">
        <v>52880.1</v>
      </c>
      <c r="G3087" s="210">
        <v>295.60000000000002</v>
      </c>
      <c r="H3087" s="196">
        <f t="shared" si="145"/>
        <v>295.60000000000002</v>
      </c>
      <c r="I3087" s="197" t="b">
        <f t="shared" si="146"/>
        <v>1</v>
      </c>
      <c r="J3087" s="194" t="b">
        <v>1</v>
      </c>
    </row>
    <row r="3088" spans="1:10" ht="15.6" thickBot="1">
      <c r="A3088" s="222" t="str">
        <f t="shared" si="144"/>
        <v>CTUFRA</v>
      </c>
      <c r="B3088" s="199" t="s">
        <v>1015</v>
      </c>
      <c r="C3088" s="199" t="s">
        <v>766</v>
      </c>
      <c r="D3088" s="209">
        <v>7807</v>
      </c>
      <c r="E3088" s="209">
        <v>332</v>
      </c>
      <c r="F3088" s="209">
        <v>55163.1</v>
      </c>
      <c r="G3088" s="209">
        <v>334.2</v>
      </c>
      <c r="H3088" s="196">
        <f t="shared" si="145"/>
        <v>334.2</v>
      </c>
      <c r="I3088" s="197" t="b">
        <f t="shared" si="146"/>
        <v>1</v>
      </c>
      <c r="J3088" s="194" t="b">
        <v>1</v>
      </c>
    </row>
    <row r="3089" spans="1:10" ht="15.6" thickBot="1">
      <c r="A3089" s="222" t="str">
        <f t="shared" si="144"/>
        <v>FRACTU</v>
      </c>
      <c r="B3089" s="199" t="s">
        <v>766</v>
      </c>
      <c r="C3089" s="199" t="s">
        <v>1015</v>
      </c>
      <c r="D3089" s="210">
        <v>7807</v>
      </c>
      <c r="E3089" s="210">
        <v>332</v>
      </c>
      <c r="F3089" s="210">
        <v>55163.1</v>
      </c>
      <c r="G3089" s="210">
        <v>334.2</v>
      </c>
      <c r="H3089" s="196">
        <f t="shared" si="145"/>
        <v>334.2</v>
      </c>
      <c r="I3089" s="197" t="b">
        <f t="shared" si="146"/>
        <v>1</v>
      </c>
      <c r="J3089" s="194" t="b">
        <v>1</v>
      </c>
    </row>
    <row r="3090" spans="1:10" ht="15.6" thickBot="1">
      <c r="A3090" s="222" t="str">
        <f t="shared" si="144"/>
        <v>CXRHAN</v>
      </c>
      <c r="B3090" s="199" t="s">
        <v>938</v>
      </c>
      <c r="C3090" s="199" t="s">
        <v>1069</v>
      </c>
      <c r="D3090" s="209">
        <v>1088</v>
      </c>
      <c r="E3090" s="209" t="s">
        <v>921</v>
      </c>
      <c r="F3090" s="209">
        <v>6238.6</v>
      </c>
      <c r="G3090" s="209">
        <v>93.8</v>
      </c>
      <c r="H3090" s="196">
        <f t="shared" si="145"/>
        <v>93.8</v>
      </c>
      <c r="I3090" s="197" t="b">
        <f t="shared" si="146"/>
        <v>1</v>
      </c>
      <c r="J3090" s="194" t="b">
        <v>1</v>
      </c>
    </row>
    <row r="3091" spans="1:10" ht="15.6" thickBot="1">
      <c r="A3091" s="222" t="str">
        <f t="shared" si="144"/>
        <v>HANCXR</v>
      </c>
      <c r="B3091" s="199" t="s">
        <v>1069</v>
      </c>
      <c r="C3091" s="199" t="s">
        <v>938</v>
      </c>
      <c r="D3091" s="209">
        <v>1088</v>
      </c>
      <c r="E3091" s="209" t="s">
        <v>921</v>
      </c>
      <c r="F3091" s="209">
        <v>6239.4</v>
      </c>
      <c r="G3091" s="209">
        <v>93.8</v>
      </c>
      <c r="H3091" s="196">
        <f t="shared" si="145"/>
        <v>93.8</v>
      </c>
      <c r="I3091" s="197" t="b">
        <f t="shared" si="146"/>
        <v>1</v>
      </c>
      <c r="J3091" s="194" t="b">
        <v>1</v>
      </c>
    </row>
    <row r="3092" spans="1:10" ht="15.6" thickBot="1">
      <c r="A3092" s="222" t="str">
        <f t="shared" si="144"/>
        <v>DAYDEN</v>
      </c>
      <c r="B3092" s="199" t="s">
        <v>1253</v>
      </c>
      <c r="C3092" s="199" t="s">
        <v>878</v>
      </c>
      <c r="D3092" s="209">
        <v>1740</v>
      </c>
      <c r="E3092" s="209" t="s">
        <v>2261</v>
      </c>
      <c r="F3092" s="209">
        <v>4800.1000000000004</v>
      </c>
      <c r="G3092" s="209">
        <v>212.2</v>
      </c>
      <c r="H3092" s="196">
        <f t="shared" si="145"/>
        <v>212.2</v>
      </c>
      <c r="I3092" s="197" t="b">
        <f t="shared" si="146"/>
        <v>1</v>
      </c>
      <c r="J3092" s="194" t="b">
        <v>1</v>
      </c>
    </row>
    <row r="3093" spans="1:10" ht="15.6" thickBot="1">
      <c r="A3093" s="222" t="str">
        <f t="shared" si="144"/>
        <v>DENDAY</v>
      </c>
      <c r="B3093" s="199" t="s">
        <v>878</v>
      </c>
      <c r="C3093" s="199" t="s">
        <v>1253</v>
      </c>
      <c r="D3093" s="210">
        <v>1740</v>
      </c>
      <c r="E3093" s="210" t="s">
        <v>2261</v>
      </c>
      <c r="F3093" s="210">
        <v>4800.7</v>
      </c>
      <c r="G3093" s="210">
        <v>212.2</v>
      </c>
      <c r="H3093" s="196">
        <f t="shared" si="145"/>
        <v>212.2</v>
      </c>
      <c r="I3093" s="197" t="b">
        <f t="shared" si="146"/>
        <v>1</v>
      </c>
      <c r="J3093" s="194" t="b">
        <v>1</v>
      </c>
    </row>
    <row r="3094" spans="1:10" ht="15.6" thickBot="1">
      <c r="A3094" s="222" t="str">
        <f t="shared" si="144"/>
        <v>DCAMSN</v>
      </c>
      <c r="B3094" s="199" t="s">
        <v>842</v>
      </c>
      <c r="C3094" s="199" t="s">
        <v>1291</v>
      </c>
      <c r="D3094" s="209">
        <v>1135</v>
      </c>
      <c r="E3094" s="209" t="s">
        <v>2262</v>
      </c>
      <c r="F3094" s="209">
        <v>3479.1</v>
      </c>
      <c r="G3094" s="209">
        <v>170.7</v>
      </c>
      <c r="H3094" s="196">
        <f t="shared" si="145"/>
        <v>170.7</v>
      </c>
      <c r="I3094" s="197" t="b">
        <f t="shared" si="146"/>
        <v>1</v>
      </c>
      <c r="J3094" s="194" t="b">
        <v>1</v>
      </c>
    </row>
    <row r="3095" spans="1:10" ht="15.6" thickBot="1">
      <c r="A3095" s="222" t="str">
        <f t="shared" si="144"/>
        <v>MSNDCA</v>
      </c>
      <c r="B3095" s="199" t="s">
        <v>1291</v>
      </c>
      <c r="C3095" s="199" t="s">
        <v>842</v>
      </c>
      <c r="D3095" s="209">
        <v>1135</v>
      </c>
      <c r="E3095" s="209" t="s">
        <v>2262</v>
      </c>
      <c r="F3095" s="209">
        <v>3479.1</v>
      </c>
      <c r="G3095" s="209">
        <v>170.7</v>
      </c>
      <c r="H3095" s="196">
        <f t="shared" si="145"/>
        <v>170.7</v>
      </c>
      <c r="I3095" s="197" t="b">
        <f t="shared" si="146"/>
        <v>1</v>
      </c>
      <c r="J3095" s="194" t="b">
        <v>1</v>
      </c>
    </row>
    <row r="3096" spans="1:10" ht="15.6" thickBot="1">
      <c r="A3096" s="222" t="str">
        <f t="shared" si="144"/>
        <v>DELSTV</v>
      </c>
      <c r="B3096" s="199" t="s">
        <v>762</v>
      </c>
      <c r="C3096" s="199" t="s">
        <v>2263</v>
      </c>
      <c r="D3096" s="209">
        <v>937</v>
      </c>
      <c r="E3096" s="209" t="s">
        <v>2264</v>
      </c>
      <c r="F3096" s="209">
        <v>4869.1000000000004</v>
      </c>
      <c r="G3096" s="209">
        <v>99.1</v>
      </c>
      <c r="H3096" s="196">
        <f t="shared" si="145"/>
        <v>99.1</v>
      </c>
      <c r="I3096" s="197" t="b">
        <f t="shared" si="146"/>
        <v>1</v>
      </c>
      <c r="J3096" s="194" t="b">
        <v>1</v>
      </c>
    </row>
    <row r="3097" spans="1:10" ht="15.6" thickBot="1">
      <c r="A3097" s="222" t="str">
        <f t="shared" si="144"/>
        <v>STVDEL</v>
      </c>
      <c r="B3097" s="199" t="s">
        <v>2263</v>
      </c>
      <c r="C3097" s="199" t="s">
        <v>762</v>
      </c>
      <c r="D3097" s="209">
        <v>937</v>
      </c>
      <c r="E3097" s="209" t="s">
        <v>2264</v>
      </c>
      <c r="F3097" s="209">
        <v>4869.1000000000004</v>
      </c>
      <c r="G3097" s="209">
        <v>99.1</v>
      </c>
      <c r="H3097" s="196">
        <f t="shared" si="145"/>
        <v>99.1</v>
      </c>
      <c r="I3097" s="197" t="b">
        <f t="shared" si="146"/>
        <v>1</v>
      </c>
      <c r="J3097" s="194" t="b">
        <v>1</v>
      </c>
    </row>
    <row r="3098" spans="1:10" ht="15.6" thickBot="1">
      <c r="A3098" s="222" t="str">
        <f t="shared" si="144"/>
        <v>DLCICN</v>
      </c>
      <c r="B3098" s="199" t="s">
        <v>1116</v>
      </c>
      <c r="C3098" s="199" t="s">
        <v>780</v>
      </c>
      <c r="D3098" s="209">
        <v>459</v>
      </c>
      <c r="E3098" s="209" t="s">
        <v>2265</v>
      </c>
      <c r="F3098" s="209">
        <v>3710.8</v>
      </c>
      <c r="G3098" s="209">
        <v>56.9</v>
      </c>
      <c r="H3098" s="196">
        <f t="shared" si="145"/>
        <v>56.9</v>
      </c>
      <c r="I3098" s="197" t="b">
        <f t="shared" si="146"/>
        <v>1</v>
      </c>
      <c r="J3098" s="194" t="b">
        <v>1</v>
      </c>
    </row>
    <row r="3099" spans="1:10" ht="15.6" thickBot="1">
      <c r="A3099" s="222" t="str">
        <f t="shared" si="144"/>
        <v>ICNDLC</v>
      </c>
      <c r="B3099" s="199" t="s">
        <v>780</v>
      </c>
      <c r="C3099" s="199" t="s">
        <v>1116</v>
      </c>
      <c r="D3099" s="210">
        <v>459</v>
      </c>
      <c r="E3099" s="210" t="s">
        <v>2265</v>
      </c>
      <c r="F3099" s="210">
        <v>3710.8</v>
      </c>
      <c r="G3099" s="210">
        <v>56.9</v>
      </c>
      <c r="H3099" s="196">
        <f t="shared" si="145"/>
        <v>56.9</v>
      </c>
      <c r="I3099" s="197" t="b">
        <f t="shared" si="146"/>
        <v>1</v>
      </c>
      <c r="J3099" s="194" t="b">
        <v>1</v>
      </c>
    </row>
    <row r="3100" spans="1:10" ht="15.6" thickBot="1">
      <c r="A3100" s="222" t="str">
        <f t="shared" si="144"/>
        <v>DMEOMS</v>
      </c>
      <c r="B3100" s="199" t="s">
        <v>1283</v>
      </c>
      <c r="C3100" s="199" t="s">
        <v>2266</v>
      </c>
      <c r="D3100" s="209">
        <v>2222</v>
      </c>
      <c r="E3100" s="209" t="s">
        <v>901</v>
      </c>
      <c r="F3100" s="209">
        <v>10102.9</v>
      </c>
      <c r="G3100" s="209">
        <v>184.6</v>
      </c>
      <c r="H3100" s="196">
        <f t="shared" si="145"/>
        <v>184.6</v>
      </c>
      <c r="I3100" s="197" t="b">
        <f t="shared" si="146"/>
        <v>1</v>
      </c>
      <c r="J3100" s="194" t="b">
        <v>1</v>
      </c>
    </row>
    <row r="3101" spans="1:10" ht="15.6" thickBot="1">
      <c r="A3101" s="222" t="str">
        <f t="shared" si="144"/>
        <v>OMSDME</v>
      </c>
      <c r="B3101" s="199" t="s">
        <v>2266</v>
      </c>
      <c r="C3101" s="199" t="s">
        <v>1283</v>
      </c>
      <c r="D3101" s="210">
        <v>2222</v>
      </c>
      <c r="E3101" s="210" t="s">
        <v>901</v>
      </c>
      <c r="F3101" s="210">
        <v>10103.700000000001</v>
      </c>
      <c r="G3101" s="210">
        <v>184.6</v>
      </c>
      <c r="H3101" s="196">
        <f t="shared" si="145"/>
        <v>184.6</v>
      </c>
      <c r="I3101" s="197" t="b">
        <f t="shared" si="146"/>
        <v>1</v>
      </c>
      <c r="J3101" s="194" t="b">
        <v>1</v>
      </c>
    </row>
    <row r="3102" spans="1:10" ht="15.6" thickBot="1">
      <c r="A3102" s="222" t="str">
        <f t="shared" si="144"/>
        <v>DOHGOT</v>
      </c>
      <c r="B3102" s="199" t="s">
        <v>1902</v>
      </c>
      <c r="C3102" s="199" t="s">
        <v>859</v>
      </c>
      <c r="D3102" s="209">
        <v>4746</v>
      </c>
      <c r="E3102" s="209">
        <v>788</v>
      </c>
      <c r="F3102" s="209">
        <v>30780</v>
      </c>
      <c r="G3102" s="209">
        <v>264.5</v>
      </c>
      <c r="H3102" s="196">
        <f t="shared" si="145"/>
        <v>264.5</v>
      </c>
      <c r="I3102" s="197" t="b">
        <f t="shared" si="146"/>
        <v>1</v>
      </c>
      <c r="J3102" s="194" t="b">
        <v>1</v>
      </c>
    </row>
    <row r="3103" spans="1:10" ht="15.6" thickBot="1">
      <c r="A3103" s="222" t="str">
        <f t="shared" si="144"/>
        <v>GOTZRH</v>
      </c>
      <c r="B3103" s="199" t="s">
        <v>859</v>
      </c>
      <c r="C3103" s="199" t="s">
        <v>854</v>
      </c>
      <c r="D3103" s="209">
        <v>1160</v>
      </c>
      <c r="E3103" s="209" t="s">
        <v>2267</v>
      </c>
      <c r="F3103" s="209">
        <v>5786.3</v>
      </c>
      <c r="G3103" s="209">
        <v>118.6</v>
      </c>
      <c r="H3103" s="196">
        <f t="shared" si="145"/>
        <v>118.6</v>
      </c>
      <c r="I3103" s="197" t="b">
        <f t="shared" si="146"/>
        <v>1</v>
      </c>
      <c r="J3103" s="194" t="b">
        <v>1</v>
      </c>
    </row>
    <row r="3104" spans="1:10" ht="15.6" thickBot="1">
      <c r="A3104" s="222" t="str">
        <f t="shared" si="144"/>
        <v>ZRHGOT</v>
      </c>
      <c r="B3104" s="199" t="s">
        <v>854</v>
      </c>
      <c r="C3104" s="199" t="s">
        <v>859</v>
      </c>
      <c r="D3104" s="209">
        <v>1160</v>
      </c>
      <c r="E3104" s="209" t="s">
        <v>2267</v>
      </c>
      <c r="F3104" s="209">
        <v>5786.3</v>
      </c>
      <c r="G3104" s="209">
        <v>118.6</v>
      </c>
      <c r="H3104" s="196">
        <f t="shared" si="145"/>
        <v>118.6</v>
      </c>
      <c r="I3104" s="197" t="b">
        <f t="shared" si="146"/>
        <v>1</v>
      </c>
      <c r="J3104" s="194" t="b">
        <v>1</v>
      </c>
    </row>
    <row r="3105" spans="1:10" ht="15.6" thickBot="1">
      <c r="A3105" s="222" t="str">
        <f t="shared" si="144"/>
        <v>GOTDOH</v>
      </c>
      <c r="B3105" s="199" t="s">
        <v>859</v>
      </c>
      <c r="C3105" s="199" t="s">
        <v>1902</v>
      </c>
      <c r="D3105" s="210">
        <v>4746</v>
      </c>
      <c r="E3105" s="210">
        <v>788</v>
      </c>
      <c r="F3105" s="210">
        <v>30780</v>
      </c>
      <c r="G3105" s="210">
        <v>264.5</v>
      </c>
      <c r="H3105" s="196">
        <f t="shared" si="145"/>
        <v>264.5</v>
      </c>
      <c r="I3105" s="197" t="b">
        <f t="shared" si="146"/>
        <v>1</v>
      </c>
      <c r="J3105" s="194" t="b">
        <v>1</v>
      </c>
    </row>
    <row r="3106" spans="1:10" ht="15.6" thickBot="1">
      <c r="A3106" s="222" t="str">
        <f t="shared" si="144"/>
        <v>DYGCAN</v>
      </c>
      <c r="B3106" s="199" t="s">
        <v>2268</v>
      </c>
      <c r="C3106" s="199" t="s">
        <v>770</v>
      </c>
      <c r="D3106" s="209">
        <v>695</v>
      </c>
      <c r="E3106" s="209">
        <v>320</v>
      </c>
      <c r="F3106" s="209">
        <v>4108.3999999999996</v>
      </c>
      <c r="G3106" s="209">
        <v>81.7</v>
      </c>
      <c r="H3106" s="196">
        <f t="shared" si="145"/>
        <v>81.7</v>
      </c>
      <c r="I3106" s="197" t="b">
        <f t="shared" si="146"/>
        <v>1</v>
      </c>
      <c r="J3106" s="194" t="b">
        <v>1</v>
      </c>
    </row>
    <row r="3107" spans="1:10" ht="15.6" thickBot="1">
      <c r="A3107" s="222" t="str">
        <f t="shared" si="144"/>
        <v>CANDYG</v>
      </c>
      <c r="B3107" s="199" t="s">
        <v>770</v>
      </c>
      <c r="C3107" s="199" t="s">
        <v>2268</v>
      </c>
      <c r="D3107" s="210">
        <v>695</v>
      </c>
      <c r="E3107" s="210">
        <v>320</v>
      </c>
      <c r="F3107" s="210">
        <v>4108.3999999999996</v>
      </c>
      <c r="G3107" s="210">
        <v>81.7</v>
      </c>
      <c r="H3107" s="196">
        <f t="shared" si="145"/>
        <v>81.7</v>
      </c>
      <c r="I3107" s="197" t="b">
        <f t="shared" si="146"/>
        <v>1</v>
      </c>
      <c r="J3107" s="194" t="b">
        <v>1</v>
      </c>
    </row>
    <row r="3108" spans="1:10" ht="15.6" thickBot="1">
      <c r="A3108" s="222" t="str">
        <f t="shared" si="144"/>
        <v>FWAATL</v>
      </c>
      <c r="B3108" s="199" t="s">
        <v>1992</v>
      </c>
      <c r="C3108" s="199" t="s">
        <v>808</v>
      </c>
      <c r="D3108" s="210">
        <v>818</v>
      </c>
      <c r="E3108" s="210" t="s">
        <v>1178</v>
      </c>
      <c r="F3108" s="210">
        <v>2498</v>
      </c>
      <c r="G3108" s="210">
        <v>92.8</v>
      </c>
      <c r="H3108" s="196">
        <f t="shared" si="145"/>
        <v>92.8</v>
      </c>
      <c r="I3108" s="197" t="b">
        <f t="shared" si="146"/>
        <v>1</v>
      </c>
      <c r="J3108" s="194" t="b">
        <v>1</v>
      </c>
    </row>
    <row r="3109" spans="1:10" ht="15.6" thickBot="1">
      <c r="A3109" s="222" t="str">
        <f t="shared" si="144"/>
        <v>ATLFWA</v>
      </c>
      <c r="B3109" s="199" t="s">
        <v>808</v>
      </c>
      <c r="C3109" s="199" t="s">
        <v>1992</v>
      </c>
      <c r="D3109" s="209">
        <v>818</v>
      </c>
      <c r="E3109" s="209" t="s">
        <v>1178</v>
      </c>
      <c r="F3109" s="209">
        <v>2498</v>
      </c>
      <c r="G3109" s="209">
        <v>92.8</v>
      </c>
      <c r="H3109" s="196">
        <f t="shared" si="145"/>
        <v>92.8</v>
      </c>
      <c r="I3109" s="197" t="b">
        <f t="shared" si="146"/>
        <v>1</v>
      </c>
      <c r="J3109" s="194" t="b">
        <v>1</v>
      </c>
    </row>
    <row r="3110" spans="1:10" ht="15.6" thickBot="1">
      <c r="A3110" s="222" t="str">
        <f t="shared" si="144"/>
        <v>YIWTPE</v>
      </c>
      <c r="B3110" s="199" t="s">
        <v>2269</v>
      </c>
      <c r="C3110" s="199" t="s">
        <v>755</v>
      </c>
      <c r="D3110" s="209">
        <v>488</v>
      </c>
      <c r="E3110" s="209">
        <v>738</v>
      </c>
      <c r="F3110" s="209">
        <v>3195</v>
      </c>
      <c r="G3110" s="209">
        <v>60.8</v>
      </c>
      <c r="H3110" s="196">
        <f t="shared" si="145"/>
        <v>60.8</v>
      </c>
      <c r="I3110" s="197" t="b">
        <f t="shared" si="146"/>
        <v>1</v>
      </c>
      <c r="J3110" s="194" t="b">
        <v>1</v>
      </c>
    </row>
    <row r="3111" spans="1:10" ht="15.6" thickBot="1">
      <c r="A3111" s="222" t="str">
        <f t="shared" si="144"/>
        <v>TPEDYG</v>
      </c>
      <c r="B3111" s="199" t="s">
        <v>755</v>
      </c>
      <c r="C3111" s="199" t="s">
        <v>2268</v>
      </c>
      <c r="D3111" s="209">
        <v>1156</v>
      </c>
      <c r="E3111" s="209">
        <v>320</v>
      </c>
      <c r="F3111" s="209">
        <v>5752.7</v>
      </c>
      <c r="G3111" s="209">
        <v>114.3</v>
      </c>
      <c r="H3111" s="196">
        <f t="shared" si="145"/>
        <v>114.3</v>
      </c>
      <c r="I3111" s="197" t="b">
        <f t="shared" si="146"/>
        <v>1</v>
      </c>
      <c r="J3111" s="194" t="b">
        <v>1</v>
      </c>
    </row>
    <row r="3112" spans="1:10" ht="15.6" thickBot="1">
      <c r="A3112" s="222" t="str">
        <f t="shared" si="144"/>
        <v>DYGTPE</v>
      </c>
      <c r="B3112" s="199" t="s">
        <v>2268</v>
      </c>
      <c r="C3112" s="199" t="s">
        <v>755</v>
      </c>
      <c r="D3112" s="209">
        <v>1156</v>
      </c>
      <c r="E3112" s="209">
        <v>320</v>
      </c>
      <c r="F3112" s="209">
        <v>5752.7</v>
      </c>
      <c r="G3112" s="209">
        <v>114.3</v>
      </c>
      <c r="H3112" s="196">
        <f t="shared" si="145"/>
        <v>114.3</v>
      </c>
      <c r="I3112" s="197" t="b">
        <f t="shared" si="146"/>
        <v>1</v>
      </c>
      <c r="J3112" s="194" t="b">
        <v>1</v>
      </c>
    </row>
    <row r="3113" spans="1:10" ht="15.6" thickBot="1">
      <c r="A3113" s="222" t="str">
        <f t="shared" si="144"/>
        <v>TPEYIW</v>
      </c>
      <c r="B3113" s="199" t="s">
        <v>755</v>
      </c>
      <c r="C3113" s="199" t="s">
        <v>2269</v>
      </c>
      <c r="D3113" s="209">
        <v>488</v>
      </c>
      <c r="E3113" s="209">
        <v>738</v>
      </c>
      <c r="F3113" s="209">
        <v>3195</v>
      </c>
      <c r="G3113" s="209">
        <v>60.8</v>
      </c>
      <c r="H3113" s="196">
        <f t="shared" si="145"/>
        <v>60.8</v>
      </c>
      <c r="I3113" s="197" t="b">
        <f t="shared" si="146"/>
        <v>1</v>
      </c>
      <c r="J3113" s="194" t="b">
        <v>1</v>
      </c>
    </row>
    <row r="3114" spans="1:10" ht="15.6" thickBot="1">
      <c r="A3114" s="222" t="str">
        <f t="shared" si="144"/>
        <v>GRUDFW</v>
      </c>
      <c r="B3114" s="199" t="s">
        <v>885</v>
      </c>
      <c r="C3114" s="199" t="s">
        <v>881</v>
      </c>
      <c r="D3114" s="209">
        <v>8237</v>
      </c>
      <c r="E3114" s="209" t="s">
        <v>963</v>
      </c>
      <c r="F3114" s="209">
        <v>80032.100000000006</v>
      </c>
      <c r="G3114" s="209">
        <v>430.2</v>
      </c>
      <c r="H3114" s="196">
        <f t="shared" si="145"/>
        <v>430.2</v>
      </c>
      <c r="I3114" s="197" t="b">
        <f t="shared" si="146"/>
        <v>1</v>
      </c>
      <c r="J3114" s="194" t="b">
        <v>1</v>
      </c>
    </row>
    <row r="3115" spans="1:10" ht="15.6" thickBot="1">
      <c r="A3115" s="222" t="str">
        <f t="shared" si="144"/>
        <v>DFWGRU</v>
      </c>
      <c r="B3115" s="199" t="s">
        <v>881</v>
      </c>
      <c r="C3115" s="199" t="s">
        <v>885</v>
      </c>
      <c r="D3115" s="209">
        <v>8237</v>
      </c>
      <c r="E3115" s="209" t="s">
        <v>963</v>
      </c>
      <c r="F3115" s="209">
        <v>80032.100000000006</v>
      </c>
      <c r="G3115" s="209">
        <v>430.2</v>
      </c>
      <c r="H3115" s="196">
        <f t="shared" si="145"/>
        <v>430.2</v>
      </c>
      <c r="I3115" s="197" t="b">
        <f t="shared" si="146"/>
        <v>1</v>
      </c>
      <c r="J3115" s="194" t="b">
        <v>1</v>
      </c>
    </row>
    <row r="3116" spans="1:10" ht="15.6" thickBot="1">
      <c r="A3116" s="222" t="str">
        <f t="shared" si="144"/>
        <v>AMSGVA</v>
      </c>
      <c r="B3116" s="199" t="s">
        <v>790</v>
      </c>
      <c r="C3116" s="199" t="s">
        <v>1137</v>
      </c>
      <c r="D3116" s="209">
        <v>681</v>
      </c>
      <c r="E3116" s="209" t="s">
        <v>1341</v>
      </c>
      <c r="F3116" s="209">
        <v>3567.4</v>
      </c>
      <c r="G3116" s="209">
        <v>97.3</v>
      </c>
      <c r="H3116" s="196">
        <f t="shared" si="145"/>
        <v>97.3</v>
      </c>
      <c r="I3116" s="197" t="b">
        <f t="shared" si="146"/>
        <v>1</v>
      </c>
      <c r="J3116" s="194" t="b">
        <v>1</v>
      </c>
    </row>
    <row r="3117" spans="1:10" ht="15.6" thickBot="1">
      <c r="A3117" s="222" t="str">
        <f t="shared" si="144"/>
        <v>GVAAMS</v>
      </c>
      <c r="B3117" s="199" t="s">
        <v>1137</v>
      </c>
      <c r="C3117" s="199" t="s">
        <v>790</v>
      </c>
      <c r="D3117" s="209">
        <v>681</v>
      </c>
      <c r="E3117" s="209" t="s">
        <v>1341</v>
      </c>
      <c r="F3117" s="209">
        <v>3567.4</v>
      </c>
      <c r="G3117" s="209">
        <v>97.3</v>
      </c>
      <c r="H3117" s="196">
        <f t="shared" si="145"/>
        <v>97.3</v>
      </c>
      <c r="I3117" s="197" t="b">
        <f t="shared" si="146"/>
        <v>1</v>
      </c>
      <c r="J3117" s="194" t="b">
        <v>1</v>
      </c>
    </row>
    <row r="3118" spans="1:10" ht="15.6" thickBot="1">
      <c r="A3118" s="222" t="str">
        <f t="shared" si="144"/>
        <v>BKKHEL</v>
      </c>
      <c r="B3118" s="199" t="s">
        <v>768</v>
      </c>
      <c r="C3118" s="199" t="s">
        <v>1126</v>
      </c>
      <c r="D3118" s="209">
        <v>7903</v>
      </c>
      <c r="E3118" s="209" t="s">
        <v>1610</v>
      </c>
      <c r="F3118" s="209">
        <v>51434.400000000001</v>
      </c>
      <c r="G3118" s="209">
        <v>292.2</v>
      </c>
      <c r="H3118" s="196">
        <f t="shared" si="145"/>
        <v>292.2</v>
      </c>
      <c r="I3118" s="197" t="b">
        <f t="shared" si="146"/>
        <v>1</v>
      </c>
      <c r="J3118" s="194" t="b">
        <v>1</v>
      </c>
    </row>
    <row r="3119" spans="1:10" ht="15.6" thickBot="1">
      <c r="A3119" s="222" t="str">
        <f t="shared" si="144"/>
        <v>HELHKG</v>
      </c>
      <c r="B3119" s="199" t="s">
        <v>1126</v>
      </c>
      <c r="C3119" s="199" t="s">
        <v>760</v>
      </c>
      <c r="D3119" s="209">
        <v>7805</v>
      </c>
      <c r="E3119" s="209" t="s">
        <v>1610</v>
      </c>
      <c r="F3119" s="209">
        <v>48049.599999999999</v>
      </c>
      <c r="G3119" s="209">
        <v>268.60000000000002</v>
      </c>
      <c r="H3119" s="196">
        <f t="shared" si="145"/>
        <v>268.60000000000002</v>
      </c>
      <c r="I3119" s="197" t="b">
        <f t="shared" si="146"/>
        <v>1</v>
      </c>
      <c r="J3119" s="194" t="b">
        <v>1</v>
      </c>
    </row>
    <row r="3120" spans="1:10" ht="15.6" thickBot="1">
      <c r="A3120" s="222" t="str">
        <f t="shared" si="144"/>
        <v>HKGKIX</v>
      </c>
      <c r="B3120" s="199" t="s">
        <v>760</v>
      </c>
      <c r="C3120" s="199" t="s">
        <v>772</v>
      </c>
      <c r="D3120" s="209">
        <v>2474</v>
      </c>
      <c r="E3120" s="209" t="s">
        <v>2270</v>
      </c>
      <c r="F3120" s="209">
        <v>18358.599999999999</v>
      </c>
      <c r="G3120" s="209">
        <v>184.1</v>
      </c>
      <c r="H3120" s="196">
        <f t="shared" si="145"/>
        <v>184.1</v>
      </c>
      <c r="I3120" s="197" t="b">
        <f t="shared" si="146"/>
        <v>1</v>
      </c>
      <c r="J3120" s="194" t="b">
        <v>1</v>
      </c>
    </row>
    <row r="3121" spans="1:10" ht="15.6" thickBot="1">
      <c r="A3121" s="222" t="str">
        <f t="shared" si="144"/>
        <v>KIXHKG</v>
      </c>
      <c r="B3121" s="199" t="s">
        <v>772</v>
      </c>
      <c r="C3121" s="199" t="s">
        <v>760</v>
      </c>
      <c r="D3121" s="209">
        <v>2474</v>
      </c>
      <c r="E3121" s="209" t="s">
        <v>2270</v>
      </c>
      <c r="F3121" s="209">
        <v>18358.599999999999</v>
      </c>
      <c r="G3121" s="209">
        <v>184.1</v>
      </c>
      <c r="H3121" s="196">
        <f t="shared" si="145"/>
        <v>184.1</v>
      </c>
      <c r="I3121" s="197" t="b">
        <f t="shared" si="146"/>
        <v>1</v>
      </c>
      <c r="J3121" s="194" t="b">
        <v>1</v>
      </c>
    </row>
    <row r="3122" spans="1:10" ht="15.6" thickBot="1">
      <c r="A3122" s="222" t="str">
        <f t="shared" si="144"/>
        <v>HKGHEL</v>
      </c>
      <c r="B3122" s="199" t="s">
        <v>760</v>
      </c>
      <c r="C3122" s="199" t="s">
        <v>1126</v>
      </c>
      <c r="D3122" s="209">
        <v>7805</v>
      </c>
      <c r="E3122" s="209" t="s">
        <v>1610</v>
      </c>
      <c r="F3122" s="209">
        <v>48049.7</v>
      </c>
      <c r="G3122" s="209">
        <v>268.60000000000002</v>
      </c>
      <c r="H3122" s="196">
        <f t="shared" si="145"/>
        <v>268.60000000000002</v>
      </c>
      <c r="I3122" s="197" t="b">
        <f t="shared" si="146"/>
        <v>1</v>
      </c>
      <c r="J3122" s="194" t="b">
        <v>1</v>
      </c>
    </row>
    <row r="3123" spans="1:10" ht="15.6" thickBot="1">
      <c r="A3123" s="222" t="str">
        <f t="shared" si="144"/>
        <v>HELBKK</v>
      </c>
      <c r="B3123" s="199" t="s">
        <v>1126</v>
      </c>
      <c r="C3123" s="199" t="s">
        <v>768</v>
      </c>
      <c r="D3123" s="210">
        <v>7903</v>
      </c>
      <c r="E3123" s="210" t="s">
        <v>1610</v>
      </c>
      <c r="F3123" s="210">
        <v>51429.9</v>
      </c>
      <c r="G3123" s="210">
        <v>292.10000000000002</v>
      </c>
      <c r="H3123" s="196">
        <f t="shared" si="145"/>
        <v>292.10000000000002</v>
      </c>
      <c r="I3123" s="197" t="b">
        <f t="shared" si="146"/>
        <v>1</v>
      </c>
      <c r="J3123" s="194" t="b">
        <v>1</v>
      </c>
    </row>
    <row r="3124" spans="1:10" ht="15.6" thickBot="1">
      <c r="A3124" s="222" t="str">
        <f t="shared" si="144"/>
        <v>HGHCGQ</v>
      </c>
      <c r="B3124" s="199" t="s">
        <v>756</v>
      </c>
      <c r="C3124" s="199" t="s">
        <v>1174</v>
      </c>
      <c r="D3124" s="209">
        <v>1598</v>
      </c>
      <c r="E3124" s="209" t="s">
        <v>984</v>
      </c>
      <c r="F3124" s="209">
        <v>7644.3</v>
      </c>
      <c r="G3124" s="209">
        <v>141.9</v>
      </c>
      <c r="H3124" s="196">
        <f t="shared" si="145"/>
        <v>141.9</v>
      </c>
      <c r="I3124" s="197" t="b">
        <f t="shared" si="146"/>
        <v>1</v>
      </c>
      <c r="J3124" s="194" t="b">
        <v>1</v>
      </c>
    </row>
    <row r="3125" spans="1:10" ht="15.6" thickBot="1">
      <c r="A3125" s="222" t="str">
        <f t="shared" si="144"/>
        <v>CGQHGH</v>
      </c>
      <c r="B3125" s="199" t="s">
        <v>1174</v>
      </c>
      <c r="C3125" s="199" t="s">
        <v>756</v>
      </c>
      <c r="D3125" s="210">
        <v>1598</v>
      </c>
      <c r="E3125" s="210" t="s">
        <v>984</v>
      </c>
      <c r="F3125" s="210">
        <v>7644.3</v>
      </c>
      <c r="G3125" s="210">
        <v>141.9</v>
      </c>
      <c r="H3125" s="196">
        <f t="shared" si="145"/>
        <v>141.9</v>
      </c>
      <c r="I3125" s="197" t="b">
        <f t="shared" si="146"/>
        <v>1</v>
      </c>
      <c r="J3125" s="194" t="b">
        <v>1</v>
      </c>
    </row>
    <row r="3126" spans="1:10" ht="15.6" thickBot="1">
      <c r="A3126" s="222" t="str">
        <f t="shared" si="144"/>
        <v>BNEHKG</v>
      </c>
      <c r="B3126" s="199" t="s">
        <v>959</v>
      </c>
      <c r="C3126" s="199" t="s">
        <v>760</v>
      </c>
      <c r="D3126" s="209">
        <v>6944</v>
      </c>
      <c r="E3126" s="209" t="s">
        <v>2271</v>
      </c>
      <c r="F3126" s="209">
        <v>47694.1</v>
      </c>
      <c r="G3126" s="209">
        <v>370.1</v>
      </c>
      <c r="H3126" s="196">
        <f t="shared" si="145"/>
        <v>370.1</v>
      </c>
      <c r="I3126" s="197" t="b">
        <f t="shared" si="146"/>
        <v>1</v>
      </c>
      <c r="J3126" s="194" t="b">
        <v>1</v>
      </c>
    </row>
    <row r="3127" spans="1:10" ht="15.6" thickBot="1">
      <c r="A3127" s="222" t="str">
        <f t="shared" si="144"/>
        <v>HKGBNE</v>
      </c>
      <c r="B3127" s="199" t="s">
        <v>760</v>
      </c>
      <c r="C3127" s="199" t="s">
        <v>959</v>
      </c>
      <c r="D3127" s="209">
        <v>6944</v>
      </c>
      <c r="E3127" s="209" t="s">
        <v>2271</v>
      </c>
      <c r="F3127" s="209">
        <v>47678.8</v>
      </c>
      <c r="G3127" s="209">
        <v>370.2</v>
      </c>
      <c r="H3127" s="196">
        <f t="shared" si="145"/>
        <v>370.2</v>
      </c>
      <c r="I3127" s="197" t="b">
        <f t="shared" si="146"/>
        <v>1</v>
      </c>
      <c r="J3127" s="194" t="b">
        <v>1</v>
      </c>
    </row>
    <row r="3128" spans="1:10" ht="15.6" thickBot="1">
      <c r="A3128" s="222" t="str">
        <f t="shared" si="144"/>
        <v>HRBYNT</v>
      </c>
      <c r="B3128" s="199" t="s">
        <v>1007</v>
      </c>
      <c r="C3128" s="199" t="s">
        <v>1093</v>
      </c>
      <c r="D3128" s="209">
        <v>987</v>
      </c>
      <c r="E3128" s="209" t="s">
        <v>1164</v>
      </c>
      <c r="F3128" s="209">
        <v>5205.3999999999996</v>
      </c>
      <c r="G3128" s="209">
        <v>100.8</v>
      </c>
      <c r="H3128" s="196">
        <f t="shared" si="145"/>
        <v>100.8</v>
      </c>
      <c r="I3128" s="197" t="b">
        <f t="shared" si="146"/>
        <v>1</v>
      </c>
      <c r="J3128" s="194" t="b">
        <v>1</v>
      </c>
    </row>
    <row r="3129" spans="1:10" ht="15.6" thickBot="1">
      <c r="A3129" s="222" t="str">
        <f t="shared" si="144"/>
        <v>YNTCAN</v>
      </c>
      <c r="B3129" s="199" t="s">
        <v>1093</v>
      </c>
      <c r="C3129" s="199" t="s">
        <v>770</v>
      </c>
      <c r="D3129" s="209">
        <v>1746</v>
      </c>
      <c r="E3129" s="209" t="s">
        <v>907</v>
      </c>
      <c r="F3129" s="209">
        <v>7747.8</v>
      </c>
      <c r="G3129" s="209">
        <v>152.69999999999999</v>
      </c>
      <c r="H3129" s="196">
        <f t="shared" si="145"/>
        <v>152.69999999999999</v>
      </c>
      <c r="I3129" s="197" t="b">
        <f t="shared" si="146"/>
        <v>1</v>
      </c>
      <c r="J3129" s="194" t="b">
        <v>1</v>
      </c>
    </row>
    <row r="3130" spans="1:10" ht="15.6" thickBot="1">
      <c r="A3130" s="222" t="str">
        <f t="shared" si="144"/>
        <v>CANYNT</v>
      </c>
      <c r="B3130" s="199" t="s">
        <v>770</v>
      </c>
      <c r="C3130" s="199" t="s">
        <v>1093</v>
      </c>
      <c r="D3130" s="209">
        <v>1746</v>
      </c>
      <c r="E3130" s="209" t="s">
        <v>907</v>
      </c>
      <c r="F3130" s="209">
        <v>7747.8</v>
      </c>
      <c r="G3130" s="209">
        <v>152.69999999999999</v>
      </c>
      <c r="H3130" s="196">
        <f t="shared" si="145"/>
        <v>152.69999999999999</v>
      </c>
      <c r="I3130" s="197" t="b">
        <f t="shared" si="146"/>
        <v>1</v>
      </c>
      <c r="J3130" s="194" t="b">
        <v>1</v>
      </c>
    </row>
    <row r="3131" spans="1:10" ht="15.6" thickBot="1">
      <c r="A3131" s="222" t="str">
        <f t="shared" si="144"/>
        <v>YNTHRB</v>
      </c>
      <c r="B3131" s="199" t="s">
        <v>1093</v>
      </c>
      <c r="C3131" s="199" t="s">
        <v>1007</v>
      </c>
      <c r="D3131" s="209">
        <v>987</v>
      </c>
      <c r="E3131" s="209" t="s">
        <v>1164</v>
      </c>
      <c r="F3131" s="209">
        <v>5205.3999999999996</v>
      </c>
      <c r="G3131" s="209">
        <v>100.8</v>
      </c>
      <c r="H3131" s="196">
        <f t="shared" si="145"/>
        <v>100.8</v>
      </c>
      <c r="I3131" s="197" t="b">
        <f t="shared" si="146"/>
        <v>1</v>
      </c>
      <c r="J3131" s="194" t="b">
        <v>1</v>
      </c>
    </row>
    <row r="3132" spans="1:10" ht="15.6" thickBot="1">
      <c r="A3132" s="222" t="str">
        <f t="shared" si="144"/>
        <v>YNTICN</v>
      </c>
      <c r="B3132" s="199" t="s">
        <v>1093</v>
      </c>
      <c r="C3132" s="199" t="s">
        <v>780</v>
      </c>
      <c r="D3132" s="209">
        <v>481</v>
      </c>
      <c r="E3132" s="209" t="s">
        <v>1891</v>
      </c>
      <c r="F3132" s="209">
        <v>3229.4</v>
      </c>
      <c r="G3132" s="209">
        <v>58.6</v>
      </c>
      <c r="H3132" s="196">
        <f t="shared" si="145"/>
        <v>58.6</v>
      </c>
      <c r="I3132" s="197" t="b">
        <f t="shared" si="146"/>
        <v>1</v>
      </c>
      <c r="J3132" s="194" t="b">
        <v>1</v>
      </c>
    </row>
    <row r="3133" spans="1:10" ht="15.6" thickBot="1">
      <c r="A3133" s="222" t="str">
        <f t="shared" si="144"/>
        <v>ICNYNT</v>
      </c>
      <c r="B3133" s="199" t="s">
        <v>780</v>
      </c>
      <c r="C3133" s="199" t="s">
        <v>1093</v>
      </c>
      <c r="D3133" s="210">
        <v>481</v>
      </c>
      <c r="E3133" s="210" t="s">
        <v>1891</v>
      </c>
      <c r="F3133" s="210">
        <v>3166.7</v>
      </c>
      <c r="G3133" s="210">
        <v>59.1</v>
      </c>
      <c r="H3133" s="196">
        <f t="shared" si="145"/>
        <v>59.1</v>
      </c>
      <c r="I3133" s="197" t="b">
        <f t="shared" si="146"/>
        <v>1</v>
      </c>
      <c r="J3133" s="194" t="b">
        <v>1</v>
      </c>
    </row>
    <row r="3134" spans="1:10" ht="15.6" thickBot="1">
      <c r="A3134" s="222" t="str">
        <f t="shared" si="144"/>
        <v>JDZSZX</v>
      </c>
      <c r="B3134" s="199" t="s">
        <v>2272</v>
      </c>
      <c r="C3134" s="199" t="s">
        <v>759</v>
      </c>
      <c r="D3134" s="209">
        <v>816</v>
      </c>
      <c r="E3134" s="209">
        <v>320</v>
      </c>
      <c r="F3134" s="209">
        <v>4549.2</v>
      </c>
      <c r="G3134" s="209">
        <v>90.4</v>
      </c>
      <c r="H3134" s="196">
        <f t="shared" si="145"/>
        <v>90.4</v>
      </c>
      <c r="I3134" s="197" t="b">
        <f t="shared" si="146"/>
        <v>1</v>
      </c>
      <c r="J3134" s="194" t="b">
        <v>1</v>
      </c>
    </row>
    <row r="3135" spans="1:10" ht="15.6" thickBot="1">
      <c r="A3135" s="222" t="str">
        <f t="shared" si="144"/>
        <v>SZXJDZ</v>
      </c>
      <c r="B3135" s="199" t="s">
        <v>759</v>
      </c>
      <c r="C3135" s="199" t="s">
        <v>2272</v>
      </c>
      <c r="D3135" s="210">
        <v>816</v>
      </c>
      <c r="E3135" s="210">
        <v>320</v>
      </c>
      <c r="F3135" s="210">
        <v>4549.2</v>
      </c>
      <c r="G3135" s="210">
        <v>90.4</v>
      </c>
      <c r="H3135" s="196">
        <f t="shared" si="145"/>
        <v>90.4</v>
      </c>
      <c r="I3135" s="197" t="b">
        <f t="shared" si="146"/>
        <v>1</v>
      </c>
      <c r="J3135" s="194" t="b">
        <v>1</v>
      </c>
    </row>
    <row r="3136" spans="1:10" ht="15.6" thickBot="1">
      <c r="A3136" s="222" t="str">
        <f t="shared" si="144"/>
        <v>PEKKHN</v>
      </c>
      <c r="B3136" s="199" t="s">
        <v>769</v>
      </c>
      <c r="C3136" s="199" t="s">
        <v>1085</v>
      </c>
      <c r="D3136" s="209">
        <v>1247</v>
      </c>
      <c r="E3136" s="209" t="s">
        <v>2273</v>
      </c>
      <c r="F3136" s="209">
        <v>6582</v>
      </c>
      <c r="G3136" s="209">
        <v>116.3</v>
      </c>
      <c r="H3136" s="196">
        <f t="shared" si="145"/>
        <v>116.3</v>
      </c>
      <c r="I3136" s="197" t="b">
        <f t="shared" si="146"/>
        <v>1</v>
      </c>
      <c r="J3136" s="194" t="b">
        <v>1</v>
      </c>
    </row>
    <row r="3137" spans="1:10" ht="15.6" thickBot="1">
      <c r="A3137" s="222" t="str">
        <f t="shared" si="144"/>
        <v>KHNSHA</v>
      </c>
      <c r="B3137" s="199" t="s">
        <v>1085</v>
      </c>
      <c r="C3137" s="199" t="s">
        <v>771</v>
      </c>
      <c r="D3137" s="209">
        <v>583</v>
      </c>
      <c r="E3137" s="209" t="s">
        <v>2274</v>
      </c>
      <c r="F3137" s="209">
        <v>3703.4</v>
      </c>
      <c r="G3137" s="209">
        <v>73.2</v>
      </c>
      <c r="H3137" s="196">
        <f t="shared" si="145"/>
        <v>73.2</v>
      </c>
      <c r="I3137" s="197" t="b">
        <f t="shared" si="146"/>
        <v>1</v>
      </c>
      <c r="J3137" s="194" t="b">
        <v>1</v>
      </c>
    </row>
    <row r="3138" spans="1:10" ht="15.6" thickBot="1">
      <c r="A3138" s="222" t="str">
        <f t="shared" si="144"/>
        <v>SHAKHN</v>
      </c>
      <c r="B3138" s="199" t="s">
        <v>771</v>
      </c>
      <c r="C3138" s="199" t="s">
        <v>1085</v>
      </c>
      <c r="D3138" s="209">
        <v>583</v>
      </c>
      <c r="E3138" s="209" t="s">
        <v>2274</v>
      </c>
      <c r="F3138" s="209">
        <v>3703.4</v>
      </c>
      <c r="G3138" s="209">
        <v>73.2</v>
      </c>
      <c r="H3138" s="196">
        <f t="shared" si="145"/>
        <v>73.2</v>
      </c>
      <c r="I3138" s="197" t="b">
        <f t="shared" si="146"/>
        <v>1</v>
      </c>
      <c r="J3138" s="194" t="b">
        <v>1</v>
      </c>
    </row>
    <row r="3139" spans="1:10" ht="15.6" thickBot="1">
      <c r="A3139" s="222" t="str">
        <f t="shared" ref="A3139:A3202" si="147">B3139&amp;C3139</f>
        <v>KHNPEK</v>
      </c>
      <c r="B3139" s="199" t="s">
        <v>1085</v>
      </c>
      <c r="C3139" s="199" t="s">
        <v>769</v>
      </c>
      <c r="D3139" s="210">
        <v>1247</v>
      </c>
      <c r="E3139" s="210" t="s">
        <v>2273</v>
      </c>
      <c r="F3139" s="210">
        <v>6582</v>
      </c>
      <c r="G3139" s="210">
        <v>116.3</v>
      </c>
      <c r="H3139" s="196">
        <f t="shared" ref="H3139:H3202" si="148">SUMIFS(G:G,B:B,B3139,C:C,C3139)</f>
        <v>116.3</v>
      </c>
      <c r="I3139" s="197" t="b">
        <f t="shared" ref="I3139:I3202" si="149">H3139=G3139</f>
        <v>1</v>
      </c>
      <c r="J3139" s="194" t="b">
        <v>1</v>
      </c>
    </row>
    <row r="3140" spans="1:10" ht="15.6" thickBot="1">
      <c r="A3140" s="222" t="str">
        <f t="shared" si="147"/>
        <v>KMITPE</v>
      </c>
      <c r="B3140" s="199" t="s">
        <v>2275</v>
      </c>
      <c r="C3140" s="199" t="s">
        <v>755</v>
      </c>
      <c r="D3140" s="209">
        <v>1250</v>
      </c>
      <c r="E3140" s="209">
        <v>738</v>
      </c>
      <c r="F3140" s="209">
        <v>6089</v>
      </c>
      <c r="G3140" s="209">
        <v>113.6</v>
      </c>
      <c r="H3140" s="196">
        <f t="shared" si="148"/>
        <v>113.6</v>
      </c>
      <c r="I3140" s="197" t="b">
        <f t="shared" si="149"/>
        <v>1</v>
      </c>
      <c r="J3140" s="194" t="b">
        <v>1</v>
      </c>
    </row>
    <row r="3141" spans="1:10" ht="15.6" thickBot="1">
      <c r="A3141" s="222" t="str">
        <f t="shared" si="147"/>
        <v>TPEKMI</v>
      </c>
      <c r="B3141" s="199" t="s">
        <v>755</v>
      </c>
      <c r="C3141" s="199" t="s">
        <v>2275</v>
      </c>
      <c r="D3141" s="210">
        <v>1250</v>
      </c>
      <c r="E3141" s="210">
        <v>738</v>
      </c>
      <c r="F3141" s="210">
        <v>6089</v>
      </c>
      <c r="G3141" s="210">
        <v>113.6</v>
      </c>
      <c r="H3141" s="196">
        <f t="shared" si="148"/>
        <v>113.6</v>
      </c>
      <c r="I3141" s="197" t="b">
        <f t="shared" si="149"/>
        <v>1</v>
      </c>
      <c r="J3141" s="194" t="b">
        <v>1</v>
      </c>
    </row>
    <row r="3142" spans="1:10" ht="15.6" thickBot="1">
      <c r="A3142" s="222" t="str">
        <f t="shared" si="147"/>
        <v>KOWXMN</v>
      </c>
      <c r="B3142" s="199" t="s">
        <v>1672</v>
      </c>
      <c r="C3142" s="199" t="s">
        <v>798</v>
      </c>
      <c r="D3142" s="209">
        <v>367</v>
      </c>
      <c r="E3142" s="209" t="s">
        <v>1128</v>
      </c>
      <c r="F3142" s="209">
        <v>2584.5</v>
      </c>
      <c r="G3142" s="209">
        <v>60.1</v>
      </c>
      <c r="H3142" s="196">
        <f t="shared" si="148"/>
        <v>60.1</v>
      </c>
      <c r="I3142" s="197" t="b">
        <f t="shared" si="149"/>
        <v>1</v>
      </c>
      <c r="J3142" s="194" t="b">
        <v>1</v>
      </c>
    </row>
    <row r="3143" spans="1:10" ht="15.6" thickBot="1">
      <c r="A3143" s="222" t="str">
        <f t="shared" si="147"/>
        <v>XMNKOW</v>
      </c>
      <c r="B3143" s="199" t="s">
        <v>798</v>
      </c>
      <c r="C3143" s="199" t="s">
        <v>1672</v>
      </c>
      <c r="D3143" s="209">
        <v>367</v>
      </c>
      <c r="E3143" s="209" t="s">
        <v>1128</v>
      </c>
      <c r="F3143" s="209">
        <v>2584.5</v>
      </c>
      <c r="G3143" s="209">
        <v>60.1</v>
      </c>
      <c r="H3143" s="196">
        <f t="shared" si="148"/>
        <v>60.1</v>
      </c>
      <c r="I3143" s="197" t="b">
        <f t="shared" si="149"/>
        <v>1</v>
      </c>
      <c r="J3143" s="194" t="b">
        <v>1</v>
      </c>
    </row>
    <row r="3144" spans="1:10" ht="15.6" thickBot="1">
      <c r="A3144" s="222" t="str">
        <f t="shared" si="147"/>
        <v>KULBLR</v>
      </c>
      <c r="B3144" s="199" t="s">
        <v>922</v>
      </c>
      <c r="C3144" s="199" t="s">
        <v>800</v>
      </c>
      <c r="D3144" s="209">
        <v>2881</v>
      </c>
      <c r="E3144" s="209" t="s">
        <v>1680</v>
      </c>
      <c r="F3144" s="209">
        <v>11347.3</v>
      </c>
      <c r="G3144" s="209">
        <v>207.3</v>
      </c>
      <c r="H3144" s="196">
        <f t="shared" si="148"/>
        <v>207.3</v>
      </c>
      <c r="I3144" s="197" t="b">
        <f t="shared" si="149"/>
        <v>1</v>
      </c>
      <c r="J3144" s="194" t="b">
        <v>1</v>
      </c>
    </row>
    <row r="3145" spans="1:10" ht="15.6" thickBot="1">
      <c r="A3145" s="222" t="str">
        <f t="shared" si="147"/>
        <v>BLRKUL</v>
      </c>
      <c r="B3145" s="199" t="s">
        <v>800</v>
      </c>
      <c r="C3145" s="199" t="s">
        <v>922</v>
      </c>
      <c r="D3145" s="210">
        <v>2881</v>
      </c>
      <c r="E3145" s="210" t="s">
        <v>1680</v>
      </c>
      <c r="F3145" s="210">
        <v>11347.3</v>
      </c>
      <c r="G3145" s="210">
        <v>207.3</v>
      </c>
      <c r="H3145" s="196">
        <f t="shared" si="148"/>
        <v>207.3</v>
      </c>
      <c r="I3145" s="197" t="b">
        <f t="shared" si="149"/>
        <v>1</v>
      </c>
      <c r="J3145" s="194" t="b">
        <v>1</v>
      </c>
    </row>
    <row r="3146" spans="1:10" ht="15.6" thickBot="1">
      <c r="A3146" s="222" t="str">
        <f t="shared" si="147"/>
        <v>LHRHND</v>
      </c>
      <c r="B3146" s="199" t="s">
        <v>844</v>
      </c>
      <c r="C3146" s="199" t="s">
        <v>753</v>
      </c>
      <c r="D3146" s="209">
        <v>9585</v>
      </c>
      <c r="E3146" s="209" t="s">
        <v>1740</v>
      </c>
      <c r="F3146" s="209">
        <v>80448</v>
      </c>
      <c r="G3146" s="209">
        <v>418.4</v>
      </c>
      <c r="H3146" s="196">
        <f t="shared" si="148"/>
        <v>418.4</v>
      </c>
      <c r="I3146" s="197" t="b">
        <f t="shared" si="149"/>
        <v>1</v>
      </c>
      <c r="J3146" s="194" t="b">
        <v>1</v>
      </c>
    </row>
    <row r="3147" spans="1:10" ht="15.6" thickBot="1">
      <c r="A3147" s="222" t="str">
        <f t="shared" si="147"/>
        <v>HNDLHR</v>
      </c>
      <c r="B3147" s="199" t="s">
        <v>753</v>
      </c>
      <c r="C3147" s="199" t="s">
        <v>844</v>
      </c>
      <c r="D3147" s="209">
        <v>9585</v>
      </c>
      <c r="E3147" s="209" t="s">
        <v>1740</v>
      </c>
      <c r="F3147" s="209">
        <v>80448</v>
      </c>
      <c r="G3147" s="209">
        <v>418.4</v>
      </c>
      <c r="H3147" s="196">
        <f t="shared" si="148"/>
        <v>418.4</v>
      </c>
      <c r="I3147" s="197" t="b">
        <f t="shared" si="149"/>
        <v>1</v>
      </c>
      <c r="J3147" s="194" t="b">
        <v>1</v>
      </c>
    </row>
    <row r="3148" spans="1:10" ht="15.6" thickBot="1">
      <c r="A3148" s="222" t="str">
        <f t="shared" si="147"/>
        <v>LITIAH</v>
      </c>
      <c r="B3148" s="199" t="s">
        <v>2276</v>
      </c>
      <c r="C3148" s="199" t="s">
        <v>774</v>
      </c>
      <c r="D3148" s="209">
        <v>600</v>
      </c>
      <c r="E3148" s="209" t="s">
        <v>2183</v>
      </c>
      <c r="F3148" s="209">
        <v>1858.4</v>
      </c>
      <c r="G3148" s="209">
        <v>130</v>
      </c>
      <c r="H3148" s="196">
        <f t="shared" si="148"/>
        <v>130</v>
      </c>
      <c r="I3148" s="197" t="b">
        <f t="shared" si="149"/>
        <v>1</v>
      </c>
      <c r="J3148" s="194" t="b">
        <v>1</v>
      </c>
    </row>
    <row r="3149" spans="1:10" ht="15.6" thickBot="1">
      <c r="A3149" s="222" t="str">
        <f t="shared" si="147"/>
        <v>IAHLIT</v>
      </c>
      <c r="B3149" s="199" t="s">
        <v>774</v>
      </c>
      <c r="C3149" s="199" t="s">
        <v>2276</v>
      </c>
      <c r="D3149" s="210">
        <v>600</v>
      </c>
      <c r="E3149" s="210" t="s">
        <v>1643</v>
      </c>
      <c r="F3149" s="210">
        <v>1854.9</v>
      </c>
      <c r="G3149" s="210">
        <v>129.69999999999999</v>
      </c>
      <c r="H3149" s="196">
        <f t="shared" si="148"/>
        <v>129.69999999999999</v>
      </c>
      <c r="I3149" s="197" t="b">
        <f t="shared" si="149"/>
        <v>1</v>
      </c>
      <c r="J3149" s="194" t="b">
        <v>1</v>
      </c>
    </row>
    <row r="3150" spans="1:10" ht="15.6" thickBot="1">
      <c r="A3150" s="222" t="str">
        <f t="shared" si="147"/>
        <v>LZHNKG</v>
      </c>
      <c r="B3150" s="199" t="s">
        <v>1247</v>
      </c>
      <c r="C3150" s="199" t="s">
        <v>767</v>
      </c>
      <c r="D3150" s="209">
        <v>1249</v>
      </c>
      <c r="E3150" s="209" t="s">
        <v>1014</v>
      </c>
      <c r="F3150" s="209">
        <v>5944.6</v>
      </c>
      <c r="G3150" s="209">
        <v>128</v>
      </c>
      <c r="H3150" s="196">
        <f t="shared" si="148"/>
        <v>128</v>
      </c>
      <c r="I3150" s="197" t="b">
        <f t="shared" si="149"/>
        <v>1</v>
      </c>
      <c r="J3150" s="194" t="b">
        <v>1</v>
      </c>
    </row>
    <row r="3151" spans="1:10" ht="15.6" thickBot="1">
      <c r="A3151" s="222" t="str">
        <f t="shared" si="147"/>
        <v>NKGKWL</v>
      </c>
      <c r="B3151" s="199" t="s">
        <v>767</v>
      </c>
      <c r="C3151" s="199" t="s">
        <v>1395</v>
      </c>
      <c r="D3151" s="209">
        <v>1123</v>
      </c>
      <c r="E3151" s="209" t="s">
        <v>1154</v>
      </c>
      <c r="F3151" s="209">
        <v>5461.6</v>
      </c>
      <c r="G3151" s="209">
        <v>113.2</v>
      </c>
      <c r="H3151" s="196">
        <f t="shared" si="148"/>
        <v>113.2</v>
      </c>
      <c r="I3151" s="197" t="b">
        <f t="shared" si="149"/>
        <v>1</v>
      </c>
      <c r="J3151" s="194" t="b">
        <v>1</v>
      </c>
    </row>
    <row r="3152" spans="1:10" ht="15.6" thickBot="1">
      <c r="A3152" s="222" t="str">
        <f t="shared" si="147"/>
        <v>KWLNKG</v>
      </c>
      <c r="B3152" s="199" t="s">
        <v>1395</v>
      </c>
      <c r="C3152" s="199" t="s">
        <v>767</v>
      </c>
      <c r="D3152" s="209">
        <v>1123</v>
      </c>
      <c r="E3152" s="209" t="s">
        <v>1154</v>
      </c>
      <c r="F3152" s="209">
        <v>5461.1</v>
      </c>
      <c r="G3152" s="209">
        <v>113.2</v>
      </c>
      <c r="H3152" s="196">
        <f t="shared" si="148"/>
        <v>113.2</v>
      </c>
      <c r="I3152" s="197" t="b">
        <f t="shared" si="149"/>
        <v>1</v>
      </c>
      <c r="J3152" s="194" t="b">
        <v>1</v>
      </c>
    </row>
    <row r="3153" spans="1:10" ht="15.6" thickBot="1">
      <c r="A3153" s="222" t="str">
        <f t="shared" si="147"/>
        <v>NKGLZH</v>
      </c>
      <c r="B3153" s="199" t="s">
        <v>767</v>
      </c>
      <c r="C3153" s="199" t="s">
        <v>1247</v>
      </c>
      <c r="D3153" s="210">
        <v>1249</v>
      </c>
      <c r="E3153" s="210">
        <v>320</v>
      </c>
      <c r="F3153" s="210">
        <v>6074.5</v>
      </c>
      <c r="G3153" s="210">
        <v>120.7</v>
      </c>
      <c r="H3153" s="196">
        <f t="shared" si="148"/>
        <v>120.7</v>
      </c>
      <c r="I3153" s="197" t="b">
        <f t="shared" si="149"/>
        <v>1</v>
      </c>
      <c r="J3153" s="194" t="b">
        <v>1</v>
      </c>
    </row>
    <row r="3154" spans="1:10" ht="15.6" thickBot="1">
      <c r="A3154" s="222" t="str">
        <f t="shared" si="147"/>
        <v>MFMNGB</v>
      </c>
      <c r="B3154" s="199" t="s">
        <v>1009</v>
      </c>
      <c r="C3154" s="199" t="s">
        <v>1073</v>
      </c>
      <c r="D3154" s="209">
        <v>1159</v>
      </c>
      <c r="E3154" s="209" t="s">
        <v>921</v>
      </c>
      <c r="F3154" s="209">
        <v>6215.1</v>
      </c>
      <c r="G3154" s="209">
        <v>111.4</v>
      </c>
      <c r="H3154" s="196">
        <f t="shared" si="148"/>
        <v>111.4</v>
      </c>
      <c r="I3154" s="197" t="b">
        <f t="shared" si="149"/>
        <v>1</v>
      </c>
      <c r="J3154" s="194" t="b">
        <v>1</v>
      </c>
    </row>
    <row r="3155" spans="1:10" ht="15.6" thickBot="1">
      <c r="A3155" s="222" t="str">
        <f t="shared" si="147"/>
        <v>NGBMFM</v>
      </c>
      <c r="B3155" s="199" t="s">
        <v>1073</v>
      </c>
      <c r="C3155" s="199" t="s">
        <v>1009</v>
      </c>
      <c r="D3155" s="210">
        <v>1159</v>
      </c>
      <c r="E3155" s="210" t="s">
        <v>921</v>
      </c>
      <c r="F3155" s="210">
        <v>6215.1</v>
      </c>
      <c r="G3155" s="210">
        <v>111.4</v>
      </c>
      <c r="H3155" s="196">
        <f t="shared" si="148"/>
        <v>111.4</v>
      </c>
      <c r="I3155" s="197" t="b">
        <f t="shared" si="149"/>
        <v>1</v>
      </c>
      <c r="J3155" s="194" t="b">
        <v>1</v>
      </c>
    </row>
    <row r="3156" spans="1:10" ht="15.6" thickBot="1">
      <c r="A3156" s="222" t="str">
        <f t="shared" si="147"/>
        <v>MRSAMS</v>
      </c>
      <c r="B3156" s="199" t="s">
        <v>1734</v>
      </c>
      <c r="C3156" s="199" t="s">
        <v>790</v>
      </c>
      <c r="D3156" s="209">
        <v>985</v>
      </c>
      <c r="E3156" s="209" t="s">
        <v>2277</v>
      </c>
      <c r="F3156" s="209">
        <v>4938.2</v>
      </c>
      <c r="G3156" s="209">
        <v>116</v>
      </c>
      <c r="H3156" s="196">
        <f t="shared" si="148"/>
        <v>116</v>
      </c>
      <c r="I3156" s="197" t="b">
        <f t="shared" si="149"/>
        <v>1</v>
      </c>
      <c r="J3156" s="194" t="b">
        <v>1</v>
      </c>
    </row>
    <row r="3157" spans="1:10" ht="15.6" thickBot="1">
      <c r="A3157" s="222" t="str">
        <f t="shared" si="147"/>
        <v>AMSMRS</v>
      </c>
      <c r="B3157" s="199" t="s">
        <v>790</v>
      </c>
      <c r="C3157" s="199" t="s">
        <v>1734</v>
      </c>
      <c r="D3157" s="210">
        <v>985</v>
      </c>
      <c r="E3157" s="210" t="s">
        <v>2277</v>
      </c>
      <c r="F3157" s="210">
        <v>4938.2</v>
      </c>
      <c r="G3157" s="210">
        <v>116</v>
      </c>
      <c r="H3157" s="196">
        <f t="shared" si="148"/>
        <v>116</v>
      </c>
      <c r="I3157" s="197" t="b">
        <f t="shared" si="149"/>
        <v>1</v>
      </c>
      <c r="J3157" s="194" t="b">
        <v>1</v>
      </c>
    </row>
    <row r="3158" spans="1:10" ht="15.6" thickBot="1">
      <c r="A3158" s="222" t="str">
        <f t="shared" si="147"/>
        <v>NGOKOJ</v>
      </c>
      <c r="B3158" s="199" t="s">
        <v>781</v>
      </c>
      <c r="C3158" s="199" t="s">
        <v>1910</v>
      </c>
      <c r="D3158" s="209">
        <v>658</v>
      </c>
      <c r="E3158" s="209" t="s">
        <v>2278</v>
      </c>
      <c r="F3158" s="209">
        <v>3114.7</v>
      </c>
      <c r="G3158" s="209">
        <v>60.4</v>
      </c>
      <c r="H3158" s="196">
        <f t="shared" si="148"/>
        <v>60.4</v>
      </c>
      <c r="I3158" s="197" t="b">
        <f t="shared" si="149"/>
        <v>1</v>
      </c>
      <c r="J3158" s="194" t="b">
        <v>1</v>
      </c>
    </row>
    <row r="3159" spans="1:10" ht="15.6" thickBot="1">
      <c r="A3159" s="222" t="str">
        <f t="shared" si="147"/>
        <v>KOJNGO</v>
      </c>
      <c r="B3159" s="199" t="s">
        <v>1910</v>
      </c>
      <c r="C3159" s="199" t="s">
        <v>781</v>
      </c>
      <c r="D3159" s="210">
        <v>658</v>
      </c>
      <c r="E3159" s="210" t="s">
        <v>2278</v>
      </c>
      <c r="F3159" s="210">
        <v>3114.7</v>
      </c>
      <c r="G3159" s="210">
        <v>60.4</v>
      </c>
      <c r="H3159" s="196">
        <f t="shared" si="148"/>
        <v>60.4</v>
      </c>
      <c r="I3159" s="197" t="b">
        <f t="shared" si="149"/>
        <v>1</v>
      </c>
      <c r="J3159" s="194" t="b">
        <v>1</v>
      </c>
    </row>
    <row r="3160" spans="1:10" ht="15.6" thickBot="1">
      <c r="A3160" s="222" t="str">
        <f t="shared" si="147"/>
        <v>OKANRT</v>
      </c>
      <c r="B3160" s="199" t="s">
        <v>1328</v>
      </c>
      <c r="C3160" s="199" t="s">
        <v>754</v>
      </c>
      <c r="D3160" s="209">
        <v>1611</v>
      </c>
      <c r="E3160" s="209" t="s">
        <v>2279</v>
      </c>
      <c r="F3160" s="209">
        <v>9109.7000000000007</v>
      </c>
      <c r="G3160" s="209">
        <v>125.5</v>
      </c>
      <c r="H3160" s="196">
        <f t="shared" si="148"/>
        <v>125.5</v>
      </c>
      <c r="I3160" s="197" t="b">
        <f t="shared" si="149"/>
        <v>1</v>
      </c>
      <c r="J3160" s="194" t="b">
        <v>1</v>
      </c>
    </row>
    <row r="3161" spans="1:10" ht="15.6" thickBot="1">
      <c r="A3161" s="222" t="str">
        <f t="shared" si="147"/>
        <v>NRTKMI</v>
      </c>
      <c r="B3161" s="199" t="s">
        <v>754</v>
      </c>
      <c r="C3161" s="199" t="s">
        <v>2275</v>
      </c>
      <c r="D3161" s="209">
        <v>932</v>
      </c>
      <c r="E3161" s="209">
        <v>320</v>
      </c>
      <c r="F3161" s="209">
        <v>4965.2</v>
      </c>
      <c r="G3161" s="209">
        <v>91.5</v>
      </c>
      <c r="H3161" s="196">
        <f t="shared" si="148"/>
        <v>91.5</v>
      </c>
      <c r="I3161" s="197" t="b">
        <f t="shared" si="149"/>
        <v>1</v>
      </c>
      <c r="J3161" s="194" t="b">
        <v>1</v>
      </c>
    </row>
    <row r="3162" spans="1:10" ht="15.6" thickBot="1">
      <c r="A3162" s="222" t="str">
        <f t="shared" si="147"/>
        <v>KMINRT</v>
      </c>
      <c r="B3162" s="199" t="s">
        <v>2275</v>
      </c>
      <c r="C3162" s="199" t="s">
        <v>754</v>
      </c>
      <c r="D3162" s="209">
        <v>932</v>
      </c>
      <c r="E3162" s="209">
        <v>320</v>
      </c>
      <c r="F3162" s="209">
        <v>4965.2</v>
      </c>
      <c r="G3162" s="209">
        <v>91.5</v>
      </c>
      <c r="H3162" s="196">
        <f t="shared" si="148"/>
        <v>91.5</v>
      </c>
      <c r="I3162" s="197" t="b">
        <f t="shared" si="149"/>
        <v>1</v>
      </c>
      <c r="J3162" s="194" t="b">
        <v>1</v>
      </c>
    </row>
    <row r="3163" spans="1:10" ht="15.6" thickBot="1">
      <c r="A3163" s="222" t="str">
        <f t="shared" si="147"/>
        <v>NRTOKA</v>
      </c>
      <c r="B3163" s="199" t="s">
        <v>754</v>
      </c>
      <c r="C3163" s="199" t="s">
        <v>1328</v>
      </c>
      <c r="D3163" s="210">
        <v>1611</v>
      </c>
      <c r="E3163" s="210" t="s">
        <v>2279</v>
      </c>
      <c r="F3163" s="210">
        <v>9109.7000000000007</v>
      </c>
      <c r="G3163" s="210">
        <v>125.5</v>
      </c>
      <c r="H3163" s="196">
        <f t="shared" si="148"/>
        <v>125.5</v>
      </c>
      <c r="I3163" s="197" t="b">
        <f t="shared" si="149"/>
        <v>1</v>
      </c>
      <c r="J3163" s="194" t="b">
        <v>1</v>
      </c>
    </row>
    <row r="3164" spans="1:10" ht="15.6" thickBot="1">
      <c r="A3164" s="222" t="str">
        <f t="shared" si="147"/>
        <v>OKCORD</v>
      </c>
      <c r="B3164" s="199" t="s">
        <v>2032</v>
      </c>
      <c r="C3164" s="199" t="s">
        <v>776</v>
      </c>
      <c r="D3164" s="209">
        <v>1114</v>
      </c>
      <c r="E3164" s="209" t="s">
        <v>1642</v>
      </c>
      <c r="F3164" s="209">
        <v>3415.1</v>
      </c>
      <c r="G3164" s="209">
        <v>157.6</v>
      </c>
      <c r="H3164" s="196">
        <f t="shared" si="148"/>
        <v>157.6</v>
      </c>
      <c r="I3164" s="197" t="b">
        <f t="shared" si="149"/>
        <v>1</v>
      </c>
      <c r="J3164" s="194" t="b">
        <v>1</v>
      </c>
    </row>
    <row r="3165" spans="1:10" ht="15.6" thickBot="1">
      <c r="A3165" s="222" t="str">
        <f t="shared" si="147"/>
        <v>ORDLIT</v>
      </c>
      <c r="B3165" s="199" t="s">
        <v>776</v>
      </c>
      <c r="C3165" s="199" t="s">
        <v>2276</v>
      </c>
      <c r="D3165" s="209">
        <v>888</v>
      </c>
      <c r="E3165" s="209" t="s">
        <v>1781</v>
      </c>
      <c r="F3165" s="209">
        <v>2957</v>
      </c>
      <c r="G3165" s="209">
        <v>130</v>
      </c>
      <c r="H3165" s="196">
        <f t="shared" si="148"/>
        <v>130</v>
      </c>
      <c r="I3165" s="197" t="b">
        <f t="shared" si="149"/>
        <v>1</v>
      </c>
      <c r="J3165" s="194" t="b">
        <v>1</v>
      </c>
    </row>
    <row r="3166" spans="1:10" ht="15.6" thickBot="1">
      <c r="A3166" s="222" t="str">
        <f t="shared" si="147"/>
        <v>LITORD</v>
      </c>
      <c r="B3166" s="199" t="s">
        <v>2276</v>
      </c>
      <c r="C3166" s="199" t="s">
        <v>776</v>
      </c>
      <c r="D3166" s="209">
        <v>888</v>
      </c>
      <c r="E3166" s="209" t="s">
        <v>1781</v>
      </c>
      <c r="F3166" s="209">
        <v>2963</v>
      </c>
      <c r="G3166" s="209">
        <v>130.4</v>
      </c>
      <c r="H3166" s="196">
        <f t="shared" si="148"/>
        <v>130.4</v>
      </c>
      <c r="I3166" s="197" t="b">
        <f t="shared" si="149"/>
        <v>1</v>
      </c>
      <c r="J3166" s="194" t="b">
        <v>1</v>
      </c>
    </row>
    <row r="3167" spans="1:10" ht="15.6" thickBot="1">
      <c r="A3167" s="222" t="str">
        <f t="shared" si="147"/>
        <v>ORDOKC</v>
      </c>
      <c r="B3167" s="199" t="s">
        <v>776</v>
      </c>
      <c r="C3167" s="199" t="s">
        <v>2032</v>
      </c>
      <c r="D3167" s="210">
        <v>1114</v>
      </c>
      <c r="E3167" s="210" t="s">
        <v>2183</v>
      </c>
      <c r="F3167" s="210">
        <v>3413.5</v>
      </c>
      <c r="G3167" s="210">
        <v>157.5</v>
      </c>
      <c r="H3167" s="196">
        <f t="shared" si="148"/>
        <v>157.5</v>
      </c>
      <c r="I3167" s="197" t="b">
        <f t="shared" si="149"/>
        <v>1</v>
      </c>
      <c r="J3167" s="194" t="b">
        <v>1</v>
      </c>
    </row>
    <row r="3168" spans="1:10" ht="19.8" thickBot="1">
      <c r="A3168" s="222" t="str">
        <f t="shared" si="147"/>
        <v>BUFORD</v>
      </c>
      <c r="B3168" s="199" t="s">
        <v>2280</v>
      </c>
      <c r="C3168" s="199" t="s">
        <v>776</v>
      </c>
      <c r="D3168" s="209">
        <v>760</v>
      </c>
      <c r="E3168" s="209" t="s">
        <v>2281</v>
      </c>
      <c r="F3168" s="209">
        <v>2982.3</v>
      </c>
      <c r="G3168" s="209">
        <v>112.2</v>
      </c>
      <c r="H3168" s="196">
        <f t="shared" si="148"/>
        <v>112.2</v>
      </c>
      <c r="I3168" s="197" t="b">
        <f t="shared" si="149"/>
        <v>1</v>
      </c>
      <c r="J3168" s="194" t="b">
        <v>1</v>
      </c>
    </row>
    <row r="3169" spans="1:10" ht="19.8" thickBot="1">
      <c r="A3169" s="222" t="str">
        <f t="shared" si="147"/>
        <v>ORDBUF</v>
      </c>
      <c r="B3169" s="199" t="s">
        <v>776</v>
      </c>
      <c r="C3169" s="199" t="s">
        <v>2280</v>
      </c>
      <c r="D3169" s="210">
        <v>760</v>
      </c>
      <c r="E3169" s="210" t="s">
        <v>2281</v>
      </c>
      <c r="F3169" s="210">
        <v>2951</v>
      </c>
      <c r="G3169" s="210">
        <v>111.6</v>
      </c>
      <c r="H3169" s="196">
        <f t="shared" si="148"/>
        <v>111.6</v>
      </c>
      <c r="I3169" s="197" t="b">
        <f t="shared" si="149"/>
        <v>1</v>
      </c>
      <c r="J3169" s="194" t="b">
        <v>1</v>
      </c>
    </row>
    <row r="3170" spans="1:10" ht="15.6" thickBot="1">
      <c r="A3170" s="222" t="str">
        <f t="shared" si="147"/>
        <v>RMQHGH</v>
      </c>
      <c r="B3170" s="199" t="s">
        <v>801</v>
      </c>
      <c r="C3170" s="199" t="s">
        <v>756</v>
      </c>
      <c r="D3170" s="209">
        <v>663</v>
      </c>
      <c r="E3170" s="209" t="s">
        <v>1766</v>
      </c>
      <c r="F3170" s="209">
        <v>3155.3</v>
      </c>
      <c r="G3170" s="209">
        <v>107.1</v>
      </c>
      <c r="H3170" s="196">
        <f t="shared" si="148"/>
        <v>107.1</v>
      </c>
      <c r="I3170" s="197" t="b">
        <f t="shared" si="149"/>
        <v>1</v>
      </c>
      <c r="J3170" s="194" t="b">
        <v>1</v>
      </c>
    </row>
    <row r="3171" spans="1:10" ht="15.6" thickBot="1">
      <c r="A3171" s="222" t="str">
        <f t="shared" si="147"/>
        <v>HGHRMQ</v>
      </c>
      <c r="B3171" s="199" t="s">
        <v>756</v>
      </c>
      <c r="C3171" s="199" t="s">
        <v>801</v>
      </c>
      <c r="D3171" s="210">
        <v>663</v>
      </c>
      <c r="E3171" s="210" t="s">
        <v>1766</v>
      </c>
      <c r="F3171" s="210">
        <v>3155.3</v>
      </c>
      <c r="G3171" s="210">
        <v>107.1</v>
      </c>
      <c r="H3171" s="196">
        <f t="shared" si="148"/>
        <v>107.1</v>
      </c>
      <c r="I3171" s="197" t="b">
        <f t="shared" si="149"/>
        <v>1</v>
      </c>
      <c r="J3171" s="194" t="b">
        <v>1</v>
      </c>
    </row>
    <row r="3172" spans="1:10" ht="15.6" thickBot="1">
      <c r="A3172" s="222" t="str">
        <f t="shared" si="147"/>
        <v>DUSSAW</v>
      </c>
      <c r="B3172" s="199" t="s">
        <v>834</v>
      </c>
      <c r="C3172" s="199" t="s">
        <v>811</v>
      </c>
      <c r="D3172" s="209">
        <v>2073</v>
      </c>
      <c r="E3172" s="209" t="s">
        <v>979</v>
      </c>
      <c r="F3172" s="209">
        <v>9019</v>
      </c>
      <c r="G3172" s="209">
        <v>174.3</v>
      </c>
      <c r="H3172" s="196">
        <f t="shared" si="148"/>
        <v>174.3</v>
      </c>
      <c r="I3172" s="197" t="b">
        <f t="shared" si="149"/>
        <v>1</v>
      </c>
      <c r="J3172" s="194" t="b">
        <v>1</v>
      </c>
    </row>
    <row r="3173" spans="1:10" ht="15.6" thickBot="1">
      <c r="A3173" s="222" t="str">
        <f t="shared" si="147"/>
        <v>SAWADB</v>
      </c>
      <c r="B3173" s="199" t="s">
        <v>811</v>
      </c>
      <c r="C3173" s="199" t="s">
        <v>1876</v>
      </c>
      <c r="D3173" s="209">
        <v>341</v>
      </c>
      <c r="E3173" s="209" t="s">
        <v>2282</v>
      </c>
      <c r="F3173" s="209">
        <v>2607</v>
      </c>
      <c r="G3173" s="209">
        <v>51.5</v>
      </c>
      <c r="H3173" s="196">
        <f t="shared" si="148"/>
        <v>51.5</v>
      </c>
      <c r="I3173" s="197" t="b">
        <f t="shared" si="149"/>
        <v>1</v>
      </c>
      <c r="J3173" s="194" t="b">
        <v>1</v>
      </c>
    </row>
    <row r="3174" spans="1:10" ht="15.6" thickBot="1">
      <c r="A3174" s="222" t="str">
        <f t="shared" si="147"/>
        <v>ADBSAW</v>
      </c>
      <c r="B3174" s="199" t="s">
        <v>1876</v>
      </c>
      <c r="C3174" s="199" t="s">
        <v>811</v>
      </c>
      <c r="D3174" s="209">
        <v>341</v>
      </c>
      <c r="E3174" s="209" t="s">
        <v>2282</v>
      </c>
      <c r="F3174" s="209">
        <v>2608.8000000000002</v>
      </c>
      <c r="G3174" s="209">
        <v>51.5</v>
      </c>
      <c r="H3174" s="196">
        <f t="shared" si="148"/>
        <v>51.5</v>
      </c>
      <c r="I3174" s="197" t="b">
        <f t="shared" si="149"/>
        <v>1</v>
      </c>
      <c r="J3174" s="194" t="b">
        <v>1</v>
      </c>
    </row>
    <row r="3175" spans="1:10" ht="15.6" thickBot="1">
      <c r="A3175" s="222" t="str">
        <f t="shared" si="147"/>
        <v>SAWDUS</v>
      </c>
      <c r="B3175" s="199" t="s">
        <v>811</v>
      </c>
      <c r="C3175" s="199" t="s">
        <v>834</v>
      </c>
      <c r="D3175" s="209">
        <v>2073</v>
      </c>
      <c r="E3175" s="209" t="s">
        <v>979</v>
      </c>
      <c r="F3175" s="209">
        <v>9022.9</v>
      </c>
      <c r="G3175" s="209">
        <v>174.8</v>
      </c>
      <c r="H3175" s="196">
        <f t="shared" si="148"/>
        <v>174.8</v>
      </c>
      <c r="I3175" s="197" t="b">
        <f t="shared" si="149"/>
        <v>1</v>
      </c>
      <c r="J3175" s="194" t="b">
        <v>1</v>
      </c>
    </row>
    <row r="3176" spans="1:10" ht="15.6" thickBot="1">
      <c r="A3176" s="222" t="str">
        <f t="shared" si="147"/>
        <v>SANSJC</v>
      </c>
      <c r="B3176" s="199" t="s">
        <v>807</v>
      </c>
      <c r="C3176" s="199" t="s">
        <v>775</v>
      </c>
      <c r="D3176" s="209">
        <v>669</v>
      </c>
      <c r="E3176" s="209" t="s">
        <v>2283</v>
      </c>
      <c r="F3176" s="209">
        <v>3355.6</v>
      </c>
      <c r="G3176" s="209">
        <v>96.2</v>
      </c>
      <c r="H3176" s="196">
        <f t="shared" si="148"/>
        <v>96.2</v>
      </c>
      <c r="I3176" s="197" t="b">
        <f t="shared" si="149"/>
        <v>1</v>
      </c>
      <c r="J3176" s="194" t="b">
        <v>1</v>
      </c>
    </row>
    <row r="3177" spans="1:10" ht="15.6" thickBot="1">
      <c r="A3177" s="222" t="str">
        <f t="shared" si="147"/>
        <v>SJCSAN</v>
      </c>
      <c r="B3177" s="199" t="s">
        <v>775</v>
      </c>
      <c r="C3177" s="199" t="s">
        <v>807</v>
      </c>
      <c r="D3177" s="210">
        <v>669</v>
      </c>
      <c r="E3177" s="210" t="s">
        <v>2284</v>
      </c>
      <c r="F3177" s="210">
        <v>3333.5</v>
      </c>
      <c r="G3177" s="210">
        <v>96.6</v>
      </c>
      <c r="H3177" s="196">
        <f t="shared" si="148"/>
        <v>96.6</v>
      </c>
      <c r="I3177" s="197" t="b">
        <f t="shared" si="149"/>
        <v>1</v>
      </c>
      <c r="J3177" s="194" t="b">
        <v>1</v>
      </c>
    </row>
    <row r="3178" spans="1:10" ht="15.6" thickBot="1">
      <c r="A3178" s="222" t="str">
        <f t="shared" si="147"/>
        <v>STLSFO</v>
      </c>
      <c r="B3178" s="199" t="s">
        <v>1278</v>
      </c>
      <c r="C3178" s="199" t="s">
        <v>773</v>
      </c>
      <c r="D3178" s="209">
        <v>2786</v>
      </c>
      <c r="E3178" s="209" t="s">
        <v>1431</v>
      </c>
      <c r="F3178" s="209">
        <v>9991.2000000000007</v>
      </c>
      <c r="G3178" s="209">
        <v>254.4</v>
      </c>
      <c r="H3178" s="196">
        <f t="shared" si="148"/>
        <v>254.4</v>
      </c>
      <c r="I3178" s="197" t="b">
        <f t="shared" si="149"/>
        <v>1</v>
      </c>
      <c r="J3178" s="194" t="b">
        <v>1</v>
      </c>
    </row>
    <row r="3179" spans="1:10" ht="15.6" thickBot="1">
      <c r="A3179" s="222" t="str">
        <f t="shared" si="147"/>
        <v>SFOSTL</v>
      </c>
      <c r="B3179" s="199" t="s">
        <v>773</v>
      </c>
      <c r="C3179" s="199" t="s">
        <v>1278</v>
      </c>
      <c r="D3179" s="210">
        <v>2786</v>
      </c>
      <c r="E3179" s="210" t="s">
        <v>1431</v>
      </c>
      <c r="F3179" s="210">
        <v>9862.7999999999993</v>
      </c>
      <c r="G3179" s="210">
        <v>258.10000000000002</v>
      </c>
      <c r="H3179" s="196">
        <f t="shared" si="148"/>
        <v>258.10000000000002</v>
      </c>
      <c r="I3179" s="197" t="b">
        <f t="shared" si="149"/>
        <v>1</v>
      </c>
      <c r="J3179" s="194" t="b">
        <v>1</v>
      </c>
    </row>
    <row r="3180" spans="1:10" ht="15.6" thickBot="1">
      <c r="A3180" s="222" t="str">
        <f t="shared" si="147"/>
        <v>SGNPNH</v>
      </c>
      <c r="B3180" s="199" t="s">
        <v>795</v>
      </c>
      <c r="C3180" s="199" t="s">
        <v>1736</v>
      </c>
      <c r="D3180" s="209">
        <v>212</v>
      </c>
      <c r="E3180" s="209" t="s">
        <v>2285</v>
      </c>
      <c r="F3180" s="209">
        <v>1480.2</v>
      </c>
      <c r="G3180" s="209">
        <v>24.1</v>
      </c>
      <c r="H3180" s="196">
        <f t="shared" si="148"/>
        <v>24.1</v>
      </c>
      <c r="I3180" s="197" t="b">
        <f t="shared" si="149"/>
        <v>1</v>
      </c>
      <c r="J3180" s="194" t="b">
        <v>1</v>
      </c>
    </row>
    <row r="3181" spans="1:10" ht="15.6" thickBot="1">
      <c r="A3181" s="222" t="str">
        <f t="shared" si="147"/>
        <v>PNHSGN</v>
      </c>
      <c r="B3181" s="199" t="s">
        <v>1736</v>
      </c>
      <c r="C3181" s="199" t="s">
        <v>795</v>
      </c>
      <c r="D3181" s="210">
        <v>212</v>
      </c>
      <c r="E3181" s="210" t="s">
        <v>2285</v>
      </c>
      <c r="F3181" s="210">
        <v>1486</v>
      </c>
      <c r="G3181" s="210">
        <v>24.2</v>
      </c>
      <c r="H3181" s="196">
        <f t="shared" si="148"/>
        <v>24.2</v>
      </c>
      <c r="I3181" s="197" t="b">
        <f t="shared" si="149"/>
        <v>1</v>
      </c>
      <c r="J3181" s="194" t="b">
        <v>1</v>
      </c>
    </row>
    <row r="3182" spans="1:10" ht="15.6" thickBot="1">
      <c r="A3182" s="222" t="str">
        <f t="shared" si="147"/>
        <v>KWESHA</v>
      </c>
      <c r="B3182" s="199" t="s">
        <v>1717</v>
      </c>
      <c r="C3182" s="199" t="s">
        <v>771</v>
      </c>
      <c r="D3182" s="209">
        <v>1503</v>
      </c>
      <c r="E3182" s="209" t="s">
        <v>2286</v>
      </c>
      <c r="F3182" s="209">
        <v>7080.6</v>
      </c>
      <c r="G3182" s="209">
        <v>131.69999999999999</v>
      </c>
      <c r="H3182" s="196">
        <f t="shared" si="148"/>
        <v>131.69999999999999</v>
      </c>
      <c r="I3182" s="197" t="b">
        <f t="shared" si="149"/>
        <v>1</v>
      </c>
      <c r="J3182" s="194" t="b">
        <v>1</v>
      </c>
    </row>
    <row r="3183" spans="1:10" ht="15.6" thickBot="1">
      <c r="A3183" s="222" t="str">
        <f t="shared" si="147"/>
        <v>SHATYN</v>
      </c>
      <c r="B3183" s="199" t="s">
        <v>771</v>
      </c>
      <c r="C3183" s="199" t="s">
        <v>1591</v>
      </c>
      <c r="D3183" s="209">
        <v>1078</v>
      </c>
      <c r="E3183" s="209" t="s">
        <v>2287</v>
      </c>
      <c r="F3183" s="209">
        <v>5450.3</v>
      </c>
      <c r="G3183" s="209">
        <v>96.6</v>
      </c>
      <c r="H3183" s="196">
        <f t="shared" si="148"/>
        <v>96.6</v>
      </c>
      <c r="I3183" s="197" t="b">
        <f t="shared" si="149"/>
        <v>1</v>
      </c>
      <c r="J3183" s="194" t="b">
        <v>1</v>
      </c>
    </row>
    <row r="3184" spans="1:10" ht="15.6" thickBot="1">
      <c r="A3184" s="222" t="str">
        <f t="shared" si="147"/>
        <v>TYNSHA</v>
      </c>
      <c r="B3184" s="199" t="s">
        <v>1591</v>
      </c>
      <c r="C3184" s="199" t="s">
        <v>771</v>
      </c>
      <c r="D3184" s="210">
        <v>1078</v>
      </c>
      <c r="E3184" s="210" t="s">
        <v>2287</v>
      </c>
      <c r="F3184" s="210">
        <v>5450.3</v>
      </c>
      <c r="G3184" s="210">
        <v>96.6</v>
      </c>
      <c r="H3184" s="196">
        <f t="shared" si="148"/>
        <v>96.6</v>
      </c>
      <c r="I3184" s="197" t="b">
        <f t="shared" si="149"/>
        <v>1</v>
      </c>
      <c r="J3184" s="194" t="b">
        <v>1</v>
      </c>
    </row>
    <row r="3185" spans="1:10" ht="15.6" thickBot="1">
      <c r="A3185" s="222" t="str">
        <f t="shared" si="147"/>
        <v>SHAKWE</v>
      </c>
      <c r="B3185" s="199" t="s">
        <v>771</v>
      </c>
      <c r="C3185" s="199" t="s">
        <v>1717</v>
      </c>
      <c r="D3185" s="209">
        <v>1503</v>
      </c>
      <c r="E3185" s="209" t="s">
        <v>1891</v>
      </c>
      <c r="F3185" s="209">
        <v>7092.4</v>
      </c>
      <c r="G3185" s="209">
        <v>131.1</v>
      </c>
      <c r="H3185" s="196">
        <f t="shared" si="148"/>
        <v>131.1</v>
      </c>
      <c r="I3185" s="197" t="b">
        <f t="shared" si="149"/>
        <v>1</v>
      </c>
      <c r="J3185" s="194" t="b">
        <v>1</v>
      </c>
    </row>
    <row r="3186" spans="1:10" ht="15.6" thickBot="1">
      <c r="A3186" s="222" t="str">
        <f t="shared" si="147"/>
        <v>WUHSHE</v>
      </c>
      <c r="B3186" s="199" t="s">
        <v>1099</v>
      </c>
      <c r="C3186" s="199" t="s">
        <v>1244</v>
      </c>
      <c r="D3186" s="209">
        <v>1463</v>
      </c>
      <c r="E3186" s="209" t="s">
        <v>2288</v>
      </c>
      <c r="F3186" s="209">
        <v>6843</v>
      </c>
      <c r="G3186" s="209">
        <v>134.5</v>
      </c>
      <c r="H3186" s="196">
        <f t="shared" si="148"/>
        <v>134.5</v>
      </c>
      <c r="I3186" s="197" t="b">
        <f t="shared" si="149"/>
        <v>1</v>
      </c>
      <c r="J3186" s="194" t="b">
        <v>1</v>
      </c>
    </row>
    <row r="3187" spans="1:10" ht="15.6" thickBot="1">
      <c r="A3187" s="222" t="str">
        <f t="shared" si="147"/>
        <v>SHECKG</v>
      </c>
      <c r="B3187" s="199" t="s">
        <v>1244</v>
      </c>
      <c r="C3187" s="199" t="s">
        <v>934</v>
      </c>
      <c r="D3187" s="209">
        <v>2010</v>
      </c>
      <c r="E3187" s="209" t="s">
        <v>921</v>
      </c>
      <c r="F3187" s="209">
        <v>9047.7000000000007</v>
      </c>
      <c r="G3187" s="209">
        <v>168.6</v>
      </c>
      <c r="H3187" s="196">
        <f t="shared" si="148"/>
        <v>168.6</v>
      </c>
      <c r="I3187" s="197" t="b">
        <f t="shared" si="149"/>
        <v>1</v>
      </c>
      <c r="J3187" s="194" t="b">
        <v>1</v>
      </c>
    </row>
    <row r="3188" spans="1:10" ht="15.6" thickBot="1">
      <c r="A3188" s="222" t="str">
        <f t="shared" si="147"/>
        <v>CKGSHE</v>
      </c>
      <c r="B3188" s="199" t="s">
        <v>934</v>
      </c>
      <c r="C3188" s="199" t="s">
        <v>1244</v>
      </c>
      <c r="D3188" s="209">
        <v>2010</v>
      </c>
      <c r="E3188" s="209" t="s">
        <v>921</v>
      </c>
      <c r="F3188" s="209">
        <v>9047.7000000000007</v>
      </c>
      <c r="G3188" s="209">
        <v>168.6</v>
      </c>
      <c r="H3188" s="196">
        <f t="shared" si="148"/>
        <v>168.6</v>
      </c>
      <c r="I3188" s="197" t="b">
        <f t="shared" si="149"/>
        <v>1</v>
      </c>
      <c r="J3188" s="194" t="b">
        <v>1</v>
      </c>
    </row>
    <row r="3189" spans="1:10" ht="15.6" thickBot="1">
      <c r="A3189" s="222" t="str">
        <f t="shared" si="147"/>
        <v>SHEWUH</v>
      </c>
      <c r="B3189" s="199" t="s">
        <v>1244</v>
      </c>
      <c r="C3189" s="199" t="s">
        <v>1099</v>
      </c>
      <c r="D3189" s="209">
        <v>1463</v>
      </c>
      <c r="E3189" s="209" t="s">
        <v>2288</v>
      </c>
      <c r="F3189" s="209">
        <v>6843</v>
      </c>
      <c r="G3189" s="209">
        <v>134.5</v>
      </c>
      <c r="H3189" s="196">
        <f t="shared" si="148"/>
        <v>134.5</v>
      </c>
      <c r="I3189" s="197" t="b">
        <f t="shared" si="149"/>
        <v>1</v>
      </c>
      <c r="J3189" s="194" t="b">
        <v>1</v>
      </c>
    </row>
    <row r="3190" spans="1:10" ht="15.6" thickBot="1">
      <c r="A3190" s="222" t="str">
        <f t="shared" si="147"/>
        <v>STRLHR</v>
      </c>
      <c r="B3190" s="199" t="s">
        <v>851</v>
      </c>
      <c r="C3190" s="199" t="s">
        <v>844</v>
      </c>
      <c r="D3190" s="209">
        <v>755</v>
      </c>
      <c r="E3190" s="209" t="s">
        <v>1130</v>
      </c>
      <c r="F3190" s="209">
        <v>4157</v>
      </c>
      <c r="G3190" s="209">
        <v>100.4</v>
      </c>
      <c r="H3190" s="196">
        <f t="shared" si="148"/>
        <v>100.4</v>
      </c>
      <c r="I3190" s="197" t="b">
        <f t="shared" si="149"/>
        <v>1</v>
      </c>
      <c r="J3190" s="194" t="b">
        <v>1</v>
      </c>
    </row>
    <row r="3191" spans="1:10" ht="15.6" thickBot="1">
      <c r="A3191" s="222" t="str">
        <f t="shared" si="147"/>
        <v>LHRSTR</v>
      </c>
      <c r="B3191" s="199" t="s">
        <v>844</v>
      </c>
      <c r="C3191" s="199" t="s">
        <v>851</v>
      </c>
      <c r="D3191" s="210">
        <v>755</v>
      </c>
      <c r="E3191" s="210" t="s">
        <v>1130</v>
      </c>
      <c r="F3191" s="210">
        <v>4157</v>
      </c>
      <c r="G3191" s="210">
        <v>100.4</v>
      </c>
      <c r="H3191" s="196">
        <f t="shared" si="148"/>
        <v>100.4</v>
      </c>
      <c r="I3191" s="197" t="b">
        <f t="shared" si="149"/>
        <v>1</v>
      </c>
      <c r="J3191" s="194" t="b">
        <v>1</v>
      </c>
    </row>
    <row r="3192" spans="1:10" ht="15.6" thickBot="1">
      <c r="A3192" s="222" t="str">
        <f t="shared" si="147"/>
        <v>TLLFRA</v>
      </c>
      <c r="B3192" s="199" t="s">
        <v>2036</v>
      </c>
      <c r="C3192" s="199" t="s">
        <v>766</v>
      </c>
      <c r="D3192" s="209">
        <v>1468</v>
      </c>
      <c r="E3192" s="209" t="s">
        <v>941</v>
      </c>
      <c r="F3192" s="209">
        <v>6347.4</v>
      </c>
      <c r="G3192" s="209">
        <v>146.80000000000001</v>
      </c>
      <c r="H3192" s="196">
        <f t="shared" si="148"/>
        <v>146.80000000000001</v>
      </c>
      <c r="I3192" s="197" t="b">
        <f t="shared" si="149"/>
        <v>1</v>
      </c>
      <c r="J3192" s="194" t="b">
        <v>1</v>
      </c>
    </row>
    <row r="3193" spans="1:10" ht="15.6" thickBot="1">
      <c r="A3193" s="222" t="str">
        <f t="shared" si="147"/>
        <v>FRATLL</v>
      </c>
      <c r="B3193" s="199" t="s">
        <v>766</v>
      </c>
      <c r="C3193" s="199" t="s">
        <v>2036</v>
      </c>
      <c r="D3193" s="209">
        <v>1468</v>
      </c>
      <c r="E3193" s="209" t="s">
        <v>941</v>
      </c>
      <c r="F3193" s="209">
        <v>6343.3</v>
      </c>
      <c r="G3193" s="209">
        <v>146.80000000000001</v>
      </c>
      <c r="H3193" s="196">
        <f t="shared" si="148"/>
        <v>146.80000000000001</v>
      </c>
      <c r="I3193" s="197" t="b">
        <f t="shared" si="149"/>
        <v>1</v>
      </c>
      <c r="J3193" s="194" t="b">
        <v>1</v>
      </c>
    </row>
    <row r="3194" spans="1:10" ht="15.6" thickBot="1">
      <c r="A3194" s="222" t="str">
        <f t="shared" si="147"/>
        <v>TLVMUC</v>
      </c>
      <c r="B3194" s="199" t="s">
        <v>1122</v>
      </c>
      <c r="C3194" s="199" t="s">
        <v>797</v>
      </c>
      <c r="D3194" s="209">
        <v>2652</v>
      </c>
      <c r="E3194" s="209" t="s">
        <v>1193</v>
      </c>
      <c r="F3194" s="209">
        <v>11589</v>
      </c>
      <c r="G3194" s="209">
        <v>184.4</v>
      </c>
      <c r="H3194" s="196">
        <f t="shared" si="148"/>
        <v>184.4</v>
      </c>
      <c r="I3194" s="197" t="b">
        <f t="shared" si="149"/>
        <v>1</v>
      </c>
      <c r="J3194" s="194" t="b">
        <v>1</v>
      </c>
    </row>
    <row r="3195" spans="1:10" ht="15.6" thickBot="1">
      <c r="A3195" s="222" t="str">
        <f t="shared" si="147"/>
        <v>MUCTLV</v>
      </c>
      <c r="B3195" s="199" t="s">
        <v>797</v>
      </c>
      <c r="C3195" s="199" t="s">
        <v>1122</v>
      </c>
      <c r="D3195" s="210">
        <v>2652</v>
      </c>
      <c r="E3195" s="210" t="s">
        <v>1193</v>
      </c>
      <c r="F3195" s="210">
        <v>11589</v>
      </c>
      <c r="G3195" s="210">
        <v>184.4</v>
      </c>
      <c r="H3195" s="196">
        <f t="shared" si="148"/>
        <v>184.4</v>
      </c>
      <c r="I3195" s="197" t="b">
        <f t="shared" si="149"/>
        <v>1</v>
      </c>
      <c r="J3195" s="194" t="b">
        <v>1</v>
      </c>
    </row>
    <row r="3196" spans="1:10" ht="15.6" thickBot="1">
      <c r="A3196" s="222" t="str">
        <f t="shared" si="147"/>
        <v>TNAYNT</v>
      </c>
      <c r="B3196" s="199" t="s">
        <v>1442</v>
      </c>
      <c r="C3196" s="199" t="s">
        <v>1093</v>
      </c>
      <c r="D3196" s="209">
        <v>346</v>
      </c>
      <c r="E3196" s="209">
        <v>738</v>
      </c>
      <c r="F3196" s="209">
        <v>2646.9</v>
      </c>
      <c r="G3196" s="209">
        <v>50.4</v>
      </c>
      <c r="H3196" s="196">
        <f t="shared" si="148"/>
        <v>50.4</v>
      </c>
      <c r="I3196" s="197" t="b">
        <f t="shared" si="149"/>
        <v>1</v>
      </c>
      <c r="J3196" s="194" t="b">
        <v>1</v>
      </c>
    </row>
    <row r="3197" spans="1:10" ht="15.6" thickBot="1">
      <c r="A3197" s="222" t="str">
        <f t="shared" si="147"/>
        <v>YNTTNA</v>
      </c>
      <c r="B3197" s="199" t="s">
        <v>1093</v>
      </c>
      <c r="C3197" s="199" t="s">
        <v>1442</v>
      </c>
      <c r="D3197" s="210">
        <v>346</v>
      </c>
      <c r="E3197" s="210">
        <v>738</v>
      </c>
      <c r="F3197" s="210">
        <v>2646.9</v>
      </c>
      <c r="G3197" s="210">
        <v>50.4</v>
      </c>
      <c r="H3197" s="196">
        <f t="shared" si="148"/>
        <v>50.4</v>
      </c>
      <c r="I3197" s="197" t="b">
        <f t="shared" si="149"/>
        <v>1</v>
      </c>
      <c r="J3197" s="194" t="b">
        <v>1</v>
      </c>
    </row>
    <row r="3198" spans="1:10" ht="15.6" thickBot="1">
      <c r="A3198" s="222" t="str">
        <f t="shared" si="147"/>
        <v>TRNFCO</v>
      </c>
      <c r="B3198" s="199" t="s">
        <v>1144</v>
      </c>
      <c r="C3198" s="199" t="s">
        <v>810</v>
      </c>
      <c r="D3198" s="209">
        <v>528</v>
      </c>
      <c r="E3198" s="209" t="s">
        <v>2289</v>
      </c>
      <c r="F3198" s="209">
        <v>3192.7</v>
      </c>
      <c r="G3198" s="209">
        <v>72.8</v>
      </c>
      <c r="H3198" s="196">
        <f t="shared" si="148"/>
        <v>72.8</v>
      </c>
      <c r="I3198" s="197" t="b">
        <f t="shared" si="149"/>
        <v>1</v>
      </c>
      <c r="J3198" s="194" t="b">
        <v>1</v>
      </c>
    </row>
    <row r="3199" spans="1:10" ht="15.6" thickBot="1">
      <c r="A3199" s="222" t="str">
        <f t="shared" si="147"/>
        <v>FCOTRN</v>
      </c>
      <c r="B3199" s="199" t="s">
        <v>810</v>
      </c>
      <c r="C3199" s="199" t="s">
        <v>1144</v>
      </c>
      <c r="D3199" s="210">
        <v>528</v>
      </c>
      <c r="E3199" s="210" t="s">
        <v>2289</v>
      </c>
      <c r="F3199" s="210">
        <v>3192.8</v>
      </c>
      <c r="G3199" s="210">
        <v>72.8</v>
      </c>
      <c r="H3199" s="196">
        <f t="shared" si="148"/>
        <v>72.8</v>
      </c>
      <c r="I3199" s="197" t="b">
        <f t="shared" si="149"/>
        <v>1</v>
      </c>
      <c r="J3199" s="194" t="b">
        <v>1</v>
      </c>
    </row>
    <row r="3200" spans="1:10" ht="15.6" thickBot="1">
      <c r="A3200" s="222" t="str">
        <f t="shared" si="147"/>
        <v>VIEBSL</v>
      </c>
      <c r="B3200" s="199" t="s">
        <v>763</v>
      </c>
      <c r="C3200" s="199" t="s">
        <v>1002</v>
      </c>
      <c r="D3200" s="209">
        <v>676</v>
      </c>
      <c r="E3200" s="209" t="s">
        <v>2290</v>
      </c>
      <c r="F3200" s="209">
        <v>3449.9</v>
      </c>
      <c r="G3200" s="209">
        <v>95.5</v>
      </c>
      <c r="H3200" s="196">
        <f t="shared" si="148"/>
        <v>95.5</v>
      </c>
      <c r="I3200" s="197" t="b">
        <f t="shared" si="149"/>
        <v>1</v>
      </c>
      <c r="J3200" s="194" t="b">
        <v>1</v>
      </c>
    </row>
    <row r="3201" spans="1:10" ht="15.6" thickBot="1">
      <c r="A3201" s="222" t="str">
        <f t="shared" si="147"/>
        <v>BSLVIE</v>
      </c>
      <c r="B3201" s="199" t="s">
        <v>1002</v>
      </c>
      <c r="C3201" s="199" t="s">
        <v>763</v>
      </c>
      <c r="D3201" s="210">
        <v>676</v>
      </c>
      <c r="E3201" s="210" t="s">
        <v>2290</v>
      </c>
      <c r="F3201" s="210">
        <v>3449.2</v>
      </c>
      <c r="G3201" s="210">
        <v>95.5</v>
      </c>
      <c r="H3201" s="196">
        <f t="shared" si="148"/>
        <v>95.5</v>
      </c>
      <c r="I3201" s="197" t="b">
        <f t="shared" si="149"/>
        <v>1</v>
      </c>
      <c r="J3201" s="194" t="b">
        <v>1</v>
      </c>
    </row>
    <row r="3202" spans="1:10" ht="15.6" thickBot="1">
      <c r="A3202" s="222" t="str">
        <f t="shared" si="147"/>
        <v>WNZTAO</v>
      </c>
      <c r="B3202" s="199" t="s">
        <v>1097</v>
      </c>
      <c r="C3202" s="199" t="s">
        <v>757</v>
      </c>
      <c r="D3202" s="209">
        <v>929</v>
      </c>
      <c r="E3202" s="209" t="s">
        <v>907</v>
      </c>
      <c r="F3202" s="209">
        <v>4961</v>
      </c>
      <c r="G3202" s="209">
        <v>97.7</v>
      </c>
      <c r="H3202" s="196">
        <f t="shared" si="148"/>
        <v>97.7</v>
      </c>
      <c r="I3202" s="197" t="b">
        <f t="shared" si="149"/>
        <v>1</v>
      </c>
      <c r="J3202" s="194" t="b">
        <v>1</v>
      </c>
    </row>
    <row r="3203" spans="1:10" ht="15.6" thickBot="1">
      <c r="A3203" s="222" t="str">
        <f t="shared" ref="A3203:A3266" si="150">B3203&amp;C3203</f>
        <v>TAOWNZ</v>
      </c>
      <c r="B3203" s="199" t="s">
        <v>757</v>
      </c>
      <c r="C3203" s="199" t="s">
        <v>1097</v>
      </c>
      <c r="D3203" s="210">
        <v>929</v>
      </c>
      <c r="E3203" s="210" t="s">
        <v>907</v>
      </c>
      <c r="F3203" s="210">
        <v>4961</v>
      </c>
      <c r="G3203" s="210">
        <v>97.7</v>
      </c>
      <c r="H3203" s="196">
        <f t="shared" ref="H3203:H3266" si="151">SUMIFS(G:G,B:B,B3203,C:C,C3203)</f>
        <v>97.7</v>
      </c>
      <c r="I3203" s="197" t="b">
        <f t="shared" ref="I3203:I3266" si="152">H3203=G3203</f>
        <v>1</v>
      </c>
      <c r="J3203" s="194" t="b">
        <v>1</v>
      </c>
    </row>
    <row r="3204" spans="1:10" ht="15.6" thickBot="1">
      <c r="A3204" s="222" t="str">
        <f t="shared" si="150"/>
        <v>XMNBKK</v>
      </c>
      <c r="B3204" s="199" t="s">
        <v>798</v>
      </c>
      <c r="C3204" s="199" t="s">
        <v>768</v>
      </c>
      <c r="D3204" s="209">
        <v>2184</v>
      </c>
      <c r="E3204" s="209" t="s">
        <v>2291</v>
      </c>
      <c r="F3204" s="209">
        <v>12031.2</v>
      </c>
      <c r="G3204" s="209">
        <v>165.5</v>
      </c>
      <c r="H3204" s="196">
        <f t="shared" si="151"/>
        <v>165.5</v>
      </c>
      <c r="I3204" s="197" t="b">
        <f t="shared" si="152"/>
        <v>1</v>
      </c>
      <c r="J3204" s="194" t="b">
        <v>1</v>
      </c>
    </row>
    <row r="3205" spans="1:10" ht="15.6" thickBot="1">
      <c r="A3205" s="222" t="str">
        <f t="shared" si="150"/>
        <v>BKKXMN</v>
      </c>
      <c r="B3205" s="199" t="s">
        <v>768</v>
      </c>
      <c r="C3205" s="199" t="s">
        <v>798</v>
      </c>
      <c r="D3205" s="209">
        <v>2184</v>
      </c>
      <c r="E3205" s="209" t="s">
        <v>2291</v>
      </c>
      <c r="F3205" s="209">
        <v>12031.2</v>
      </c>
      <c r="G3205" s="209">
        <v>165.5</v>
      </c>
      <c r="H3205" s="196">
        <f t="shared" si="151"/>
        <v>165.5</v>
      </c>
      <c r="I3205" s="197" t="b">
        <f t="shared" si="152"/>
        <v>1</v>
      </c>
      <c r="J3205" s="194" t="b">
        <v>1</v>
      </c>
    </row>
    <row r="3206" spans="1:10" ht="15.6" thickBot="1">
      <c r="A3206" s="222" t="str">
        <f t="shared" si="150"/>
        <v>YTYCAN</v>
      </c>
      <c r="B3206" s="199" t="s">
        <v>1727</v>
      </c>
      <c r="C3206" s="199" t="s">
        <v>770</v>
      </c>
      <c r="D3206" s="209">
        <v>1197</v>
      </c>
      <c r="E3206" s="209" t="s">
        <v>2292</v>
      </c>
      <c r="F3206" s="209">
        <v>5225</v>
      </c>
      <c r="G3206" s="209">
        <v>133.69999999999999</v>
      </c>
      <c r="H3206" s="196">
        <f t="shared" si="151"/>
        <v>133.69999999999999</v>
      </c>
      <c r="I3206" s="197" t="b">
        <f t="shared" si="152"/>
        <v>1</v>
      </c>
      <c r="J3206" s="194" t="b">
        <v>1</v>
      </c>
    </row>
    <row r="3207" spans="1:10" ht="15.6" thickBot="1">
      <c r="A3207" s="222" t="str">
        <f t="shared" si="150"/>
        <v>CANYTY</v>
      </c>
      <c r="B3207" s="199" t="s">
        <v>770</v>
      </c>
      <c r="C3207" s="199" t="s">
        <v>1727</v>
      </c>
      <c r="D3207" s="209">
        <v>1197</v>
      </c>
      <c r="E3207" s="209" t="s">
        <v>2292</v>
      </c>
      <c r="F3207" s="209">
        <v>5225</v>
      </c>
      <c r="G3207" s="209">
        <v>133.69999999999999</v>
      </c>
      <c r="H3207" s="196">
        <f t="shared" si="151"/>
        <v>133.69999999999999</v>
      </c>
      <c r="I3207" s="197" t="b">
        <f t="shared" si="152"/>
        <v>1</v>
      </c>
      <c r="J3207" s="194" t="b">
        <v>1</v>
      </c>
    </row>
    <row r="3208" spans="1:10" ht="15.6" thickBot="1">
      <c r="A3208" s="222" t="str">
        <f t="shared" si="150"/>
        <v>SAWAYT</v>
      </c>
      <c r="B3208" s="199" t="s">
        <v>811</v>
      </c>
      <c r="C3208" s="199" t="s">
        <v>2247</v>
      </c>
      <c r="D3208" s="209">
        <v>462</v>
      </c>
      <c r="E3208" s="209" t="s">
        <v>2282</v>
      </c>
      <c r="F3208" s="209">
        <v>3100.6</v>
      </c>
      <c r="G3208" s="209">
        <v>60.7</v>
      </c>
      <c r="H3208" s="196">
        <f t="shared" si="151"/>
        <v>60.7</v>
      </c>
      <c r="I3208" s="197" t="b">
        <f t="shared" si="152"/>
        <v>1</v>
      </c>
      <c r="J3208" s="194" t="b">
        <v>1</v>
      </c>
    </row>
    <row r="3209" spans="1:10" ht="15.6" thickBot="1">
      <c r="A3209" s="222" t="str">
        <f t="shared" si="150"/>
        <v>AYTSAW</v>
      </c>
      <c r="B3209" s="199" t="s">
        <v>2247</v>
      </c>
      <c r="C3209" s="199" t="s">
        <v>811</v>
      </c>
      <c r="D3209" s="209">
        <v>462</v>
      </c>
      <c r="E3209" s="209" t="s">
        <v>2282</v>
      </c>
      <c r="F3209" s="209">
        <v>3099.9</v>
      </c>
      <c r="G3209" s="209">
        <v>60.7</v>
      </c>
      <c r="H3209" s="196">
        <f t="shared" si="151"/>
        <v>60.7</v>
      </c>
      <c r="I3209" s="197" t="b">
        <f t="shared" si="152"/>
        <v>1</v>
      </c>
      <c r="J3209" s="194" t="b">
        <v>1</v>
      </c>
    </row>
    <row r="3210" spans="1:10" ht="15.6" thickBot="1">
      <c r="A3210" s="222" t="str">
        <f t="shared" si="150"/>
        <v>BLQDXB</v>
      </c>
      <c r="B3210" s="199" t="s">
        <v>860</v>
      </c>
      <c r="C3210" s="199" t="s">
        <v>778</v>
      </c>
      <c r="D3210" s="195">
        <v>4480</v>
      </c>
      <c r="E3210" s="195" t="s">
        <v>963</v>
      </c>
      <c r="F3210" s="195">
        <v>46413.7</v>
      </c>
      <c r="G3210" s="195">
        <v>276.3</v>
      </c>
      <c r="H3210" s="196">
        <f t="shared" si="151"/>
        <v>276.3</v>
      </c>
      <c r="I3210" s="197" t="b">
        <f t="shared" si="152"/>
        <v>1</v>
      </c>
      <c r="J3210" s="194" t="b">
        <v>1</v>
      </c>
    </row>
    <row r="3211" spans="1:10" ht="15.6" thickBot="1">
      <c r="A3211" s="222" t="str">
        <f t="shared" si="150"/>
        <v>DXBBLQ</v>
      </c>
      <c r="B3211" s="199" t="s">
        <v>778</v>
      </c>
      <c r="C3211" s="199" t="s">
        <v>860</v>
      </c>
      <c r="D3211" s="198">
        <v>4480</v>
      </c>
      <c r="E3211" s="198" t="s">
        <v>963</v>
      </c>
      <c r="F3211" s="198">
        <v>46413.7</v>
      </c>
      <c r="G3211" s="198">
        <v>276.3</v>
      </c>
      <c r="H3211" s="196">
        <f t="shared" si="151"/>
        <v>276.3</v>
      </c>
      <c r="I3211" s="197" t="b">
        <f t="shared" si="152"/>
        <v>1</v>
      </c>
      <c r="J3211" s="194" t="b">
        <v>1</v>
      </c>
    </row>
    <row r="3212" spans="1:10" ht="15.6" thickBot="1">
      <c r="A3212" s="222" t="str">
        <f t="shared" si="150"/>
        <v>BLRNRT</v>
      </c>
      <c r="B3212" s="199" t="s">
        <v>800</v>
      </c>
      <c r="C3212" s="199" t="s">
        <v>754</v>
      </c>
      <c r="D3212" s="195">
        <v>6698</v>
      </c>
      <c r="E3212" s="195">
        <v>788</v>
      </c>
      <c r="F3212" s="195">
        <v>41850.400000000001</v>
      </c>
      <c r="G3212" s="195">
        <v>387.4</v>
      </c>
      <c r="H3212" s="196">
        <f t="shared" si="151"/>
        <v>387.4</v>
      </c>
      <c r="I3212" s="197" t="b">
        <f t="shared" si="152"/>
        <v>1</v>
      </c>
      <c r="J3212" s="194" t="b">
        <v>1</v>
      </c>
    </row>
    <row r="3213" spans="1:10" ht="15.6" thickBot="1">
      <c r="A3213" s="222" t="str">
        <f t="shared" si="150"/>
        <v>NRTIAD</v>
      </c>
      <c r="B3213" s="199" t="s">
        <v>754</v>
      </c>
      <c r="C3213" s="199" t="s">
        <v>793</v>
      </c>
      <c r="D3213" s="195">
        <v>10842</v>
      </c>
      <c r="E3213" s="195" t="s">
        <v>1053</v>
      </c>
      <c r="F3213" s="195">
        <v>95818.2</v>
      </c>
      <c r="G3213" s="195">
        <v>496.6</v>
      </c>
      <c r="H3213" s="196">
        <f t="shared" si="151"/>
        <v>496.6</v>
      </c>
      <c r="I3213" s="197" t="b">
        <f t="shared" si="152"/>
        <v>1</v>
      </c>
      <c r="J3213" s="194" t="b">
        <v>1</v>
      </c>
    </row>
    <row r="3214" spans="1:10" ht="15.6" thickBot="1">
      <c r="A3214" s="222" t="str">
        <f t="shared" si="150"/>
        <v>IADBNA</v>
      </c>
      <c r="B3214" s="199" t="s">
        <v>793</v>
      </c>
      <c r="C3214" s="199" t="s">
        <v>855</v>
      </c>
      <c r="D3214" s="195">
        <v>869</v>
      </c>
      <c r="E3214" s="195" t="s">
        <v>2293</v>
      </c>
      <c r="F3214" s="195">
        <v>3824.2</v>
      </c>
      <c r="G3214" s="195">
        <v>121</v>
      </c>
      <c r="H3214" s="196">
        <f t="shared" si="151"/>
        <v>121</v>
      </c>
      <c r="I3214" s="197" t="b">
        <f t="shared" si="152"/>
        <v>1</v>
      </c>
      <c r="J3214" s="194" t="b">
        <v>1</v>
      </c>
    </row>
    <row r="3215" spans="1:10" ht="15.6" thickBot="1">
      <c r="A3215" s="222" t="str">
        <f t="shared" si="150"/>
        <v>BNAIAD</v>
      </c>
      <c r="B3215" s="199" t="s">
        <v>855</v>
      </c>
      <c r="C3215" s="199" t="s">
        <v>793</v>
      </c>
      <c r="D3215" s="195">
        <v>869</v>
      </c>
      <c r="E3215" s="195" t="s">
        <v>2294</v>
      </c>
      <c r="F3215" s="195">
        <v>3806.1</v>
      </c>
      <c r="G3215" s="195">
        <v>121.1</v>
      </c>
      <c r="H3215" s="196">
        <f t="shared" si="151"/>
        <v>121.1</v>
      </c>
      <c r="I3215" s="197" t="b">
        <f t="shared" si="152"/>
        <v>1</v>
      </c>
      <c r="J3215" s="194" t="b">
        <v>1</v>
      </c>
    </row>
    <row r="3216" spans="1:10" ht="15.6" thickBot="1">
      <c r="A3216" s="222" t="str">
        <f t="shared" si="150"/>
        <v>IADNRT</v>
      </c>
      <c r="B3216" s="199" t="s">
        <v>793</v>
      </c>
      <c r="C3216" s="199" t="s">
        <v>754</v>
      </c>
      <c r="D3216" s="195">
        <v>10842</v>
      </c>
      <c r="E3216" s="195" t="s">
        <v>1053</v>
      </c>
      <c r="F3216" s="195">
        <v>95871</v>
      </c>
      <c r="G3216" s="195">
        <v>496.3</v>
      </c>
      <c r="H3216" s="196">
        <f t="shared" si="151"/>
        <v>496.3</v>
      </c>
      <c r="I3216" s="197" t="b">
        <f t="shared" si="152"/>
        <v>1</v>
      </c>
      <c r="J3216" s="194" t="b">
        <v>1</v>
      </c>
    </row>
    <row r="3217" spans="1:10" ht="15.6" thickBot="1">
      <c r="A3217" s="222" t="str">
        <f t="shared" si="150"/>
        <v>NRTBLR</v>
      </c>
      <c r="B3217" s="199" t="s">
        <v>754</v>
      </c>
      <c r="C3217" s="199" t="s">
        <v>800</v>
      </c>
      <c r="D3217" s="198">
        <v>6698</v>
      </c>
      <c r="E3217" s="198">
        <v>788</v>
      </c>
      <c r="F3217" s="198">
        <v>41850.400000000001</v>
      </c>
      <c r="G3217" s="198">
        <v>387.4</v>
      </c>
      <c r="H3217" s="196">
        <f t="shared" si="151"/>
        <v>387.4</v>
      </c>
      <c r="I3217" s="197" t="b">
        <f t="shared" si="152"/>
        <v>1</v>
      </c>
      <c r="J3217" s="194" t="b">
        <v>1</v>
      </c>
    </row>
    <row r="3218" spans="1:10" ht="15.6" thickBot="1">
      <c r="A3218" s="222" t="str">
        <f t="shared" si="150"/>
        <v>BUFDFW</v>
      </c>
      <c r="B3218" s="199" t="s">
        <v>2280</v>
      </c>
      <c r="C3218" s="199" t="s">
        <v>881</v>
      </c>
      <c r="D3218" s="195">
        <v>1949</v>
      </c>
      <c r="E3218" s="195" t="s">
        <v>2295</v>
      </c>
      <c r="F3218" s="195">
        <v>6693.7</v>
      </c>
      <c r="G3218" s="195">
        <v>208.5</v>
      </c>
      <c r="H3218" s="196">
        <f t="shared" si="151"/>
        <v>208.5</v>
      </c>
      <c r="I3218" s="197" t="b">
        <f t="shared" si="152"/>
        <v>1</v>
      </c>
      <c r="J3218" s="194" t="b">
        <v>1</v>
      </c>
    </row>
    <row r="3219" spans="1:10" ht="15.6" thickBot="1">
      <c r="A3219" s="222" t="str">
        <f t="shared" si="150"/>
        <v>DFWLGA</v>
      </c>
      <c r="B3219" s="199" t="s">
        <v>881</v>
      </c>
      <c r="C3219" s="199" t="s">
        <v>1650</v>
      </c>
      <c r="D3219" s="195">
        <v>2231</v>
      </c>
      <c r="E3219" s="195" t="s">
        <v>2296</v>
      </c>
      <c r="F3219" s="195">
        <v>10264.700000000001</v>
      </c>
      <c r="G3219" s="195">
        <v>183.2</v>
      </c>
      <c r="H3219" s="196">
        <f t="shared" si="151"/>
        <v>183.2</v>
      </c>
      <c r="I3219" s="197" t="b">
        <f t="shared" si="152"/>
        <v>1</v>
      </c>
      <c r="J3219" s="194" t="b">
        <v>1</v>
      </c>
    </row>
    <row r="3220" spans="1:10" ht="15.6" thickBot="1">
      <c r="A3220" s="222" t="str">
        <f t="shared" si="150"/>
        <v>LGADFW</v>
      </c>
      <c r="B3220" s="199" t="s">
        <v>1650</v>
      </c>
      <c r="C3220" s="199" t="s">
        <v>881</v>
      </c>
      <c r="D3220" s="195">
        <v>2231</v>
      </c>
      <c r="E3220" s="195" t="s">
        <v>2296</v>
      </c>
      <c r="F3220" s="195">
        <v>10257.4</v>
      </c>
      <c r="G3220" s="195">
        <v>183.2</v>
      </c>
      <c r="H3220" s="196">
        <f t="shared" si="151"/>
        <v>183.2</v>
      </c>
      <c r="I3220" s="197" t="b">
        <f t="shared" si="152"/>
        <v>1</v>
      </c>
      <c r="J3220" s="194" t="b">
        <v>1</v>
      </c>
    </row>
    <row r="3221" spans="1:10" ht="15.6" thickBot="1">
      <c r="A3221" s="222" t="str">
        <f t="shared" si="150"/>
        <v>DFWBUF</v>
      </c>
      <c r="B3221" s="199" t="s">
        <v>881</v>
      </c>
      <c r="C3221" s="199" t="s">
        <v>2280</v>
      </c>
      <c r="D3221" s="198">
        <v>1949</v>
      </c>
      <c r="E3221" s="198" t="s">
        <v>2295</v>
      </c>
      <c r="F3221" s="198">
        <v>6700.2</v>
      </c>
      <c r="G3221" s="198">
        <v>208.4</v>
      </c>
      <c r="H3221" s="196">
        <f t="shared" si="151"/>
        <v>208.4</v>
      </c>
      <c r="I3221" s="197" t="b">
        <f t="shared" si="152"/>
        <v>1</v>
      </c>
      <c r="J3221" s="194" t="b">
        <v>1</v>
      </c>
    </row>
    <row r="3222" spans="1:10" ht="15.6" thickBot="1">
      <c r="A3222" s="222" t="str">
        <f t="shared" si="150"/>
        <v>IAHCMH</v>
      </c>
      <c r="B3222" s="199" t="s">
        <v>774</v>
      </c>
      <c r="C3222" s="199" t="s">
        <v>1204</v>
      </c>
      <c r="D3222" s="195">
        <v>1584</v>
      </c>
      <c r="E3222" s="195" t="s">
        <v>2297</v>
      </c>
      <c r="F3222" s="195">
        <v>4442.3999999999996</v>
      </c>
      <c r="G3222" s="195">
        <v>205.2</v>
      </c>
      <c r="H3222" s="196">
        <f t="shared" si="151"/>
        <v>205.2</v>
      </c>
      <c r="I3222" s="197" t="b">
        <f t="shared" si="152"/>
        <v>1</v>
      </c>
      <c r="J3222" s="194" t="b">
        <v>1</v>
      </c>
    </row>
    <row r="3223" spans="1:10" ht="15.6" thickBot="1">
      <c r="A3223" s="222" t="str">
        <f t="shared" si="150"/>
        <v>CMHIAH</v>
      </c>
      <c r="B3223" s="199" t="s">
        <v>1204</v>
      </c>
      <c r="C3223" s="199" t="s">
        <v>774</v>
      </c>
      <c r="D3223" s="198">
        <v>1584</v>
      </c>
      <c r="E3223" s="198" t="s">
        <v>2298</v>
      </c>
      <c r="F3223" s="198">
        <v>4450.7</v>
      </c>
      <c r="G3223" s="198">
        <v>204.3</v>
      </c>
      <c r="H3223" s="196">
        <f t="shared" si="151"/>
        <v>204.3</v>
      </c>
      <c r="I3223" s="197" t="b">
        <f t="shared" si="152"/>
        <v>1</v>
      </c>
      <c r="J3223" s="194" t="b">
        <v>1</v>
      </c>
    </row>
    <row r="3224" spans="1:10" ht="15.6" thickBot="1">
      <c r="A3224" s="222" t="str">
        <f t="shared" si="150"/>
        <v>SFOBNA</v>
      </c>
      <c r="B3224" s="199" t="s">
        <v>773</v>
      </c>
      <c r="C3224" s="199" t="s">
        <v>855</v>
      </c>
      <c r="D3224" s="195">
        <v>3161</v>
      </c>
      <c r="E3224" s="195" t="s">
        <v>1110</v>
      </c>
      <c r="F3224" s="195">
        <v>11856</v>
      </c>
      <c r="G3224" s="195">
        <v>272.89999999999998</v>
      </c>
      <c r="H3224" s="196">
        <f t="shared" si="151"/>
        <v>272.89999999999998</v>
      </c>
      <c r="I3224" s="197" t="b">
        <f t="shared" si="152"/>
        <v>1</v>
      </c>
      <c r="J3224" s="194" t="b">
        <v>1</v>
      </c>
    </row>
    <row r="3225" spans="1:10" ht="15.6" thickBot="1">
      <c r="A3225" s="222" t="str">
        <f t="shared" si="150"/>
        <v>BNAATL</v>
      </c>
      <c r="B3225" s="199" t="s">
        <v>855</v>
      </c>
      <c r="C3225" s="199" t="s">
        <v>808</v>
      </c>
      <c r="D3225" s="195">
        <v>343</v>
      </c>
      <c r="E3225" s="195" t="s">
        <v>2299</v>
      </c>
      <c r="F3225" s="195">
        <v>2698.2</v>
      </c>
      <c r="G3225" s="195">
        <v>55.8</v>
      </c>
      <c r="H3225" s="196">
        <f t="shared" si="151"/>
        <v>55.8</v>
      </c>
      <c r="I3225" s="197" t="b">
        <f t="shared" si="152"/>
        <v>1</v>
      </c>
      <c r="J3225" s="194" t="b">
        <v>1</v>
      </c>
    </row>
    <row r="3226" spans="1:10" ht="15.6" thickBot="1">
      <c r="A3226" s="222" t="str">
        <f t="shared" si="150"/>
        <v>ATLXNA</v>
      </c>
      <c r="B3226" s="199" t="s">
        <v>808</v>
      </c>
      <c r="C3226" s="199" t="s">
        <v>777</v>
      </c>
      <c r="D3226" s="195">
        <v>945</v>
      </c>
      <c r="E3226" s="195" t="s">
        <v>2300</v>
      </c>
      <c r="F3226" s="195">
        <v>3608.1</v>
      </c>
      <c r="G3226" s="195">
        <v>137.9</v>
      </c>
      <c r="H3226" s="196">
        <f t="shared" si="151"/>
        <v>137.9</v>
      </c>
      <c r="I3226" s="197" t="b">
        <f t="shared" si="152"/>
        <v>1</v>
      </c>
      <c r="J3226" s="194" t="b">
        <v>1</v>
      </c>
    </row>
    <row r="3227" spans="1:10" ht="15.6" thickBot="1">
      <c r="A3227" s="222" t="str">
        <f t="shared" si="150"/>
        <v>XNAATL</v>
      </c>
      <c r="B3227" s="199" t="s">
        <v>777</v>
      </c>
      <c r="C3227" s="199" t="s">
        <v>808</v>
      </c>
      <c r="D3227" s="195">
        <v>945</v>
      </c>
      <c r="E3227" s="195" t="s">
        <v>2300</v>
      </c>
      <c r="F3227" s="195">
        <v>3607.9</v>
      </c>
      <c r="G3227" s="195">
        <v>137.9</v>
      </c>
      <c r="H3227" s="196">
        <f t="shared" si="151"/>
        <v>137.9</v>
      </c>
      <c r="I3227" s="197" t="b">
        <f t="shared" si="152"/>
        <v>1</v>
      </c>
      <c r="J3227" s="194" t="b">
        <v>1</v>
      </c>
    </row>
    <row r="3228" spans="1:10" ht="15.6" thickBot="1">
      <c r="A3228" s="222" t="str">
        <f t="shared" si="150"/>
        <v>ATLBNA</v>
      </c>
      <c r="B3228" s="199" t="s">
        <v>808</v>
      </c>
      <c r="C3228" s="199" t="s">
        <v>855</v>
      </c>
      <c r="D3228" s="195">
        <v>343</v>
      </c>
      <c r="E3228" s="195" t="s">
        <v>2301</v>
      </c>
      <c r="F3228" s="195">
        <v>2701.2</v>
      </c>
      <c r="G3228" s="195">
        <v>55.7</v>
      </c>
      <c r="H3228" s="196">
        <f t="shared" si="151"/>
        <v>55.7</v>
      </c>
      <c r="I3228" s="197" t="b">
        <f t="shared" si="152"/>
        <v>1</v>
      </c>
      <c r="J3228" s="194" t="b">
        <v>1</v>
      </c>
    </row>
    <row r="3229" spans="1:10" ht="15.6" thickBot="1">
      <c r="A3229" s="222" t="str">
        <f t="shared" si="150"/>
        <v>BNASFO</v>
      </c>
      <c r="B3229" s="199" t="s">
        <v>855</v>
      </c>
      <c r="C3229" s="199" t="s">
        <v>773</v>
      </c>
      <c r="D3229" s="198">
        <v>3161</v>
      </c>
      <c r="E3229" s="198" t="s">
        <v>1110</v>
      </c>
      <c r="F3229" s="198">
        <v>11814.2</v>
      </c>
      <c r="G3229" s="198">
        <v>274.89999999999998</v>
      </c>
      <c r="H3229" s="196">
        <f t="shared" si="151"/>
        <v>274.89999999999998</v>
      </c>
      <c r="I3229" s="197" t="b">
        <f t="shared" si="152"/>
        <v>1</v>
      </c>
      <c r="J3229" s="194" t="b">
        <v>1</v>
      </c>
    </row>
    <row r="3230" spans="1:10" ht="19.8" thickBot="1">
      <c r="A3230" s="222" t="str">
        <f t="shared" si="150"/>
        <v>KMGPVG</v>
      </c>
      <c r="B3230" s="199" t="s">
        <v>761</v>
      </c>
      <c r="C3230" s="199" t="s">
        <v>758</v>
      </c>
      <c r="D3230" s="209">
        <v>1963</v>
      </c>
      <c r="E3230" s="209" t="s">
        <v>2302</v>
      </c>
      <c r="F3230" s="209">
        <v>9864.6</v>
      </c>
      <c r="G3230" s="209">
        <v>164.6</v>
      </c>
      <c r="H3230" s="196">
        <f t="shared" si="151"/>
        <v>164.6</v>
      </c>
      <c r="I3230" s="197" t="b">
        <f t="shared" si="152"/>
        <v>1</v>
      </c>
      <c r="J3230" s="194" t="b">
        <v>1</v>
      </c>
    </row>
    <row r="3231" spans="1:10" ht="19.8" thickBot="1">
      <c r="A3231" s="222" t="str">
        <f t="shared" si="150"/>
        <v>PVGKMG</v>
      </c>
      <c r="B3231" s="199" t="s">
        <v>758</v>
      </c>
      <c r="C3231" s="199" t="s">
        <v>761</v>
      </c>
      <c r="D3231" s="210">
        <v>1963</v>
      </c>
      <c r="E3231" s="210" t="s">
        <v>2302</v>
      </c>
      <c r="F3231" s="210">
        <v>9880.2999999999993</v>
      </c>
      <c r="G3231" s="210">
        <v>164.6</v>
      </c>
      <c r="H3231" s="196">
        <f t="shared" si="151"/>
        <v>164.6</v>
      </c>
      <c r="I3231" s="197" t="b">
        <f t="shared" si="152"/>
        <v>1</v>
      </c>
      <c r="J3231" s="194" t="b">
        <v>1</v>
      </c>
    </row>
    <row r="3232" spans="1:10" ht="15.6" thickBot="1">
      <c r="A3232" s="222" t="str">
        <f t="shared" si="150"/>
        <v>MXPTPE</v>
      </c>
      <c r="B3232" s="199" t="s">
        <v>813</v>
      </c>
      <c r="C3232" s="199" t="s">
        <v>755</v>
      </c>
      <c r="D3232" s="209">
        <v>9617</v>
      </c>
      <c r="E3232" s="209" t="s">
        <v>963</v>
      </c>
      <c r="F3232" s="209">
        <v>92115</v>
      </c>
      <c r="G3232" s="209">
        <v>412</v>
      </c>
      <c r="H3232" s="196">
        <f t="shared" si="151"/>
        <v>412</v>
      </c>
      <c r="I3232" s="197" t="b">
        <f t="shared" si="152"/>
        <v>1</v>
      </c>
      <c r="J3232" s="194" t="b">
        <v>1</v>
      </c>
    </row>
    <row r="3233" spans="1:10" ht="15.6" thickBot="1">
      <c r="A3233" s="222" t="str">
        <f t="shared" si="150"/>
        <v>TPEROR</v>
      </c>
      <c r="B3233" s="199" t="s">
        <v>755</v>
      </c>
      <c r="C3233" s="199" t="s">
        <v>784</v>
      </c>
      <c r="D3233" s="209">
        <v>2422</v>
      </c>
      <c r="E3233" s="209">
        <v>738</v>
      </c>
      <c r="F3233" s="209">
        <v>9874</v>
      </c>
      <c r="G3233" s="209">
        <v>176.8</v>
      </c>
      <c r="H3233" s="196">
        <f t="shared" si="151"/>
        <v>176.8</v>
      </c>
      <c r="I3233" s="197" t="b">
        <f t="shared" si="152"/>
        <v>1</v>
      </c>
      <c r="J3233" s="194" t="b">
        <v>1</v>
      </c>
    </row>
    <row r="3234" spans="1:10" ht="15.6" thickBot="1">
      <c r="A3234" s="222" t="str">
        <f t="shared" si="150"/>
        <v>RORTPE</v>
      </c>
      <c r="B3234" s="199" t="s">
        <v>784</v>
      </c>
      <c r="C3234" s="199" t="s">
        <v>755</v>
      </c>
      <c r="D3234" s="209">
        <v>2422</v>
      </c>
      <c r="E3234" s="209">
        <v>738</v>
      </c>
      <c r="F3234" s="209">
        <v>9874</v>
      </c>
      <c r="G3234" s="209">
        <v>176.8</v>
      </c>
      <c r="H3234" s="196">
        <f t="shared" si="151"/>
        <v>176.8</v>
      </c>
      <c r="I3234" s="197" t="b">
        <f t="shared" si="152"/>
        <v>1</v>
      </c>
      <c r="J3234" s="194" t="b">
        <v>1</v>
      </c>
    </row>
    <row r="3235" spans="1:10" ht="15.6" thickBot="1">
      <c r="A3235" s="222" t="str">
        <f t="shared" si="150"/>
        <v>TPEMXP</v>
      </c>
      <c r="B3235" s="199" t="s">
        <v>755</v>
      </c>
      <c r="C3235" s="199" t="s">
        <v>813</v>
      </c>
      <c r="D3235" s="210">
        <v>9617</v>
      </c>
      <c r="E3235" s="210" t="s">
        <v>963</v>
      </c>
      <c r="F3235" s="210">
        <v>92115</v>
      </c>
      <c r="G3235" s="210">
        <v>412</v>
      </c>
      <c r="H3235" s="196">
        <f t="shared" si="151"/>
        <v>412</v>
      </c>
      <c r="I3235" s="197" t="b">
        <f t="shared" si="152"/>
        <v>1</v>
      </c>
      <c r="J3235" s="194" t="b">
        <v>1</v>
      </c>
    </row>
    <row r="3236" spans="1:10" ht="15.6" thickBot="1">
      <c r="A3236" s="222" t="str">
        <f t="shared" si="150"/>
        <v>MADGRX</v>
      </c>
      <c r="B3236" s="199" t="s">
        <v>764</v>
      </c>
      <c r="C3236" s="199" t="s">
        <v>806</v>
      </c>
      <c r="D3236" s="209">
        <v>367</v>
      </c>
      <c r="E3236" s="209" t="s">
        <v>2303</v>
      </c>
      <c r="F3236" s="209">
        <v>1864.2</v>
      </c>
      <c r="G3236" s="209">
        <v>88.4</v>
      </c>
      <c r="H3236" s="196">
        <f t="shared" si="151"/>
        <v>88.4</v>
      </c>
      <c r="I3236" s="197" t="b">
        <f t="shared" si="152"/>
        <v>1</v>
      </c>
      <c r="J3236" s="194" t="b">
        <v>1</v>
      </c>
    </row>
    <row r="3237" spans="1:10" ht="15.6" thickBot="1">
      <c r="A3237" s="222" t="str">
        <f t="shared" si="150"/>
        <v>GRXBCN</v>
      </c>
      <c r="B3237" s="199" t="s">
        <v>806</v>
      </c>
      <c r="C3237" s="199" t="s">
        <v>805</v>
      </c>
      <c r="D3237" s="209">
        <v>678</v>
      </c>
      <c r="E3237" s="209" t="s">
        <v>1130</v>
      </c>
      <c r="F3237" s="209">
        <v>4302.3999999999996</v>
      </c>
      <c r="G3237" s="209">
        <v>80.8</v>
      </c>
      <c r="H3237" s="196">
        <f t="shared" si="151"/>
        <v>80.8</v>
      </c>
      <c r="I3237" s="197" t="b">
        <f t="shared" si="152"/>
        <v>1</v>
      </c>
      <c r="J3237" s="194" t="b">
        <v>1</v>
      </c>
    </row>
    <row r="3238" spans="1:10" ht="15.6" thickBot="1">
      <c r="A3238" s="222" t="str">
        <f t="shared" si="150"/>
        <v>BCNGRX</v>
      </c>
      <c r="B3238" s="199" t="s">
        <v>805</v>
      </c>
      <c r="C3238" s="199" t="s">
        <v>806</v>
      </c>
      <c r="D3238" s="210">
        <v>678</v>
      </c>
      <c r="E3238" s="210" t="s">
        <v>1130</v>
      </c>
      <c r="F3238" s="210">
        <v>4302.3999999999996</v>
      </c>
      <c r="G3238" s="210">
        <v>80.8</v>
      </c>
      <c r="H3238" s="196">
        <f t="shared" si="151"/>
        <v>80.8</v>
      </c>
      <c r="I3238" s="197" t="b">
        <f t="shared" si="152"/>
        <v>1</v>
      </c>
      <c r="J3238" s="194" t="b">
        <v>1</v>
      </c>
    </row>
    <row r="3239" spans="1:10" ht="15.6" thickBot="1">
      <c r="A3239" s="222" t="str">
        <f t="shared" si="150"/>
        <v>GRXMAD</v>
      </c>
      <c r="B3239" s="199" t="s">
        <v>806</v>
      </c>
      <c r="C3239" s="199" t="s">
        <v>764</v>
      </c>
      <c r="D3239" s="209">
        <v>367</v>
      </c>
      <c r="E3239" s="209" t="s">
        <v>2303</v>
      </c>
      <c r="F3239" s="209">
        <v>1864.2</v>
      </c>
      <c r="G3239" s="209">
        <v>88.4</v>
      </c>
      <c r="H3239" s="196">
        <f t="shared" si="151"/>
        <v>88.4</v>
      </c>
      <c r="I3239" s="197" t="b">
        <f t="shared" si="152"/>
        <v>1</v>
      </c>
      <c r="J3239" s="194" t="b">
        <v>1</v>
      </c>
    </row>
    <row r="3240" spans="1:10" ht="15.6" thickBot="1">
      <c r="A3240" s="222" t="str">
        <f t="shared" si="150"/>
        <v>FRASAW</v>
      </c>
      <c r="B3240" s="199" t="s">
        <v>766</v>
      </c>
      <c r="C3240" s="199" t="s">
        <v>811</v>
      </c>
      <c r="D3240" s="209">
        <v>1899</v>
      </c>
      <c r="E3240" s="209" t="s">
        <v>1867</v>
      </c>
      <c r="F3240" s="209">
        <v>8150.2</v>
      </c>
      <c r="G3240" s="209">
        <v>161.4</v>
      </c>
      <c r="H3240" s="196">
        <f t="shared" si="151"/>
        <v>161.4</v>
      </c>
      <c r="I3240" s="197" t="b">
        <f t="shared" si="152"/>
        <v>1</v>
      </c>
      <c r="J3240" s="194" t="b">
        <v>1</v>
      </c>
    </row>
    <row r="3241" spans="1:10" ht="15.6" thickBot="1">
      <c r="A3241" s="222" t="str">
        <f t="shared" si="150"/>
        <v>SAWFRA</v>
      </c>
      <c r="B3241" s="199" t="s">
        <v>811</v>
      </c>
      <c r="C3241" s="199" t="s">
        <v>766</v>
      </c>
      <c r="D3241" s="210">
        <v>1899</v>
      </c>
      <c r="E3241" s="210" t="s">
        <v>1867</v>
      </c>
      <c r="F3241" s="210">
        <v>8150.2</v>
      </c>
      <c r="G3241" s="210">
        <v>161.4</v>
      </c>
      <c r="H3241" s="196">
        <f t="shared" si="151"/>
        <v>161.4</v>
      </c>
      <c r="I3241" s="197" t="b">
        <f t="shared" si="152"/>
        <v>1</v>
      </c>
      <c r="J3241" s="194" t="b">
        <v>1</v>
      </c>
    </row>
    <row r="3242" spans="1:10" ht="15.6" thickBot="1">
      <c r="A3242" s="222" t="str">
        <f t="shared" si="150"/>
        <v>ORDYOW</v>
      </c>
      <c r="B3242" s="199" t="s">
        <v>776</v>
      </c>
      <c r="C3242" s="199" t="s">
        <v>786</v>
      </c>
      <c r="D3242" s="209">
        <v>1049</v>
      </c>
      <c r="E3242" s="209" t="s">
        <v>1949</v>
      </c>
      <c r="F3242" s="209">
        <v>2734.9</v>
      </c>
      <c r="G3242" s="209">
        <v>128.69999999999999</v>
      </c>
      <c r="H3242" s="196">
        <f t="shared" si="151"/>
        <v>128.69999999999999</v>
      </c>
      <c r="I3242" s="197" t="b">
        <f t="shared" si="152"/>
        <v>1</v>
      </c>
      <c r="J3242" s="194" t="b">
        <v>1</v>
      </c>
    </row>
    <row r="3243" spans="1:10" ht="15.6" thickBot="1">
      <c r="A3243" s="222" t="str">
        <f t="shared" si="150"/>
        <v>YOWORD</v>
      </c>
      <c r="B3243" s="199" t="s">
        <v>786</v>
      </c>
      <c r="C3243" s="199" t="s">
        <v>776</v>
      </c>
      <c r="D3243" s="210">
        <v>1049</v>
      </c>
      <c r="E3243" s="210" t="s">
        <v>1949</v>
      </c>
      <c r="F3243" s="210">
        <v>2745</v>
      </c>
      <c r="G3243" s="210">
        <v>125.1</v>
      </c>
      <c r="H3243" s="196">
        <f t="shared" si="151"/>
        <v>125.1</v>
      </c>
      <c r="I3243" s="197" t="b">
        <f t="shared" si="152"/>
        <v>1</v>
      </c>
      <c r="J3243" s="194" t="b">
        <v>1</v>
      </c>
    </row>
    <row r="3244" spans="1:10" ht="15.6" thickBot="1">
      <c r="A3244" s="222" t="str">
        <f t="shared" si="150"/>
        <v>LASIAD</v>
      </c>
      <c r="B3244" s="199" t="s">
        <v>794</v>
      </c>
      <c r="C3244" s="199" t="s">
        <v>793</v>
      </c>
      <c r="D3244" s="209">
        <v>3315</v>
      </c>
      <c r="E3244" s="209" t="s">
        <v>1733</v>
      </c>
      <c r="F3244" s="209">
        <v>12925.5</v>
      </c>
      <c r="G3244" s="209">
        <v>256.89999999999998</v>
      </c>
      <c r="H3244" s="196">
        <f t="shared" si="151"/>
        <v>256.89999999999998</v>
      </c>
      <c r="I3244" s="197" t="b">
        <f t="shared" si="152"/>
        <v>1</v>
      </c>
      <c r="J3244" s="194" t="b">
        <v>1</v>
      </c>
    </row>
    <row r="3245" spans="1:10" ht="15.6" thickBot="1">
      <c r="A3245" s="222" t="str">
        <f t="shared" si="150"/>
        <v>IADLAS</v>
      </c>
      <c r="B3245" s="199" t="s">
        <v>793</v>
      </c>
      <c r="C3245" s="199" t="s">
        <v>794</v>
      </c>
      <c r="D3245" s="210">
        <v>3315</v>
      </c>
      <c r="E3245" s="210" t="s">
        <v>1733</v>
      </c>
      <c r="F3245" s="210">
        <v>12941.9</v>
      </c>
      <c r="G3245" s="210">
        <v>256.7</v>
      </c>
      <c r="H3245" s="196">
        <f t="shared" si="151"/>
        <v>256.7</v>
      </c>
      <c r="I3245" s="197" t="b">
        <f t="shared" si="152"/>
        <v>1</v>
      </c>
      <c r="J3245" s="194" t="b">
        <v>1</v>
      </c>
    </row>
    <row r="3246" spans="1:10" ht="15.6" thickBot="1">
      <c r="A3246" s="222" t="str">
        <f t="shared" si="150"/>
        <v>TPEYVR</v>
      </c>
      <c r="B3246" s="199" t="s">
        <v>755</v>
      </c>
      <c r="C3246" s="199" t="s">
        <v>788</v>
      </c>
      <c r="D3246" s="209">
        <v>9588</v>
      </c>
      <c r="E3246" s="209" t="s">
        <v>2304</v>
      </c>
      <c r="F3246" s="209">
        <v>66661</v>
      </c>
      <c r="G3246" s="209">
        <v>338.1</v>
      </c>
      <c r="H3246" s="196">
        <f t="shared" si="151"/>
        <v>338.1</v>
      </c>
      <c r="I3246" s="197" t="b">
        <f t="shared" si="152"/>
        <v>1</v>
      </c>
      <c r="J3246" s="194" t="b">
        <v>1</v>
      </c>
    </row>
    <row r="3247" spans="1:10" ht="15.6" thickBot="1">
      <c r="A3247" s="222" t="str">
        <f t="shared" si="150"/>
        <v>YVRSEA</v>
      </c>
      <c r="B3247" s="199" t="s">
        <v>788</v>
      </c>
      <c r="C3247" s="199" t="s">
        <v>567</v>
      </c>
      <c r="D3247" s="209">
        <v>204</v>
      </c>
      <c r="E3247" s="209" t="s">
        <v>2305</v>
      </c>
      <c r="F3247" s="209">
        <v>1028.5999999999999</v>
      </c>
      <c r="G3247" s="209">
        <v>45.2</v>
      </c>
      <c r="H3247" s="196">
        <f t="shared" si="151"/>
        <v>45.2</v>
      </c>
      <c r="I3247" s="197" t="b">
        <f t="shared" si="152"/>
        <v>1</v>
      </c>
      <c r="J3247" s="194" t="b">
        <v>1</v>
      </c>
    </row>
    <row r="3248" spans="1:10" ht="15.6" thickBot="1">
      <c r="A3248" s="222" t="str">
        <f t="shared" si="150"/>
        <v>SEAJFK</v>
      </c>
      <c r="B3248" s="199" t="s">
        <v>567</v>
      </c>
      <c r="C3248" s="199" t="s">
        <v>789</v>
      </c>
      <c r="D3248" s="209">
        <v>3885</v>
      </c>
      <c r="E3248" s="209" t="s">
        <v>2306</v>
      </c>
      <c r="F3248" s="209">
        <v>16151.2</v>
      </c>
      <c r="G3248" s="209">
        <v>283.2</v>
      </c>
      <c r="H3248" s="196">
        <f t="shared" si="151"/>
        <v>283.2</v>
      </c>
      <c r="I3248" s="197" t="b">
        <f t="shared" si="152"/>
        <v>1</v>
      </c>
      <c r="J3248" s="194" t="b">
        <v>1</v>
      </c>
    </row>
    <row r="3249" spans="1:10" ht="15.6" thickBot="1">
      <c r="A3249" s="222" t="str">
        <f t="shared" si="150"/>
        <v>JFKSEA</v>
      </c>
      <c r="B3249" s="199" t="s">
        <v>789</v>
      </c>
      <c r="C3249" s="199" t="s">
        <v>567</v>
      </c>
      <c r="D3249" s="209">
        <v>3885</v>
      </c>
      <c r="E3249" s="209" t="s">
        <v>2306</v>
      </c>
      <c r="F3249" s="209">
        <v>16191.4</v>
      </c>
      <c r="G3249" s="209">
        <v>282.8</v>
      </c>
      <c r="H3249" s="196">
        <f t="shared" si="151"/>
        <v>282.8</v>
      </c>
      <c r="I3249" s="197" t="b">
        <f t="shared" si="152"/>
        <v>1</v>
      </c>
      <c r="J3249" s="194" t="b">
        <v>1</v>
      </c>
    </row>
    <row r="3250" spans="1:10" ht="15.6" thickBot="1">
      <c r="A3250" s="222" t="str">
        <f t="shared" si="150"/>
        <v>SEAYVR</v>
      </c>
      <c r="B3250" s="199" t="s">
        <v>567</v>
      </c>
      <c r="C3250" s="199" t="s">
        <v>788</v>
      </c>
      <c r="D3250" s="209">
        <v>204</v>
      </c>
      <c r="E3250" s="209" t="s">
        <v>2305</v>
      </c>
      <c r="F3250" s="209">
        <v>1028.5999999999999</v>
      </c>
      <c r="G3250" s="209">
        <v>45.2</v>
      </c>
      <c r="H3250" s="196">
        <f t="shared" si="151"/>
        <v>45.2</v>
      </c>
      <c r="I3250" s="197" t="b">
        <f t="shared" si="152"/>
        <v>1</v>
      </c>
      <c r="J3250" s="194" t="b">
        <v>1</v>
      </c>
    </row>
    <row r="3251" spans="1:10" ht="15.6" thickBot="1">
      <c r="A3251" s="222" t="str">
        <f t="shared" si="150"/>
        <v>YVRTPE</v>
      </c>
      <c r="B3251" s="199" t="s">
        <v>788</v>
      </c>
      <c r="C3251" s="199" t="s">
        <v>755</v>
      </c>
      <c r="D3251" s="210">
        <v>9588</v>
      </c>
      <c r="E3251" s="210" t="s">
        <v>2304</v>
      </c>
      <c r="F3251" s="210">
        <v>66661</v>
      </c>
      <c r="G3251" s="210">
        <v>338.1</v>
      </c>
      <c r="H3251" s="196">
        <f t="shared" si="151"/>
        <v>338.1</v>
      </c>
      <c r="I3251" s="197" t="b">
        <f t="shared" si="152"/>
        <v>1</v>
      </c>
      <c r="J3251" s="194" t="b">
        <v>1</v>
      </c>
    </row>
    <row r="3252" spans="1:10" ht="15.6" thickBot="1">
      <c r="A3252" s="222" t="str">
        <f t="shared" si="150"/>
        <v>TPEJFK</v>
      </c>
      <c r="B3252" s="199" t="s">
        <v>755</v>
      </c>
      <c r="C3252" s="199" t="s">
        <v>789</v>
      </c>
      <c r="D3252" s="209">
        <v>12540</v>
      </c>
      <c r="E3252" s="209" t="s">
        <v>963</v>
      </c>
      <c r="F3252" s="209">
        <v>113887.1</v>
      </c>
      <c r="G3252" s="209">
        <v>490</v>
      </c>
      <c r="H3252" s="196">
        <f t="shared" si="151"/>
        <v>490</v>
      </c>
      <c r="I3252" s="197" t="b">
        <f t="shared" si="152"/>
        <v>1</v>
      </c>
      <c r="J3252" s="194" t="b">
        <v>1</v>
      </c>
    </row>
    <row r="3253" spans="1:10" ht="15.6" thickBot="1">
      <c r="A3253" s="222" t="str">
        <f t="shared" si="150"/>
        <v>JFKTPE</v>
      </c>
      <c r="B3253" s="199" t="s">
        <v>789</v>
      </c>
      <c r="C3253" s="199" t="s">
        <v>755</v>
      </c>
      <c r="D3253" s="219">
        <v>12540</v>
      </c>
      <c r="E3253" s="219" t="s">
        <v>963</v>
      </c>
      <c r="F3253" s="219">
        <v>113887.1</v>
      </c>
      <c r="G3253" s="219">
        <v>490</v>
      </c>
      <c r="H3253" s="196">
        <f t="shared" si="151"/>
        <v>490</v>
      </c>
      <c r="I3253" s="197" t="b">
        <f t="shared" si="152"/>
        <v>1</v>
      </c>
      <c r="J3253" s="194" t="b">
        <v>1</v>
      </c>
    </row>
    <row r="3254" spans="1:10" ht="15.6" thickBot="1">
      <c r="A3254" s="222" t="str">
        <f t="shared" si="150"/>
        <v>TPESFO</v>
      </c>
      <c r="B3254" s="199" t="s">
        <v>755</v>
      </c>
      <c r="C3254" s="199" t="s">
        <v>773</v>
      </c>
      <c r="D3254" s="209">
        <v>10387</v>
      </c>
      <c r="E3254" s="209" t="s">
        <v>963</v>
      </c>
      <c r="F3254" s="209">
        <v>98479.7</v>
      </c>
      <c r="G3254" s="209">
        <v>423.7</v>
      </c>
      <c r="H3254" s="196">
        <f t="shared" si="151"/>
        <v>423.7</v>
      </c>
      <c r="I3254" s="197" t="b">
        <f t="shared" si="152"/>
        <v>1</v>
      </c>
      <c r="J3254" s="194" t="b">
        <v>1</v>
      </c>
    </row>
    <row r="3255" spans="1:10" ht="15.6" thickBot="1">
      <c r="A3255" s="222" t="str">
        <f t="shared" si="150"/>
        <v>SFOBOS</v>
      </c>
      <c r="B3255" s="199" t="s">
        <v>773</v>
      </c>
      <c r="C3255" s="199" t="s">
        <v>792</v>
      </c>
      <c r="D3255" s="209">
        <v>4340</v>
      </c>
      <c r="E3255" s="209" t="s">
        <v>2307</v>
      </c>
      <c r="F3255" s="209">
        <v>18882.099999999999</v>
      </c>
      <c r="G3255" s="209">
        <v>305.3</v>
      </c>
      <c r="H3255" s="196">
        <f t="shared" si="151"/>
        <v>305.3</v>
      </c>
      <c r="I3255" s="197" t="b">
        <f t="shared" si="152"/>
        <v>1</v>
      </c>
      <c r="J3255" s="194" t="b">
        <v>1</v>
      </c>
    </row>
    <row r="3256" spans="1:10" ht="15.6" thickBot="1">
      <c r="A3256" s="222" t="str">
        <f t="shared" si="150"/>
        <v>BOSSFO</v>
      </c>
      <c r="B3256" s="199" t="s">
        <v>792</v>
      </c>
      <c r="C3256" s="199" t="s">
        <v>773</v>
      </c>
      <c r="D3256" s="209">
        <v>4340</v>
      </c>
      <c r="E3256" s="209" t="s">
        <v>2307</v>
      </c>
      <c r="F3256" s="209">
        <v>18883.7</v>
      </c>
      <c r="G3256" s="209">
        <v>305.3</v>
      </c>
      <c r="H3256" s="196">
        <f t="shared" si="151"/>
        <v>305.3</v>
      </c>
      <c r="I3256" s="197" t="b">
        <f t="shared" si="152"/>
        <v>1</v>
      </c>
      <c r="J3256" s="194" t="b">
        <v>1</v>
      </c>
    </row>
    <row r="3257" spans="1:10" ht="15.6" thickBot="1">
      <c r="A3257" s="222" t="str">
        <f t="shared" si="150"/>
        <v>TPEORD</v>
      </c>
      <c r="B3257" s="199" t="s">
        <v>755</v>
      </c>
      <c r="C3257" s="199" t="s">
        <v>776</v>
      </c>
      <c r="D3257" s="209">
        <v>11977</v>
      </c>
      <c r="E3257" s="209" t="s">
        <v>963</v>
      </c>
      <c r="F3257" s="209">
        <v>109919</v>
      </c>
      <c r="G3257" s="209">
        <v>472.9</v>
      </c>
      <c r="H3257" s="196">
        <f t="shared" si="151"/>
        <v>472.9</v>
      </c>
      <c r="I3257" s="197" t="b">
        <f t="shared" si="152"/>
        <v>1</v>
      </c>
      <c r="J3257" s="194" t="b">
        <v>1</v>
      </c>
    </row>
    <row r="3258" spans="1:10" ht="15.6" thickBot="1">
      <c r="A3258" s="222" t="str">
        <f t="shared" si="150"/>
        <v>ORDTPE</v>
      </c>
      <c r="B3258" s="199" t="s">
        <v>776</v>
      </c>
      <c r="C3258" s="199" t="s">
        <v>755</v>
      </c>
      <c r="D3258" s="210">
        <v>11977</v>
      </c>
      <c r="E3258" s="210" t="s">
        <v>963</v>
      </c>
      <c r="F3258" s="210">
        <v>109919</v>
      </c>
      <c r="G3258" s="210">
        <v>472.9</v>
      </c>
      <c r="H3258" s="196">
        <f t="shared" si="151"/>
        <v>472.9</v>
      </c>
      <c r="I3258" s="197" t="b">
        <f t="shared" si="152"/>
        <v>1</v>
      </c>
      <c r="J3258" s="194" t="b">
        <v>1</v>
      </c>
    </row>
    <row r="3259" spans="1:10" ht="15.6" thickBot="1">
      <c r="A3259" s="222" t="str">
        <f t="shared" si="150"/>
        <v>IAHSFO</v>
      </c>
      <c r="B3259" s="199" t="s">
        <v>774</v>
      </c>
      <c r="C3259" s="199" t="s">
        <v>773</v>
      </c>
      <c r="D3259" s="209">
        <v>2626</v>
      </c>
      <c r="E3259" s="209" t="s">
        <v>2308</v>
      </c>
      <c r="F3259" s="209">
        <v>11878.6</v>
      </c>
      <c r="G3259" s="209">
        <v>215.6</v>
      </c>
      <c r="H3259" s="196">
        <f t="shared" si="151"/>
        <v>215.6</v>
      </c>
      <c r="I3259" s="197" t="b">
        <f t="shared" si="152"/>
        <v>1</v>
      </c>
      <c r="J3259" s="194" t="b">
        <v>1</v>
      </c>
    </row>
    <row r="3260" spans="1:10" ht="15.6" thickBot="1">
      <c r="A3260" s="222" t="str">
        <f t="shared" si="150"/>
        <v>SFOTPE</v>
      </c>
      <c r="B3260" s="199" t="s">
        <v>773</v>
      </c>
      <c r="C3260" s="199" t="s">
        <v>755</v>
      </c>
      <c r="D3260" s="210">
        <v>10387</v>
      </c>
      <c r="E3260" s="210" t="s">
        <v>963</v>
      </c>
      <c r="F3260" s="210">
        <v>98479.7</v>
      </c>
      <c r="G3260" s="210">
        <v>423.7</v>
      </c>
      <c r="H3260" s="196">
        <f t="shared" si="151"/>
        <v>423.7</v>
      </c>
      <c r="I3260" s="197" t="b">
        <f t="shared" si="152"/>
        <v>1</v>
      </c>
      <c r="J3260" s="194" t="b">
        <v>1</v>
      </c>
    </row>
    <row r="3261" spans="1:10" ht="15.6" thickBot="1">
      <c r="A3261" s="222" t="str">
        <f t="shared" si="150"/>
        <v>TPESEA</v>
      </c>
      <c r="B3261" s="199" t="s">
        <v>755</v>
      </c>
      <c r="C3261" s="199" t="s">
        <v>567</v>
      </c>
      <c r="D3261" s="209">
        <v>9754</v>
      </c>
      <c r="E3261" s="209" t="s">
        <v>2309</v>
      </c>
      <c r="F3261" s="209">
        <v>78406.600000000006</v>
      </c>
      <c r="G3261" s="209">
        <v>370.9</v>
      </c>
      <c r="H3261" s="196">
        <f t="shared" si="151"/>
        <v>370.9</v>
      </c>
      <c r="I3261" s="197" t="b">
        <f t="shared" si="152"/>
        <v>1</v>
      </c>
      <c r="J3261" s="194" t="b">
        <v>1</v>
      </c>
    </row>
    <row r="3262" spans="1:10" ht="15.6" thickBot="1">
      <c r="A3262" s="222" t="str">
        <f t="shared" si="150"/>
        <v>SEAFLL</v>
      </c>
      <c r="B3262" s="199" t="s">
        <v>567</v>
      </c>
      <c r="C3262" s="199" t="s">
        <v>782</v>
      </c>
      <c r="D3262" s="209">
        <v>4365</v>
      </c>
      <c r="E3262" s="209" t="s">
        <v>2310</v>
      </c>
      <c r="F3262" s="209">
        <v>15611.4</v>
      </c>
      <c r="G3262" s="209">
        <v>308</v>
      </c>
      <c r="H3262" s="196">
        <f t="shared" si="151"/>
        <v>308</v>
      </c>
      <c r="I3262" s="197" t="b">
        <f t="shared" si="152"/>
        <v>1</v>
      </c>
      <c r="J3262" s="194" t="b">
        <v>1</v>
      </c>
    </row>
    <row r="3263" spans="1:10" ht="15.6" thickBot="1">
      <c r="A3263" s="222" t="str">
        <f t="shared" si="150"/>
        <v>FLLSEA</v>
      </c>
      <c r="B3263" s="199" t="s">
        <v>782</v>
      </c>
      <c r="C3263" s="199" t="s">
        <v>567</v>
      </c>
      <c r="D3263" s="209">
        <v>4365</v>
      </c>
      <c r="E3263" s="209" t="s">
        <v>2310</v>
      </c>
      <c r="F3263" s="209">
        <v>15608.9</v>
      </c>
      <c r="G3263" s="209">
        <v>308</v>
      </c>
      <c r="H3263" s="196">
        <f t="shared" si="151"/>
        <v>308</v>
      </c>
      <c r="I3263" s="197" t="b">
        <f t="shared" si="152"/>
        <v>1</v>
      </c>
      <c r="J3263" s="194" t="b">
        <v>1</v>
      </c>
    </row>
    <row r="3264" spans="1:10" ht="15.6" thickBot="1">
      <c r="A3264" s="222" t="str">
        <f t="shared" si="150"/>
        <v>SEATPE</v>
      </c>
      <c r="B3264" s="199" t="s">
        <v>567</v>
      </c>
      <c r="C3264" s="199" t="s">
        <v>755</v>
      </c>
      <c r="D3264" s="209">
        <v>9754</v>
      </c>
      <c r="E3264" s="209" t="s">
        <v>2309</v>
      </c>
      <c r="F3264" s="209">
        <v>78465.5</v>
      </c>
      <c r="G3264" s="209">
        <v>371.1</v>
      </c>
      <c r="H3264" s="196">
        <f t="shared" si="151"/>
        <v>371.1</v>
      </c>
      <c r="I3264" s="197" t="b">
        <f t="shared" si="152"/>
        <v>1</v>
      </c>
      <c r="J3264" s="194" t="b">
        <v>1</v>
      </c>
    </row>
    <row r="3265" spans="1:10" ht="15.6" thickBot="1">
      <c r="A3265" s="222" t="str">
        <f t="shared" si="150"/>
        <v>TPESIN</v>
      </c>
      <c r="B3265" s="199" t="s">
        <v>755</v>
      </c>
      <c r="C3265" s="199" t="s">
        <v>803</v>
      </c>
      <c r="D3265" s="209">
        <v>3219</v>
      </c>
      <c r="E3265" s="209" t="s">
        <v>2311</v>
      </c>
      <c r="F3265" s="209">
        <v>23040.1</v>
      </c>
      <c r="G3265" s="209">
        <v>205.6</v>
      </c>
      <c r="H3265" s="196">
        <f t="shared" si="151"/>
        <v>205.6</v>
      </c>
      <c r="I3265" s="197" t="b">
        <f t="shared" si="152"/>
        <v>1</v>
      </c>
      <c r="J3265" s="220" t="b">
        <v>1</v>
      </c>
    </row>
    <row r="3266" spans="1:10" ht="15.6" thickBot="1">
      <c r="A3266" s="222" t="str">
        <f t="shared" si="150"/>
        <v>SINBLR</v>
      </c>
      <c r="B3266" s="199" t="s">
        <v>803</v>
      </c>
      <c r="C3266" s="199" t="s">
        <v>800</v>
      </c>
      <c r="D3266" s="209">
        <v>3177</v>
      </c>
      <c r="E3266" s="209" t="s">
        <v>2312</v>
      </c>
      <c r="F3266" s="209">
        <v>16302.3</v>
      </c>
      <c r="G3266" s="209">
        <v>200.6</v>
      </c>
      <c r="H3266" s="196">
        <f t="shared" si="151"/>
        <v>200.6</v>
      </c>
      <c r="I3266" s="197" t="b">
        <f t="shared" si="152"/>
        <v>1</v>
      </c>
      <c r="J3266" s="220" t="b">
        <v>1</v>
      </c>
    </row>
    <row r="3267" spans="1:10" ht="15.6" thickBot="1">
      <c r="A3267" s="222" t="str">
        <f t="shared" ref="A3267:A3300" si="153">B3267&amp;C3267</f>
        <v>BLRSIN</v>
      </c>
      <c r="B3267" s="199" t="s">
        <v>800</v>
      </c>
      <c r="C3267" s="199" t="s">
        <v>803</v>
      </c>
      <c r="D3267" s="209">
        <v>3177</v>
      </c>
      <c r="E3267" s="209" t="s">
        <v>2312</v>
      </c>
      <c r="F3267" s="209">
        <v>16305.3</v>
      </c>
      <c r="G3267" s="209">
        <v>200.6</v>
      </c>
      <c r="H3267" s="196">
        <f t="shared" ref="H3267:H3300" si="154">SUMIFS(G:G,B:B,B3267,C:C,C3267)</f>
        <v>200.6</v>
      </c>
      <c r="I3267" s="197" t="b">
        <f t="shared" ref="I3267:I3300" si="155">H3267=G3267</f>
        <v>1</v>
      </c>
      <c r="J3267" s="220" t="b">
        <v>1</v>
      </c>
    </row>
    <row r="3268" spans="1:10" ht="15.6" thickBot="1">
      <c r="A3268" s="222" t="str">
        <f t="shared" si="153"/>
        <v>SINTPE</v>
      </c>
      <c r="B3268" s="199" t="s">
        <v>803</v>
      </c>
      <c r="C3268" s="199" t="s">
        <v>755</v>
      </c>
      <c r="D3268" s="210">
        <v>3219</v>
      </c>
      <c r="E3268" s="210" t="s">
        <v>2311</v>
      </c>
      <c r="F3268" s="210">
        <v>23042.400000000001</v>
      </c>
      <c r="G3268" s="210">
        <v>205.6</v>
      </c>
      <c r="H3268" s="196">
        <f t="shared" si="154"/>
        <v>205.6</v>
      </c>
      <c r="I3268" s="197" t="b">
        <f t="shared" si="155"/>
        <v>1</v>
      </c>
      <c r="J3268" s="220" t="b">
        <v>1</v>
      </c>
    </row>
    <row r="3269" spans="1:10" ht="15.6" thickBot="1">
      <c r="A3269" s="222" t="str">
        <f t="shared" si="153"/>
        <v>FRAAMS</v>
      </c>
      <c r="B3269" s="199" t="s">
        <v>766</v>
      </c>
      <c r="C3269" s="199" t="s">
        <v>790</v>
      </c>
      <c r="D3269" s="209">
        <v>367</v>
      </c>
      <c r="E3269" s="209" t="s">
        <v>2313</v>
      </c>
      <c r="F3269" s="209">
        <v>2379.5</v>
      </c>
      <c r="G3269" s="209">
        <v>68.3</v>
      </c>
      <c r="H3269" s="196">
        <f t="shared" si="154"/>
        <v>68.3</v>
      </c>
      <c r="I3269" s="197" t="b">
        <f t="shared" si="155"/>
        <v>1</v>
      </c>
      <c r="J3269" s="220" t="b">
        <v>1</v>
      </c>
    </row>
    <row r="3270" spans="1:10" ht="15.6" thickBot="1">
      <c r="A3270" s="222" t="str">
        <f t="shared" si="153"/>
        <v>AMSTPE</v>
      </c>
      <c r="B3270" s="199" t="s">
        <v>790</v>
      </c>
      <c r="C3270" s="199" t="s">
        <v>755</v>
      </c>
      <c r="D3270" s="209">
        <v>9439</v>
      </c>
      <c r="E3270" s="209" t="s">
        <v>2314</v>
      </c>
      <c r="F3270" s="209">
        <v>74658.100000000006</v>
      </c>
      <c r="G3270" s="209">
        <v>386</v>
      </c>
      <c r="H3270" s="196">
        <f t="shared" si="154"/>
        <v>386</v>
      </c>
      <c r="I3270" s="197" t="b">
        <f t="shared" si="155"/>
        <v>1</v>
      </c>
      <c r="J3270" s="220" t="b">
        <v>1</v>
      </c>
    </row>
    <row r="3271" spans="1:10" ht="15.6" thickBot="1">
      <c r="A3271" s="222" t="str">
        <f t="shared" si="153"/>
        <v>TPEAMS</v>
      </c>
      <c r="B3271" s="199" t="s">
        <v>755</v>
      </c>
      <c r="C3271" s="199" t="s">
        <v>790</v>
      </c>
      <c r="D3271" s="209">
        <v>9439</v>
      </c>
      <c r="E3271" s="209" t="s">
        <v>2314</v>
      </c>
      <c r="F3271" s="209">
        <v>74658.100000000006</v>
      </c>
      <c r="G3271" s="209">
        <v>386</v>
      </c>
      <c r="H3271" s="196">
        <f t="shared" si="154"/>
        <v>386</v>
      </c>
      <c r="I3271" s="197" t="b">
        <f t="shared" si="155"/>
        <v>1</v>
      </c>
      <c r="J3271" s="220" t="b">
        <v>1</v>
      </c>
    </row>
    <row r="3272" spans="1:10" ht="15.6" thickBot="1">
      <c r="A3272" s="222" t="str">
        <f t="shared" si="153"/>
        <v>AMSFRA</v>
      </c>
      <c r="B3272" s="199" t="s">
        <v>790</v>
      </c>
      <c r="C3272" s="199" t="s">
        <v>766</v>
      </c>
      <c r="D3272" s="209">
        <v>367</v>
      </c>
      <c r="E3272" s="209" t="s">
        <v>2313</v>
      </c>
      <c r="F3272" s="209">
        <v>2379.5</v>
      </c>
      <c r="G3272" s="209">
        <v>68.3</v>
      </c>
      <c r="H3272" s="196">
        <f t="shared" si="154"/>
        <v>68.3</v>
      </c>
      <c r="I3272" s="197" t="b">
        <f t="shared" si="155"/>
        <v>1</v>
      </c>
      <c r="J3272" s="220" t="b">
        <v>1</v>
      </c>
    </row>
    <row r="3273" spans="1:10" ht="15.6" thickBot="1">
      <c r="A3273" s="222" t="str">
        <f t="shared" si="153"/>
        <v>TPEVIE</v>
      </c>
      <c r="B3273" s="199" t="s">
        <v>755</v>
      </c>
      <c r="C3273" s="199" t="s">
        <v>763</v>
      </c>
      <c r="D3273" s="209">
        <v>8964</v>
      </c>
      <c r="E3273" s="209" t="s">
        <v>2315</v>
      </c>
      <c r="F3273" s="209">
        <v>54348.6</v>
      </c>
      <c r="G3273" s="209">
        <v>309.10000000000002</v>
      </c>
      <c r="H3273" s="196">
        <f t="shared" si="154"/>
        <v>309.10000000000002</v>
      </c>
      <c r="I3273" s="197" t="b">
        <f t="shared" si="155"/>
        <v>1</v>
      </c>
      <c r="J3273" s="194" t="b">
        <v>1</v>
      </c>
    </row>
    <row r="3274" spans="1:10" ht="15.6" thickBot="1">
      <c r="A3274" s="222" t="str">
        <f t="shared" si="153"/>
        <v>VIEMAD</v>
      </c>
      <c r="B3274" s="199" t="s">
        <v>763</v>
      </c>
      <c r="C3274" s="199" t="s">
        <v>764</v>
      </c>
      <c r="D3274" s="209">
        <v>1802</v>
      </c>
      <c r="E3274" s="209" t="s">
        <v>1130</v>
      </c>
      <c r="F3274" s="209">
        <v>8095.8</v>
      </c>
      <c r="G3274" s="209">
        <v>162.30000000000001</v>
      </c>
      <c r="H3274" s="196">
        <f t="shared" si="154"/>
        <v>162.30000000000001</v>
      </c>
      <c r="I3274" s="197" t="b">
        <f t="shared" si="155"/>
        <v>1</v>
      </c>
      <c r="J3274" s="194" t="b">
        <v>1</v>
      </c>
    </row>
    <row r="3275" spans="1:10" ht="15.6" thickBot="1">
      <c r="A3275" s="222" t="str">
        <f t="shared" si="153"/>
        <v>MADVCE</v>
      </c>
      <c r="B3275" s="199" t="s">
        <v>764</v>
      </c>
      <c r="C3275" s="199" t="s">
        <v>765</v>
      </c>
      <c r="D3275" s="209">
        <v>1405</v>
      </c>
      <c r="E3275" s="209" t="s">
        <v>2316</v>
      </c>
      <c r="F3275" s="209">
        <v>6501.7</v>
      </c>
      <c r="G3275" s="209">
        <v>143.80000000000001</v>
      </c>
      <c r="H3275" s="196">
        <f t="shared" si="154"/>
        <v>143.80000000000001</v>
      </c>
      <c r="I3275" s="197" t="b">
        <f t="shared" si="155"/>
        <v>1</v>
      </c>
      <c r="J3275" s="194" t="b">
        <v>1</v>
      </c>
    </row>
    <row r="3276" spans="1:10" ht="15.6" thickBot="1">
      <c r="A3276" s="222" t="str">
        <f t="shared" si="153"/>
        <v>VCEMAD</v>
      </c>
      <c r="B3276" s="199" t="s">
        <v>765</v>
      </c>
      <c r="C3276" s="199" t="s">
        <v>764</v>
      </c>
      <c r="D3276" s="209">
        <v>1405</v>
      </c>
      <c r="E3276" s="209" t="s">
        <v>2316</v>
      </c>
      <c r="F3276" s="209">
        <v>6501.2</v>
      </c>
      <c r="G3276" s="209">
        <v>143.9</v>
      </c>
      <c r="H3276" s="196">
        <f t="shared" si="154"/>
        <v>143.9</v>
      </c>
      <c r="I3276" s="197" t="b">
        <f t="shared" si="155"/>
        <v>1</v>
      </c>
      <c r="J3276" s="194" t="b">
        <v>1</v>
      </c>
    </row>
    <row r="3277" spans="1:10" ht="15.6" thickBot="1">
      <c r="A3277" s="222" t="str">
        <f t="shared" si="153"/>
        <v>MADVIE</v>
      </c>
      <c r="B3277" s="199" t="s">
        <v>764</v>
      </c>
      <c r="C3277" s="199" t="s">
        <v>763</v>
      </c>
      <c r="D3277" s="209">
        <v>1802</v>
      </c>
      <c r="E3277" s="209" t="s">
        <v>1130</v>
      </c>
      <c r="F3277" s="209">
        <v>8095.5</v>
      </c>
      <c r="G3277" s="209">
        <v>162.30000000000001</v>
      </c>
      <c r="H3277" s="196">
        <f t="shared" si="154"/>
        <v>162.30000000000001</v>
      </c>
      <c r="I3277" s="197" t="b">
        <f t="shared" si="155"/>
        <v>1</v>
      </c>
      <c r="J3277" s="194" t="b">
        <v>1</v>
      </c>
    </row>
    <row r="3278" spans="1:10" ht="15.6" thickBot="1">
      <c r="A3278" s="222" t="str">
        <f t="shared" si="153"/>
        <v>VIETPE</v>
      </c>
      <c r="B3278" s="199" t="s">
        <v>763</v>
      </c>
      <c r="C3278" s="199" t="s">
        <v>755</v>
      </c>
      <c r="D3278" s="210">
        <v>8964</v>
      </c>
      <c r="E3278" s="210" t="s">
        <v>2315</v>
      </c>
      <c r="F3278" s="210">
        <v>54348.6</v>
      </c>
      <c r="G3278" s="210">
        <v>309.10000000000002</v>
      </c>
      <c r="H3278" s="196">
        <f t="shared" si="154"/>
        <v>309.10000000000002</v>
      </c>
      <c r="I3278" s="197" t="b">
        <f t="shared" si="155"/>
        <v>1</v>
      </c>
      <c r="J3278" s="194" t="b">
        <v>1</v>
      </c>
    </row>
    <row r="3279" spans="1:10" ht="15.6" thickBot="1">
      <c r="A3279" s="222" t="str">
        <f t="shared" si="153"/>
        <v>VCEFRA</v>
      </c>
      <c r="B3279" s="199" t="s">
        <v>765</v>
      </c>
      <c r="C3279" s="199" t="s">
        <v>766</v>
      </c>
      <c r="D3279" s="209">
        <v>575</v>
      </c>
      <c r="E3279" s="209" t="s">
        <v>1130</v>
      </c>
      <c r="F3279" s="209">
        <v>3770.6</v>
      </c>
      <c r="G3279" s="209">
        <v>74.5</v>
      </c>
      <c r="H3279" s="196">
        <f t="shared" si="154"/>
        <v>74.5</v>
      </c>
      <c r="I3279" s="197" t="b">
        <f t="shared" si="155"/>
        <v>1</v>
      </c>
      <c r="J3279" s="194" t="b">
        <v>1</v>
      </c>
    </row>
    <row r="3280" spans="1:10" ht="15.6" thickBot="1">
      <c r="A3280" s="222" t="str">
        <f t="shared" si="153"/>
        <v>FRAVCE</v>
      </c>
      <c r="B3280" s="199" t="s">
        <v>766</v>
      </c>
      <c r="C3280" s="199" t="s">
        <v>765</v>
      </c>
      <c r="D3280" s="210">
        <v>575</v>
      </c>
      <c r="E3280" s="210" t="s">
        <v>1130</v>
      </c>
      <c r="F3280" s="210">
        <v>3770.2</v>
      </c>
      <c r="G3280" s="210">
        <v>74.5</v>
      </c>
      <c r="H3280" s="196">
        <f t="shared" si="154"/>
        <v>74.5</v>
      </c>
      <c r="I3280" s="197" t="b">
        <f t="shared" si="155"/>
        <v>1</v>
      </c>
      <c r="J3280" s="194" t="b">
        <v>1</v>
      </c>
    </row>
    <row r="3281" spans="1:10" ht="15.6" thickBot="1">
      <c r="A3281" s="222" t="str">
        <f t="shared" si="153"/>
        <v>DXBDMM</v>
      </c>
      <c r="B3281" s="199" t="s">
        <v>778</v>
      </c>
      <c r="C3281" s="199" t="s">
        <v>779</v>
      </c>
      <c r="D3281" s="209">
        <v>571</v>
      </c>
      <c r="E3281" s="209" t="s">
        <v>2317</v>
      </c>
      <c r="F3281" s="209">
        <v>6127</v>
      </c>
      <c r="G3281" s="209">
        <v>70.900000000000006</v>
      </c>
      <c r="H3281" s="196">
        <f t="shared" si="154"/>
        <v>70.900000000000006</v>
      </c>
      <c r="I3281" s="197" t="b">
        <f t="shared" si="155"/>
        <v>1</v>
      </c>
      <c r="J3281" s="194" t="b">
        <v>1</v>
      </c>
    </row>
    <row r="3282" spans="1:10" ht="15.6" thickBot="1">
      <c r="A3282" s="222" t="str">
        <f t="shared" si="153"/>
        <v>DMMDXB</v>
      </c>
      <c r="B3282" s="199" t="s">
        <v>779</v>
      </c>
      <c r="C3282" s="199" t="s">
        <v>778</v>
      </c>
      <c r="D3282" s="209">
        <v>571</v>
      </c>
      <c r="E3282" s="209" t="s">
        <v>2317</v>
      </c>
      <c r="F3282" s="209">
        <v>6127</v>
      </c>
      <c r="G3282" s="209">
        <v>70.900000000000006</v>
      </c>
      <c r="H3282" s="196">
        <f t="shared" si="154"/>
        <v>70.900000000000006</v>
      </c>
      <c r="I3282" s="197" t="b">
        <f t="shared" si="155"/>
        <v>1</v>
      </c>
      <c r="J3282" s="194" t="b">
        <v>1</v>
      </c>
    </row>
    <row r="3283" spans="1:10" ht="15.6" thickBot="1">
      <c r="A3283" s="222" t="str">
        <f t="shared" si="153"/>
        <v>TPEFRA</v>
      </c>
      <c r="B3283" s="199" t="s">
        <v>755</v>
      </c>
      <c r="C3283" s="199" t="s">
        <v>766</v>
      </c>
      <c r="D3283" s="209">
        <v>9362</v>
      </c>
      <c r="E3283" s="209" t="s">
        <v>1216</v>
      </c>
      <c r="F3283" s="209">
        <v>79812.100000000006</v>
      </c>
      <c r="G3283" s="209">
        <v>376</v>
      </c>
      <c r="H3283" s="196">
        <f t="shared" si="154"/>
        <v>376</v>
      </c>
      <c r="I3283" s="197" t="b">
        <f t="shared" si="155"/>
        <v>1</v>
      </c>
      <c r="J3283" s="194" t="b">
        <v>1</v>
      </c>
    </row>
    <row r="3284" spans="1:10" ht="15.6" thickBot="1">
      <c r="A3284" s="222" t="str">
        <f t="shared" si="153"/>
        <v>FRAHAJ</v>
      </c>
      <c r="B3284" s="199" t="s">
        <v>766</v>
      </c>
      <c r="C3284" s="199" t="s">
        <v>804</v>
      </c>
      <c r="D3284" s="209">
        <v>280</v>
      </c>
      <c r="E3284" s="209" t="s">
        <v>941</v>
      </c>
      <c r="F3284" s="209">
        <v>2204.3000000000002</v>
      </c>
      <c r="G3284" s="209">
        <v>55.7</v>
      </c>
      <c r="H3284" s="196">
        <f t="shared" si="154"/>
        <v>55.7</v>
      </c>
      <c r="I3284" s="197" t="b">
        <f t="shared" si="155"/>
        <v>1</v>
      </c>
      <c r="J3284" s="194" t="b">
        <v>1</v>
      </c>
    </row>
    <row r="3285" spans="1:10" ht="15.6" thickBot="1">
      <c r="A3285" s="222" t="str">
        <f t="shared" si="153"/>
        <v>HAJFRA</v>
      </c>
      <c r="B3285" s="199" t="s">
        <v>804</v>
      </c>
      <c r="C3285" s="199" t="s">
        <v>766</v>
      </c>
      <c r="D3285" s="209">
        <v>280</v>
      </c>
      <c r="E3285" s="209" t="s">
        <v>941</v>
      </c>
      <c r="F3285" s="209">
        <v>2204.3000000000002</v>
      </c>
      <c r="G3285" s="209">
        <v>55.7</v>
      </c>
      <c r="H3285" s="196">
        <f t="shared" si="154"/>
        <v>55.7</v>
      </c>
      <c r="I3285" s="197" t="b">
        <f t="shared" si="155"/>
        <v>1</v>
      </c>
      <c r="J3285" s="194" t="b">
        <v>1</v>
      </c>
    </row>
    <row r="3286" spans="1:10" ht="15.6" thickBot="1">
      <c r="A3286" s="222" t="str">
        <f t="shared" si="153"/>
        <v>FRATPE</v>
      </c>
      <c r="B3286" s="199" t="s">
        <v>766</v>
      </c>
      <c r="C3286" s="199" t="s">
        <v>755</v>
      </c>
      <c r="D3286" s="209">
        <v>9362</v>
      </c>
      <c r="E3286" s="209" t="s">
        <v>1216</v>
      </c>
      <c r="F3286" s="209">
        <v>79812.100000000006</v>
      </c>
      <c r="G3286" s="209">
        <v>376</v>
      </c>
      <c r="H3286" s="196">
        <f t="shared" si="154"/>
        <v>376</v>
      </c>
      <c r="I3286" s="197" t="b">
        <f t="shared" si="155"/>
        <v>1</v>
      </c>
      <c r="J3286" s="194" t="b">
        <v>1</v>
      </c>
    </row>
    <row r="3287" spans="1:10" ht="19.8" thickBot="1">
      <c r="A3287" s="222" t="str">
        <f t="shared" si="153"/>
        <v>TPENRT</v>
      </c>
      <c r="B3287" s="199" t="s">
        <v>755</v>
      </c>
      <c r="C3287" s="199" t="s">
        <v>754</v>
      </c>
      <c r="D3287" s="210">
        <v>2181</v>
      </c>
      <c r="E3287" s="210" t="s">
        <v>2318</v>
      </c>
      <c r="F3287" s="210">
        <v>15340</v>
      </c>
      <c r="G3287" s="210">
        <v>159.1</v>
      </c>
      <c r="H3287" s="196">
        <f t="shared" si="154"/>
        <v>159.1</v>
      </c>
      <c r="I3287" s="197" t="b">
        <f t="shared" si="155"/>
        <v>1</v>
      </c>
      <c r="J3287" s="194" t="b">
        <v>1</v>
      </c>
    </row>
    <row r="3288" spans="1:10" ht="19.8" thickBot="1">
      <c r="A3288" s="222" t="str">
        <f t="shared" si="153"/>
        <v>NRTTPE</v>
      </c>
      <c r="B3288" s="199" t="s">
        <v>754</v>
      </c>
      <c r="C3288" s="199" t="s">
        <v>755</v>
      </c>
      <c r="D3288" s="209">
        <v>2181</v>
      </c>
      <c r="E3288" s="209" t="s">
        <v>2318</v>
      </c>
      <c r="F3288" s="209">
        <v>15341.1</v>
      </c>
      <c r="G3288" s="209">
        <v>159.1</v>
      </c>
      <c r="H3288" s="196">
        <f t="shared" si="154"/>
        <v>159.1</v>
      </c>
      <c r="I3288" s="197" t="b">
        <f t="shared" si="155"/>
        <v>1</v>
      </c>
      <c r="J3288" s="194" t="b">
        <v>1</v>
      </c>
    </row>
    <row r="3289" spans="1:10" ht="15.6" thickBot="1">
      <c r="A3289" s="222" t="str">
        <f t="shared" si="153"/>
        <v>HNDTSA</v>
      </c>
      <c r="B3289" s="199" t="s">
        <v>753</v>
      </c>
      <c r="C3289" s="199" t="s">
        <v>752</v>
      </c>
      <c r="D3289" s="209">
        <v>2094</v>
      </c>
      <c r="E3289" s="209" t="s">
        <v>2319</v>
      </c>
      <c r="F3289" s="209">
        <v>18386.400000000001</v>
      </c>
      <c r="G3289" s="209">
        <v>152.9</v>
      </c>
      <c r="H3289" s="196">
        <f t="shared" si="154"/>
        <v>152.9</v>
      </c>
      <c r="I3289" s="197" t="b">
        <f t="shared" si="155"/>
        <v>1</v>
      </c>
      <c r="J3289" s="194" t="b">
        <v>1</v>
      </c>
    </row>
    <row r="3290" spans="1:10" ht="15.6" thickBot="1">
      <c r="A3290" s="222" t="str">
        <f t="shared" si="153"/>
        <v>TSAHND</v>
      </c>
      <c r="B3290" s="199" t="s">
        <v>752</v>
      </c>
      <c r="C3290" s="199" t="s">
        <v>753</v>
      </c>
      <c r="D3290" s="209">
        <v>2094</v>
      </c>
      <c r="E3290" s="209" t="s">
        <v>2319</v>
      </c>
      <c r="F3290" s="209">
        <v>18386.400000000001</v>
      </c>
      <c r="G3290" s="209">
        <v>152.9</v>
      </c>
      <c r="H3290" s="196">
        <f t="shared" si="154"/>
        <v>152.9</v>
      </c>
      <c r="I3290" s="197" t="b">
        <f t="shared" si="155"/>
        <v>1</v>
      </c>
      <c r="J3290" s="194" t="b">
        <v>1</v>
      </c>
    </row>
    <row r="3291" spans="1:10" ht="15.6" thickBot="1">
      <c r="A3291" s="222" t="str">
        <f t="shared" si="153"/>
        <v>VIEDXB</v>
      </c>
      <c r="B3291" s="199" t="s">
        <v>763</v>
      </c>
      <c r="C3291" s="199" t="s">
        <v>778</v>
      </c>
      <c r="D3291" s="209">
        <v>4220</v>
      </c>
      <c r="E3291" s="209" t="s">
        <v>943</v>
      </c>
      <c r="F3291" s="209">
        <v>57425.2</v>
      </c>
      <c r="G3291" s="209">
        <v>267</v>
      </c>
      <c r="H3291" s="196">
        <f t="shared" si="154"/>
        <v>267</v>
      </c>
      <c r="I3291" s="197" t="b">
        <f t="shared" si="155"/>
        <v>1</v>
      </c>
      <c r="J3291" s="194" t="b">
        <v>1</v>
      </c>
    </row>
    <row r="3292" spans="1:10" ht="15.6" thickBot="1">
      <c r="A3292" s="222" t="str">
        <f t="shared" si="153"/>
        <v>DXBVIE</v>
      </c>
      <c r="B3292" s="199" t="s">
        <v>778</v>
      </c>
      <c r="C3292" s="199" t="s">
        <v>763</v>
      </c>
      <c r="D3292" s="209">
        <v>4220</v>
      </c>
      <c r="E3292" s="209" t="s">
        <v>943</v>
      </c>
      <c r="F3292" s="209">
        <v>57425.2</v>
      </c>
      <c r="G3292" s="209">
        <v>267</v>
      </c>
      <c r="H3292" s="196">
        <f t="shared" si="154"/>
        <v>267</v>
      </c>
      <c r="I3292" s="197" t="b">
        <f t="shared" si="155"/>
        <v>1</v>
      </c>
      <c r="J3292" s="194" t="b">
        <v>1</v>
      </c>
    </row>
    <row r="3293" spans="1:10" ht="15.6" thickBot="1">
      <c r="A3293" s="222" t="str">
        <f t="shared" si="153"/>
        <v>KHHNRT</v>
      </c>
      <c r="B3293" s="199" t="s">
        <v>917</v>
      </c>
      <c r="C3293" s="199" t="s">
        <v>754</v>
      </c>
      <c r="D3293" s="209">
        <v>2425</v>
      </c>
      <c r="E3293" s="209" t="s">
        <v>2320</v>
      </c>
      <c r="F3293" s="209">
        <v>16269.4</v>
      </c>
      <c r="G3293" s="209">
        <v>185.1</v>
      </c>
      <c r="H3293" s="196">
        <f t="shared" si="154"/>
        <v>185.1</v>
      </c>
      <c r="I3293" s="197" t="b">
        <f t="shared" si="155"/>
        <v>1</v>
      </c>
      <c r="J3293" s="194" t="b">
        <v>1</v>
      </c>
    </row>
    <row r="3294" spans="1:10" ht="15.6" thickBot="1">
      <c r="A3294" s="222" t="str">
        <f t="shared" si="153"/>
        <v>NRTKHH</v>
      </c>
      <c r="B3294" s="199" t="s">
        <v>754</v>
      </c>
      <c r="C3294" s="199" t="s">
        <v>917</v>
      </c>
      <c r="D3294" s="209">
        <v>2425</v>
      </c>
      <c r="E3294" s="209" t="s">
        <v>2320</v>
      </c>
      <c r="F3294" s="209">
        <v>16269.4</v>
      </c>
      <c r="G3294" s="209">
        <v>185.1</v>
      </c>
      <c r="H3294" s="196">
        <f t="shared" si="154"/>
        <v>185.1</v>
      </c>
      <c r="I3294" s="197" t="b">
        <f t="shared" si="155"/>
        <v>1</v>
      </c>
      <c r="J3294" s="194" t="b">
        <v>1</v>
      </c>
    </row>
    <row r="3295" spans="1:10" ht="15.6" thickBot="1">
      <c r="A3295" s="222" t="str">
        <f t="shared" si="153"/>
        <v>BKKTPE</v>
      </c>
      <c r="B3295" s="199" t="s">
        <v>768</v>
      </c>
      <c r="C3295" s="199" t="s">
        <v>755</v>
      </c>
      <c r="D3295" s="209">
        <v>2486</v>
      </c>
      <c r="E3295" s="209" t="s">
        <v>2321</v>
      </c>
      <c r="F3295" s="209">
        <v>24076.7</v>
      </c>
      <c r="G3295" s="209">
        <v>167.9</v>
      </c>
      <c r="H3295" s="196">
        <f t="shared" si="154"/>
        <v>167.9</v>
      </c>
      <c r="I3295" s="197" t="b">
        <f t="shared" si="155"/>
        <v>1</v>
      </c>
      <c r="J3295" s="194" t="b">
        <v>1</v>
      </c>
    </row>
    <row r="3296" spans="1:10" ht="15.6" thickBot="1">
      <c r="A3296" s="222" t="str">
        <f t="shared" si="153"/>
        <v>TPEBKK</v>
      </c>
      <c r="B3296" s="199" t="s">
        <v>755</v>
      </c>
      <c r="C3296" s="199" t="s">
        <v>768</v>
      </c>
      <c r="D3296" s="210">
        <v>2486</v>
      </c>
      <c r="E3296" s="210" t="s">
        <v>2322</v>
      </c>
      <c r="F3296" s="210">
        <v>24079.9</v>
      </c>
      <c r="G3296" s="210">
        <v>167.9</v>
      </c>
      <c r="H3296" s="196">
        <f t="shared" si="154"/>
        <v>167.9</v>
      </c>
      <c r="I3296" s="197" t="b">
        <f t="shared" si="155"/>
        <v>1</v>
      </c>
      <c r="J3296" s="194" t="b">
        <v>1</v>
      </c>
    </row>
    <row r="3297" spans="1:10" ht="15.6" thickBot="1">
      <c r="A3297" s="222" t="str">
        <f t="shared" si="153"/>
        <v>HANTPE</v>
      </c>
      <c r="B3297" s="199" t="s">
        <v>1069</v>
      </c>
      <c r="C3297" s="199" t="s">
        <v>755</v>
      </c>
      <c r="D3297" s="209">
        <v>1630</v>
      </c>
      <c r="E3297" s="209" t="s">
        <v>2323</v>
      </c>
      <c r="F3297" s="209">
        <v>10085.799999999999</v>
      </c>
      <c r="G3297" s="209">
        <v>129.5</v>
      </c>
      <c r="H3297" s="196">
        <f t="shared" si="154"/>
        <v>129.5</v>
      </c>
      <c r="I3297" s="197" t="b">
        <f t="shared" si="155"/>
        <v>1</v>
      </c>
      <c r="J3297" s="194" t="b">
        <v>1</v>
      </c>
    </row>
    <row r="3298" spans="1:10" ht="15.6" thickBot="1">
      <c r="A3298" s="222" t="str">
        <f t="shared" si="153"/>
        <v>TPEHAN</v>
      </c>
      <c r="B3298" s="199" t="s">
        <v>755</v>
      </c>
      <c r="C3298" s="199" t="s">
        <v>1069</v>
      </c>
      <c r="D3298" s="210">
        <v>1630</v>
      </c>
      <c r="E3298" s="210" t="s">
        <v>2323</v>
      </c>
      <c r="F3298" s="210">
        <v>10085.799999999999</v>
      </c>
      <c r="G3298" s="210">
        <v>129.5</v>
      </c>
      <c r="H3298" s="196">
        <f t="shared" si="154"/>
        <v>129.5</v>
      </c>
      <c r="I3298" s="197" t="b">
        <f t="shared" si="155"/>
        <v>1</v>
      </c>
      <c r="J3298" s="194" t="b">
        <v>1</v>
      </c>
    </row>
    <row r="3299" spans="1:10" ht="15.6" thickBot="1">
      <c r="A3299" s="222" t="str">
        <f t="shared" si="153"/>
        <v>TPEIAH</v>
      </c>
      <c r="B3299" s="199" t="s">
        <v>755</v>
      </c>
      <c r="C3299" s="199" t="s">
        <v>774</v>
      </c>
      <c r="D3299" s="209">
        <v>12752</v>
      </c>
      <c r="E3299" s="209" t="s">
        <v>963</v>
      </c>
      <c r="F3299" s="209">
        <v>115370.7</v>
      </c>
      <c r="G3299" s="209">
        <v>496.4</v>
      </c>
      <c r="H3299" s="196">
        <f t="shared" si="154"/>
        <v>496.4</v>
      </c>
      <c r="I3299" s="197" t="b">
        <f t="shared" si="155"/>
        <v>1</v>
      </c>
      <c r="J3299" s="194" t="b">
        <v>1</v>
      </c>
    </row>
    <row r="3300" spans="1:10">
      <c r="A3300" s="222" t="str">
        <f t="shared" si="153"/>
        <v>IAHTPE</v>
      </c>
      <c r="B3300" s="199" t="s">
        <v>774</v>
      </c>
      <c r="C3300" s="199" t="s">
        <v>755</v>
      </c>
      <c r="D3300" s="210">
        <v>12752</v>
      </c>
      <c r="E3300" s="210" t="s">
        <v>963</v>
      </c>
      <c r="F3300" s="210">
        <v>115370.7</v>
      </c>
      <c r="G3300" s="210">
        <v>496.4</v>
      </c>
      <c r="H3300" s="196">
        <f t="shared" si="154"/>
        <v>496.4</v>
      </c>
      <c r="I3300" s="197" t="b">
        <f t="shared" si="155"/>
        <v>1</v>
      </c>
      <c r="J3300" s="194" t="b">
        <v>1</v>
      </c>
    </row>
  </sheetData>
  <phoneticPr fontId="11" type="noConversion"/>
  <hyperlinks>
    <hyperlink ref="B3211" location="工作表1!A1" display="DXB"/>
    <hyperlink ref="B3210" location="工作表1!A1" display="BLQ"/>
    <hyperlink ref="B3218:B3221" location="工作表1!A1" display="BUF"/>
    <hyperlink ref="B3224:B3229" location="工作表1!A1" display="SFO"/>
    <hyperlink ref="B3212:B3217" location="工作表1!A1" display="BLR"/>
    <hyperlink ref="B3222:B3223" location="工作表1!A1" display="IAH"/>
    <hyperlink ref="B3230:B3241" location="工作表2!A1" display="KMG"/>
    <hyperlink ref="B3242:B3243" location="工作表2!A1" display="ORD"/>
    <hyperlink ref="B3244:B3245" location="工作表2!A1" display="LAS"/>
    <hyperlink ref="B3246:B3251" location="工作表2!A1" display="TPE"/>
    <hyperlink ref="B3252:B3253" location="工作表2!A1" display="TPE"/>
    <hyperlink ref="B3254:B3256" location="工作表2!A1" display="TPE"/>
    <hyperlink ref="B3257:B3258" location="工作表2!A1" display="TPE"/>
    <hyperlink ref="B3259:B3260" location="工作表2!A1" display="TPE"/>
    <hyperlink ref="B3261:B3264" location="工作表2!A1" display="TPE"/>
    <hyperlink ref="B3265:B3268" location="工作表2!A1" display="TPE"/>
    <hyperlink ref="B3269:B3272" location="工作表2!A1" display="TPE"/>
  </hyperlink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argeFileSiz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599B7B5C149F4FA6AA162BFBE17EE3" ma:contentTypeVersion="2" ma:contentTypeDescription="Create a new document." ma:contentTypeScope="" ma:versionID="5faf462d5caeb671b9204ec83ffb6950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4" targetNamespace="http://schemas.microsoft.com/office/2006/metadata/properties" ma:root="true" ma:fieldsID="05456097f330d390441f7db4611e960c" ns1:_="" ns2:_="">
    <xsd:import namespace="http://schemas.microsoft.com/sharepoint/v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LargeFileSize" minOccurs="0"/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rgeFileSize" ma:index="8" nillable="true" ma:displayName="Linked File Size" ma:hidden="true" ma:internalName="LargeFileSiz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7EA90-725C-4329-B161-AF39E8250208}">
  <ds:schemaRefs>
    <ds:schemaRef ds:uri="http://schemas.microsoft.com/office/infopath/2007/PartnerControls"/>
    <ds:schemaRef ds:uri="http://schemas.microsoft.com/sharepoint/v3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sharepoint/v4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EE9AA60-A6B3-4912-833F-757B6A008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4E661F-066A-4858-8882-D96B1C64C6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已命名的範圍</vt:lpstr>
      </vt:variant>
      <vt:variant>
        <vt:i4>147</vt:i4>
      </vt:variant>
    </vt:vector>
  </HeadingPairs>
  <TitlesOfParts>
    <vt:vector size="163" baseType="lpstr">
      <vt:lpstr>組織邊界</vt:lpstr>
      <vt:lpstr>盤查表單</vt:lpstr>
      <vt:lpstr>輔助頁</vt:lpstr>
      <vt:lpstr>盤查結果</vt:lpstr>
      <vt:lpstr>重大性判定原則</vt:lpstr>
      <vt:lpstr>3.燃料與能源相關活動</vt:lpstr>
      <vt:lpstr>4.用水量</vt:lpstr>
      <vt:lpstr>5.營運產生的廢棄物</vt:lpstr>
      <vt:lpstr>6.商務旅行</vt:lpstr>
      <vt:lpstr>13.下游租賃資產</vt:lpstr>
      <vt:lpstr>Summary</vt:lpstr>
      <vt:lpstr>總碳排放量</vt:lpstr>
      <vt:lpstr>Factor Table 1</vt:lpstr>
      <vt:lpstr>Factor Table 2</vt:lpstr>
      <vt:lpstr>表單聯絡資訊及版次說明</vt:lpstr>
      <vt:lpstr>Database</vt:lpstr>
      <vt:lpstr>_1007.5</vt:lpstr>
      <vt:lpstr>_10175</vt:lpstr>
      <vt:lpstr>_10350</vt:lpstr>
      <vt:lpstr>_1126.2</vt:lpstr>
      <vt:lpstr>_1222.9</vt:lpstr>
      <vt:lpstr>_1258.5</vt:lpstr>
      <vt:lpstr>_13077</vt:lpstr>
      <vt:lpstr>_1337.5</vt:lpstr>
      <vt:lpstr>_1360</vt:lpstr>
      <vt:lpstr>_1362.5</vt:lpstr>
      <vt:lpstr>_1415</vt:lpstr>
      <vt:lpstr>_1419.2</vt:lpstr>
      <vt:lpstr>_1427.5</vt:lpstr>
      <vt:lpstr>_1437.2</vt:lpstr>
      <vt:lpstr>_1442.2</vt:lpstr>
      <vt:lpstr>_1502.9</vt:lpstr>
      <vt:lpstr>_1525.5</vt:lpstr>
      <vt:lpstr>_1602.2</vt:lpstr>
      <vt:lpstr>_1617.5</vt:lpstr>
      <vt:lpstr>_1625.6</vt:lpstr>
      <vt:lpstr>_1635.5</vt:lpstr>
      <vt:lpstr>_1673</vt:lpstr>
      <vt:lpstr>_1725</vt:lpstr>
      <vt:lpstr>_1770</vt:lpstr>
      <vt:lpstr>_1774</vt:lpstr>
      <vt:lpstr>_1954.8</vt:lpstr>
      <vt:lpstr>_1990</vt:lpstr>
      <vt:lpstr>_2084</vt:lpstr>
      <vt:lpstr>_2086</vt:lpstr>
      <vt:lpstr>_2170</vt:lpstr>
      <vt:lpstr>_2285</vt:lpstr>
      <vt:lpstr>_2326</vt:lpstr>
      <vt:lpstr>_2403</vt:lpstr>
      <vt:lpstr>_2491</vt:lpstr>
      <vt:lpstr>_2532.3</vt:lpstr>
      <vt:lpstr>_2575</vt:lpstr>
      <vt:lpstr>_2743</vt:lpstr>
      <vt:lpstr>_3260</vt:lpstr>
      <vt:lpstr>_3300</vt:lpstr>
      <vt:lpstr>_3682</vt:lpstr>
      <vt:lpstr>_4042.</vt:lpstr>
      <vt:lpstr>_4516</vt:lpstr>
      <vt:lpstr>_4571.3</vt:lpstr>
      <vt:lpstr>_4668</vt:lpstr>
      <vt:lpstr>_530</vt:lpstr>
      <vt:lpstr>_6014.</vt:lpstr>
      <vt:lpstr>_6891.</vt:lpstr>
      <vt:lpstr>_8809</vt:lpstr>
      <vt:lpstr>_898.68</vt:lpstr>
      <vt:lpstr>_C4F10</vt:lpstr>
      <vt:lpstr>_C4F6</vt:lpstr>
      <vt:lpstr>_C4F8O</vt:lpstr>
      <vt:lpstr>_C5F12</vt:lpstr>
      <vt:lpstr>_C5F8</vt:lpstr>
      <vt:lpstr>_C6F14</vt:lpstr>
      <vt:lpstr>_R125</vt:lpstr>
      <vt:lpstr>_R134</vt:lpstr>
      <vt:lpstr>_R134a</vt:lpstr>
      <vt:lpstr>_R143</vt:lpstr>
      <vt:lpstr>_R143a</vt:lpstr>
      <vt:lpstr>_R152</vt:lpstr>
      <vt:lpstr>_R152a</vt:lpstr>
      <vt:lpstr>_R161</vt:lpstr>
      <vt:lpstr>_R22</vt:lpstr>
      <vt:lpstr>_R227ea</vt:lpstr>
      <vt:lpstr>_R23</vt:lpstr>
      <vt:lpstr>_R236cb</vt:lpstr>
      <vt:lpstr>_R236ea</vt:lpstr>
      <vt:lpstr>_R236fa</vt:lpstr>
      <vt:lpstr>_R245ca</vt:lpstr>
      <vt:lpstr>_R245fa</vt:lpstr>
      <vt:lpstr>_R32</vt:lpstr>
      <vt:lpstr>_R365mfc</vt:lpstr>
      <vt:lpstr>_R41</vt:lpstr>
      <vt:lpstr>_R43</vt:lpstr>
      <vt:lpstr>─</vt:lpstr>
      <vt:lpstr>CH4_</vt:lpstr>
      <vt:lpstr>CO2_</vt:lpstr>
      <vt:lpstr>COF2_</vt:lpstr>
      <vt:lpstr>F2_</vt:lpstr>
      <vt:lpstr>FC77_</vt:lpstr>
      <vt:lpstr>IPCC</vt:lpstr>
      <vt:lpstr>IPCC第二次評估報告_1995</vt:lpstr>
      <vt:lpstr>IPCC第三次評估報告_2001</vt:lpstr>
      <vt:lpstr>IPCC第五次評估報告_2013</vt:lpstr>
      <vt:lpstr>IPCC第四次評估報告_2007</vt:lpstr>
      <vt:lpstr>N2O</vt:lpstr>
      <vt:lpstr>NF3_</vt:lpstr>
      <vt:lpstr>PFC116_</vt:lpstr>
      <vt:lpstr>PFC14_</vt:lpstr>
      <vt:lpstr>PFC218_</vt:lpstr>
      <vt:lpstr>PFC318_</vt:lpstr>
      <vt:lpstr>盤查結果!Print_Titles</vt:lpstr>
      <vt:lpstr>R_401A</vt:lpstr>
      <vt:lpstr>R_401B</vt:lpstr>
      <vt:lpstr>R_401C</vt:lpstr>
      <vt:lpstr>R_402A</vt:lpstr>
      <vt:lpstr>R_402B</vt:lpstr>
      <vt:lpstr>R_403A</vt:lpstr>
      <vt:lpstr>R_403B</vt:lpstr>
      <vt:lpstr>R_404A</vt:lpstr>
      <vt:lpstr>R_405A</vt:lpstr>
      <vt:lpstr>R_406A</vt:lpstr>
      <vt:lpstr>R_407A</vt:lpstr>
      <vt:lpstr>R_407B</vt:lpstr>
      <vt:lpstr>R_407C</vt:lpstr>
      <vt:lpstr>R_407D</vt:lpstr>
      <vt:lpstr>R_407E</vt:lpstr>
      <vt:lpstr>R_408A</vt:lpstr>
      <vt:lpstr>R_409A</vt:lpstr>
      <vt:lpstr>R_409B</vt:lpstr>
      <vt:lpstr>R_410A</vt:lpstr>
      <vt:lpstr>R_410B</vt:lpstr>
      <vt:lpstr>R_411A</vt:lpstr>
      <vt:lpstr>R_411B</vt:lpstr>
      <vt:lpstr>R_411C</vt:lpstr>
      <vt:lpstr>R_412A</vt:lpstr>
      <vt:lpstr>R_413A</vt:lpstr>
      <vt:lpstr>R_414A</vt:lpstr>
      <vt:lpstr>R_414B</vt:lpstr>
      <vt:lpstr>R_415A</vt:lpstr>
      <vt:lpstr>R_415B</vt:lpstr>
      <vt:lpstr>R_416A</vt:lpstr>
      <vt:lpstr>R_417A</vt:lpstr>
      <vt:lpstr>R_418A</vt:lpstr>
      <vt:lpstr>R_419A</vt:lpstr>
      <vt:lpstr>R_420A</vt:lpstr>
      <vt:lpstr>R_421A</vt:lpstr>
      <vt:lpstr>R_421B</vt:lpstr>
      <vt:lpstr>R_422A</vt:lpstr>
      <vt:lpstr>R_422B</vt:lpstr>
      <vt:lpstr>R_422C</vt:lpstr>
      <vt:lpstr>R_500</vt:lpstr>
      <vt:lpstr>R_501</vt:lpstr>
      <vt:lpstr>R_502</vt:lpstr>
      <vt:lpstr>R_503</vt:lpstr>
      <vt:lpstr>R_504</vt:lpstr>
      <vt:lpstr>R_505</vt:lpstr>
      <vt:lpstr>R_506</vt:lpstr>
      <vt:lpstr>R_507A</vt:lpstr>
      <vt:lpstr>R_508A</vt:lpstr>
      <vt:lpstr>R_508B</vt:lpstr>
      <vt:lpstr>R_509A</vt:lpstr>
      <vt:lpstr>R_600A</vt:lpstr>
      <vt:lpstr>SF6_</vt:lpstr>
      <vt:lpstr>溫室氣體化學式</vt:lpstr>
      <vt:lpstr>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Chanming Chen</dc:creator>
  <cp:lastModifiedBy>DAVID.SH.LIN 林新欽</cp:lastModifiedBy>
  <cp:lastPrinted>2012-03-09T02:14:40Z</cp:lastPrinted>
  <dcterms:created xsi:type="dcterms:W3CDTF">2007-03-28T06:02:09Z</dcterms:created>
  <dcterms:modified xsi:type="dcterms:W3CDTF">2025-03-25T08:40:00Z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0x010100CD599B7B5C149F4FA6AA162BFBE17EE3</vt:lpwstr>
  </property>
</Properties>
</file>