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DieseArbeitsmappe"/>
  <mc:AlternateContent xmlns:mc="http://schemas.openxmlformats.org/markup-compatibility/2006">
    <mc:Choice Requires="x15">
      <x15ac:absPath xmlns:x15ac="http://schemas.microsoft.com/office/spreadsheetml/2010/11/ac" url="\\GFS01\G21c\OE73Brand\04-FE\Vorhaben\Vh_7562_Betonabplatzungen\04_Projektkoordination\Betonagen\B3\"/>
    </mc:Choice>
  </mc:AlternateContent>
  <xr:revisionPtr revIDLastSave="0" documentId="13_ncr:1_{BF860AF7-4A62-44B2-ACA2-A3301903ABD7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ieblinie Beton" sheetId="7" r:id="rId1"/>
    <sheet name="Rezeptur Beton" sheetId="5" r:id="rId2"/>
    <sheet name="Mischanweisung Beton" sheetId="4" r:id="rId3"/>
  </sheets>
  <definedNames>
    <definedName name="_xlnm.Print_Area" localSheetId="2">'Mischanweisung Beton'!$A$1:$L$42</definedName>
    <definedName name="_xlnm.Print_Area" localSheetId="1">'Rezeptur Beton'!$A$1:$K$48</definedName>
    <definedName name="_xlnm.Print_Area" localSheetId="0">'Sieblinie Beton'!$A$1:$M$55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4" l="1"/>
  <c r="M23" i="7" l="1"/>
  <c r="D28" i="7"/>
  <c r="C27" i="5" l="1"/>
  <c r="E37" i="4" l="1"/>
  <c r="G37" i="4"/>
  <c r="L37" i="4"/>
  <c r="K37" i="4"/>
  <c r="J37" i="4"/>
  <c r="I37" i="4"/>
  <c r="J38" i="4" l="1"/>
  <c r="E38" i="4"/>
  <c r="J2" i="5"/>
  <c r="K2" i="4" s="1"/>
  <c r="C9" i="5"/>
  <c r="D5" i="5"/>
  <c r="D5" i="4" s="1"/>
  <c r="D4" i="5"/>
  <c r="D4" i="4" s="1"/>
  <c r="I31" i="5"/>
  <c r="B22" i="4" s="1"/>
  <c r="I32" i="5"/>
  <c r="B23" i="4" s="1"/>
  <c r="I33" i="5"/>
  <c r="B24" i="4" s="1"/>
  <c r="I34" i="5"/>
  <c r="B25" i="4" s="1"/>
  <c r="I35" i="5"/>
  <c r="B26" i="4" s="1"/>
  <c r="I36" i="5"/>
  <c r="B27" i="4" s="1"/>
  <c r="I30" i="5"/>
  <c r="B21" i="4" s="1"/>
  <c r="H32" i="5"/>
  <c r="D23" i="4" s="1"/>
  <c r="H33" i="5"/>
  <c r="D24" i="4" s="1"/>
  <c r="H34" i="5"/>
  <c r="D25" i="4" s="1"/>
  <c r="H35" i="5"/>
  <c r="D26" i="4" s="1"/>
  <c r="H36" i="5"/>
  <c r="D27" i="4" s="1"/>
  <c r="H30" i="5"/>
  <c r="D21" i="4" s="1"/>
  <c r="H31" i="5"/>
  <c r="G26" i="5"/>
  <c r="M59" i="7"/>
  <c r="L59" i="7"/>
  <c r="K59" i="7"/>
  <c r="J59" i="7"/>
  <c r="I59" i="7"/>
  <c r="H59" i="7"/>
  <c r="G59" i="7"/>
  <c r="F59" i="7"/>
  <c r="M58" i="7"/>
  <c r="M62" i="7" s="1"/>
  <c r="L58" i="7"/>
  <c r="L62" i="7" s="1"/>
  <c r="K58" i="7"/>
  <c r="J58" i="7"/>
  <c r="J62" i="7" s="1"/>
  <c r="I58" i="7"/>
  <c r="I62" i="7" s="1"/>
  <c r="H58" i="7"/>
  <c r="H62" i="7" s="1"/>
  <c r="G58" i="7"/>
  <c r="G62" i="7" s="1"/>
  <c r="F58" i="7"/>
  <c r="F62" i="7" s="1"/>
  <c r="C35" i="7"/>
  <c r="K33" i="7"/>
  <c r="J33" i="7"/>
  <c r="I33" i="7"/>
  <c r="H33" i="7"/>
  <c r="G33" i="7"/>
  <c r="F33" i="7"/>
  <c r="E33" i="7"/>
  <c r="D33" i="7"/>
  <c r="K32" i="7"/>
  <c r="J32" i="7"/>
  <c r="I32" i="7"/>
  <c r="H32" i="7"/>
  <c r="G32" i="7"/>
  <c r="F32" i="7"/>
  <c r="E32" i="7"/>
  <c r="D32" i="7"/>
  <c r="K31" i="7"/>
  <c r="J31" i="7"/>
  <c r="I31" i="7"/>
  <c r="H31" i="7"/>
  <c r="G31" i="7"/>
  <c r="F31" i="7"/>
  <c r="E31" i="7"/>
  <c r="D31" i="7"/>
  <c r="K30" i="7"/>
  <c r="J30" i="7"/>
  <c r="I30" i="7"/>
  <c r="H30" i="7"/>
  <c r="G30" i="7"/>
  <c r="F30" i="7"/>
  <c r="E30" i="7"/>
  <c r="D30" i="7"/>
  <c r="K29" i="7"/>
  <c r="J29" i="7"/>
  <c r="I29" i="7"/>
  <c r="H29" i="7"/>
  <c r="G29" i="7"/>
  <c r="F29" i="7"/>
  <c r="E29" i="7"/>
  <c r="D29" i="7"/>
  <c r="K28" i="7"/>
  <c r="J28" i="7"/>
  <c r="I28" i="7"/>
  <c r="H28" i="7"/>
  <c r="G28" i="7"/>
  <c r="F28" i="7"/>
  <c r="E28" i="7"/>
  <c r="K27" i="7"/>
  <c r="J27" i="7"/>
  <c r="I27" i="7"/>
  <c r="I35" i="7" s="1"/>
  <c r="H27" i="7"/>
  <c r="G27" i="7"/>
  <c r="F27" i="7"/>
  <c r="E27" i="7"/>
  <c r="E35" i="7" s="1"/>
  <c r="D27" i="7"/>
  <c r="L18" i="4"/>
  <c r="C28" i="5"/>
  <c r="K18" i="4"/>
  <c r="C13" i="4"/>
  <c r="E13" i="4" s="1"/>
  <c r="C14" i="4"/>
  <c r="G14" i="4" s="1"/>
  <c r="C17" i="4"/>
  <c r="G17" i="4" s="1"/>
  <c r="D22" i="4"/>
  <c r="G22" i="5"/>
  <c r="G23" i="5"/>
  <c r="J35" i="7" l="1"/>
  <c r="G35" i="7"/>
  <c r="F35" i="7"/>
  <c r="M35" i="7" s="1"/>
  <c r="M36" i="7" s="1"/>
  <c r="K35" i="7"/>
  <c r="D35" i="7"/>
  <c r="H35" i="7"/>
  <c r="H36" i="7" s="1"/>
  <c r="K15" i="5"/>
  <c r="K62" i="7"/>
  <c r="G13" i="4"/>
  <c r="E17" i="4"/>
  <c r="E14" i="4"/>
  <c r="G27" i="5"/>
  <c r="G28" i="5" s="1"/>
  <c r="G29" i="5" s="1"/>
  <c r="C18" i="4"/>
  <c r="O34" i="7"/>
  <c r="J36" i="7"/>
  <c r="E36" i="7"/>
  <c r="O29" i="7"/>
  <c r="F36" i="7"/>
  <c r="O33" i="7"/>
  <c r="I36" i="7"/>
  <c r="K36" i="7"/>
  <c r="O35" i="7"/>
  <c r="D36" i="7"/>
  <c r="O28" i="7"/>
  <c r="G36" i="7"/>
  <c r="O31" i="7"/>
  <c r="K61" i="7"/>
  <c r="F61" i="7"/>
  <c r="J61" i="7"/>
  <c r="L61" i="7"/>
  <c r="G61" i="7"/>
  <c r="H61" i="7"/>
  <c r="I61" i="7"/>
  <c r="M61" i="7"/>
  <c r="O30" i="7" l="1"/>
  <c r="O32" i="7"/>
  <c r="G30" i="5"/>
  <c r="C30" i="5" s="1"/>
  <c r="C21" i="4" s="1"/>
  <c r="G35" i="5"/>
  <c r="C35" i="5" s="1"/>
  <c r="C26" i="4" s="1"/>
  <c r="E26" i="4" s="1"/>
  <c r="G32" i="5"/>
  <c r="C32" i="5" s="1"/>
  <c r="C23" i="4" s="1"/>
  <c r="E23" i="4" s="1"/>
  <c r="G36" i="5"/>
  <c r="C36" i="5" s="1"/>
  <c r="C27" i="4" s="1"/>
  <c r="E27" i="4" s="1"/>
  <c r="G34" i="5"/>
  <c r="C34" i="5" s="1"/>
  <c r="C25" i="4" s="1"/>
  <c r="E25" i="4" s="1"/>
  <c r="G31" i="5"/>
  <c r="G33" i="5"/>
  <c r="C33" i="5" s="1"/>
  <c r="C24" i="4" s="1"/>
  <c r="E24" i="4" s="1"/>
  <c r="G39" i="5"/>
  <c r="G18" i="4"/>
  <c r="G19" i="4" s="1"/>
  <c r="E18" i="4"/>
  <c r="C19" i="4"/>
  <c r="M8" i="7"/>
  <c r="I10" i="5" s="1"/>
  <c r="C31" i="5" l="1"/>
  <c r="C22" i="4" s="1"/>
  <c r="E19" i="4"/>
  <c r="C29" i="5"/>
  <c r="C39" i="5" s="1"/>
  <c r="E21" i="4"/>
  <c r="E22" i="4" l="1"/>
  <c r="C20" i="4"/>
  <c r="C31" i="4" s="1"/>
  <c r="G21" i="4"/>
  <c r="G22" i="4" s="1"/>
  <c r="G23" i="4" s="1"/>
  <c r="G24" i="4" s="1"/>
  <c r="E20" i="4"/>
  <c r="G25" i="4" l="1"/>
  <c r="G26" i="4" s="1"/>
  <c r="G27" i="4" s="1"/>
  <c r="G20" i="4"/>
  <c r="G31" i="4" s="1"/>
  <c r="E31" i="4"/>
</calcChain>
</file>

<file path=xl/sharedStrings.xml><?xml version="1.0" encoding="utf-8"?>
<sst xmlns="http://schemas.openxmlformats.org/spreadsheetml/2006/main" count="248" uniqueCount="170">
  <si>
    <t>BAM</t>
  </si>
  <si>
    <t>Kornzusammensetzung von Zuschlaggemischen für Beton</t>
  </si>
  <si>
    <t xml:space="preserve">  Datum:</t>
  </si>
  <si>
    <t>Rechnerische Ermittlung der Sieblinie und graphische Darstellung</t>
  </si>
  <si>
    <t xml:space="preserve">  Bearbeiter: </t>
  </si>
  <si>
    <t>Antragsteller:</t>
  </si>
  <si>
    <t>Antrags-/ Projekt-Nr.:</t>
  </si>
  <si>
    <t xml:space="preserve">Datei: </t>
  </si>
  <si>
    <t>Betonsorte u. -festigkeitsklasse:</t>
  </si>
  <si>
    <t>Sieblinie: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</si>
  <si>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</si>
  <si>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</si>
  <si>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</si>
  <si>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</si>
  <si>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</si>
  <si>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</si>
  <si>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</si>
  <si>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</si>
  <si>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Quarz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</si>
  <si>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</si>
  <si>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</si>
  <si>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</si>
  <si>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</si>
  <si>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</si>
  <si>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</si>
  <si>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</si>
  <si>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Abweichung in %</t>
  </si>
  <si>
    <t>Betonzusammensetzung, Mischanweisung,</t>
  </si>
  <si>
    <t>Datum:</t>
  </si>
  <si>
    <t>Frischbetonprüfung</t>
  </si>
  <si>
    <t>Name:</t>
  </si>
  <si>
    <t>Bezeichnung der Proben:</t>
  </si>
  <si>
    <t xml:space="preserve"> 1. Betonzusammensetzung und Mischanweisung</t>
  </si>
  <si>
    <t xml:space="preserve">  2. Frischbetonprüfung</t>
  </si>
  <si>
    <t>Stoffart</t>
  </si>
  <si>
    <t>Zusammen-</t>
  </si>
  <si>
    <t>Mischanweisung</t>
  </si>
  <si>
    <t xml:space="preserve">  Betonkonsistenbereich </t>
  </si>
  <si>
    <t>setzung</t>
  </si>
  <si>
    <t>l</t>
  </si>
  <si>
    <t>Einzelkomp.</t>
  </si>
  <si>
    <t>additiv</t>
  </si>
  <si>
    <t xml:space="preserve">Zementwerk: </t>
  </si>
  <si>
    <t>kg/m³</t>
  </si>
  <si>
    <t>kg</t>
  </si>
  <si>
    <t xml:space="preserve">  Setzmaß in cm</t>
  </si>
  <si>
    <t xml:space="preserve">  Zement</t>
  </si>
  <si>
    <t xml:space="preserve">  Wasser (gesamt)</t>
  </si>
  <si>
    <t>Luftgehalt P in Vol.-%:</t>
  </si>
  <si>
    <t xml:space="preserve">  Wasser (wirksam)</t>
  </si>
  <si>
    <t>---</t>
  </si>
  <si>
    <t xml:space="preserve">  Rohdichte im Luftgehaltsprüftopf</t>
  </si>
  <si>
    <t xml:space="preserve">  Luftgehalt</t>
  </si>
  <si>
    <t xml:space="preserve">  Betonmasse in kg</t>
  </si>
  <si>
    <t xml:space="preserve">  Topfvolumen in dm³:</t>
  </si>
  <si>
    <t xml:space="preserve">  Rohdichte in kg/dm³:</t>
  </si>
  <si>
    <t xml:space="preserve">  Gesamt</t>
  </si>
  <si>
    <t xml:space="preserve">  Temperatur  in °C</t>
  </si>
  <si>
    <t xml:space="preserve">  Zuschlag (gesamt)</t>
  </si>
  <si>
    <t>%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</si>
  <si>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</si>
  <si>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</si>
  <si>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</si>
  <si>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</si>
  <si>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</si>
  <si>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</si>
  <si>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</si>
  <si>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</si>
  <si>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</si>
  <si>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</si>
  <si>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</si>
  <si>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 xml:space="preserve">8,0    / 16,0 </t>
  </si>
  <si>
    <t>16,0   / 31,5</t>
  </si>
  <si>
    <t>--</t>
  </si>
  <si>
    <t xml:space="preserve">  Verdichtung des Frischbetons</t>
  </si>
  <si>
    <t xml:space="preserve">  Rütteltisch:</t>
  </si>
  <si>
    <t xml:space="preserve">  Frischbeton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</si>
  <si>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</si>
  <si>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</si>
  <si>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</si>
  <si>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</si>
  <si>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</si>
  <si>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</si>
  <si>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>dm³</t>
  </si>
  <si>
    <t xml:space="preserve"> Frischbetonrohdichte</t>
  </si>
  <si>
    <t>kg/dm³</t>
  </si>
  <si>
    <t xml:space="preserve"> Mittelwert</t>
  </si>
  <si>
    <t>Berechnung der Zusammensetzung von Beton</t>
  </si>
  <si>
    <t>Betonsorte u.-festigkeitsklasse:</t>
  </si>
  <si>
    <t>Wasserzementwert</t>
  </si>
  <si>
    <t>Konsistenz:</t>
  </si>
  <si>
    <t xml:space="preserve">Sieblinie n. DIN 1045:   </t>
  </si>
  <si>
    <t>Körnungsziffer (k-Wert):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</si>
  <si>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</si>
  <si>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</si>
  <si>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</si>
  <si>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</si>
  <si>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</t>
  </si>
  <si>
    <t>Stoffmenge</t>
  </si>
  <si>
    <t>Dichte bzw.</t>
  </si>
  <si>
    <t>Stoffraum</t>
  </si>
  <si>
    <t>Sonstiges/Bemerkungen</t>
  </si>
  <si>
    <t>Rohdichte</t>
  </si>
  <si>
    <t xml:space="preserve">  Zusatzmittel</t>
  </si>
  <si>
    <t>Vol. -%</t>
  </si>
  <si>
    <t xml:space="preserve">  Mehlkornanteil</t>
  </si>
  <si>
    <t xml:space="preserve">  Mörtelanteil</t>
  </si>
  <si>
    <t>Frischbeton</t>
  </si>
  <si>
    <t xml:space="preserve">  Bearbeiter:</t>
  </si>
  <si>
    <t>Fuller</t>
  </si>
  <si>
    <t>Empa</t>
  </si>
  <si>
    <t>Mittel</t>
  </si>
  <si>
    <t>2/3+1/3</t>
  </si>
  <si>
    <t xml:space="preserve">  Ausbreitmaß in mm</t>
  </si>
  <si>
    <t>15 sec.</t>
  </si>
  <si>
    <t>Mischer:</t>
  </si>
  <si>
    <t>CEM I 42,5 R</t>
  </si>
  <si>
    <t>Rüdersdorf</t>
  </si>
  <si>
    <r>
      <t xml:space="preserve"> </t>
    </r>
    <r>
      <rPr>
        <sz val="8.5"/>
        <rFont val="Arial"/>
        <family val="2"/>
      </rPr>
      <t xml:space="preserve"> Zusatzmittel</t>
    </r>
  </si>
  <si>
    <t>8,0 / 16,0</t>
  </si>
  <si>
    <t>4,0 / 8,0</t>
  </si>
  <si>
    <t>2,0 / 4,0</t>
  </si>
  <si>
    <t>1,0 / 2,0</t>
  </si>
  <si>
    <t>0,5 / 1,0</t>
  </si>
  <si>
    <t>0,1 / 0,5</t>
  </si>
  <si>
    <t>0 / 0,3</t>
  </si>
  <si>
    <t>Zusatzstoff</t>
  </si>
  <si>
    <t>0,5  / 1,0</t>
  </si>
  <si>
    <t>1,0  / 2,0</t>
  </si>
  <si>
    <t>2,0  / 4,0</t>
  </si>
  <si>
    <t>4,0  / 8,0</t>
  </si>
  <si>
    <t>8,0  /16,0</t>
  </si>
  <si>
    <t>A 8</t>
  </si>
  <si>
    <t>B 8</t>
  </si>
  <si>
    <t>C 8</t>
  </si>
  <si>
    <t>U 8</t>
  </si>
  <si>
    <t xml:space="preserve">  0  /  0,3</t>
  </si>
  <si>
    <t>0,5  /  1,0</t>
  </si>
  <si>
    <t>1,0  /  2,0</t>
  </si>
  <si>
    <t>2,0  /  4,0</t>
  </si>
  <si>
    <t>4,0  /  8,0</t>
  </si>
  <si>
    <t>8,0  / 16,0</t>
  </si>
  <si>
    <t>Annahme: V-% gleich M-%</t>
  </si>
  <si>
    <t>Mikrosilika</t>
  </si>
  <si>
    <t>FM 595 BASF</t>
  </si>
  <si>
    <t>Sand/Kies</t>
  </si>
  <si>
    <t>zusatzstoff</t>
  </si>
  <si>
    <t>CEM I 42,5 R "Rüdersdorf"</t>
  </si>
  <si>
    <t>RW Füller (Mikrosilika)</t>
  </si>
  <si>
    <t>7.1</t>
  </si>
  <si>
    <t>F3 bis F4</t>
  </si>
  <si>
    <t>0,1  /  0,5</t>
  </si>
  <si>
    <t>Dorsten 2013</t>
  </si>
  <si>
    <t>0,1 / 0,3</t>
  </si>
  <si>
    <t>Dosierbereich 0,2-3,0 M.-% v. Zement</t>
  </si>
  <si>
    <t>2,5 M.-% v. Zement</t>
  </si>
  <si>
    <t>Okrilla  2015</t>
  </si>
  <si>
    <t>AB 8</t>
  </si>
  <si>
    <t>ohne Sch.</t>
  </si>
  <si>
    <t>mit Sch.</t>
  </si>
  <si>
    <t>FE-7.3-731</t>
  </si>
  <si>
    <t>C80/95</t>
  </si>
  <si>
    <t>Haamkens</t>
  </si>
  <si>
    <t>Teka 500 l</t>
  </si>
  <si>
    <t>5x 150x300mm Zylinder</t>
  </si>
  <si>
    <t>8x 150er Würfel (3x 28d),12x 100x300mm Zylinder</t>
  </si>
  <si>
    <t>1 Mischung</t>
  </si>
  <si>
    <t>7.3</t>
  </si>
  <si>
    <t>Klimek HF</t>
  </si>
  <si>
    <t>André Klimek (7.3)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</si>
</sst>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"/>
    <numFmt numFmtId="166" formatCode="0.000"/>
    <numFmt numFmtId="167" formatCode="###\ \ \l"/>
    <numFmt numFmtId="168" formatCode="dd/mm/yy;@"/>
    <numFmt numFmtId="169" formatCode="#,##0.00\ [$€];[Red]\-#,##0.00\ [$€]"/>
    <numFmt numFmtId="170" formatCode="dd/mm/yy"/>
  </numFmts>
  <fonts count="17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i/>
      <sz val="8.5"/>
      <name val="Arial"/>
      <family val="2"/>
    </font>
    <font>
      <sz val="11"/>
      <color rgb="FF00610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b/>
      <sz val="10"/>
      <name val="MS Sans Serif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9" fontId="1" fillId="0" borderId="0" applyFont="0" applyFill="0" applyBorder="0" applyAlignment="0" applyProtection="0"/>
    <xf numFmtId="0" fontId="11" fillId="2" borderId="0" applyNumberFormat="0" applyBorder="0" applyAlignment="0" applyProtection="0"/>
    <xf numFmtId="0" fontId="1" fillId="0" borderId="0"/>
  </cellStyleXfs>
  <cellXfs count="318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/>
    <xf numFmtId="0" fontId="0" fillId="0" borderId="0" xfId="0" applyBorder="1" applyAlignment="1"/>
    <xf numFmtId="0" fontId="3" fillId="0" borderId="2" xfId="0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0" fontId="0" fillId="0" borderId="0" xfId="0" applyBorder="1"/>
    <xf numFmtId="2" fontId="0" fillId="0" borderId="0" xfId="0" applyNumberFormat="1"/>
    <xf numFmtId="1" fontId="0" fillId="0" borderId="0" xfId="0" applyNumberFormat="1" applyBorder="1" applyAlignment="1"/>
    <xf numFmtId="167" fontId="0" fillId="0" borderId="0" xfId="0" applyNumberFormat="1" applyBorder="1" applyAlignment="1"/>
    <xf numFmtId="167" fontId="0" fillId="0" borderId="0" xfId="0" applyNumberFormat="1" applyBorder="1"/>
    <xf numFmtId="164" fontId="0" fillId="0" borderId="0" xfId="0" applyNumberFormat="1" applyBorder="1" applyAlignment="1"/>
    <xf numFmtId="1" fontId="0" fillId="0" borderId="0" xfId="0" applyNumberFormat="1" applyBorder="1"/>
    <xf numFmtId="2" fontId="0" fillId="0" borderId="0" xfId="0" applyNumberFormat="1" applyBorder="1"/>
    <xf numFmtId="1" fontId="0" fillId="0" borderId="0" xfId="0" applyNumberFormat="1"/>
    <xf numFmtId="16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6" fontId="0" fillId="0" borderId="0" xfId="0" applyNumberFormat="1"/>
    <xf numFmtId="0" fontId="6" fillId="0" borderId="0" xfId="0" applyFont="1"/>
    <xf numFmtId="0" fontId="3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Continuous"/>
    </xf>
    <xf numFmtId="0" fontId="8" fillId="0" borderId="13" xfId="0" applyFont="1" applyBorder="1" applyAlignment="1">
      <alignment horizontal="center" vertical="center"/>
    </xf>
    <xf numFmtId="168" fontId="6" fillId="0" borderId="14" xfId="0" applyNumberFormat="1" applyFont="1" applyBorder="1" applyAlignment="1">
      <alignment horizontal="centerContinuous" vertical="center"/>
    </xf>
    <xf numFmtId="0" fontId="6" fillId="0" borderId="15" xfId="0" applyFont="1" applyBorder="1" applyAlignment="1">
      <alignment horizontal="centerContinuous" vertical="center"/>
    </xf>
    <xf numFmtId="0" fontId="7" fillId="0" borderId="3" xfId="0" applyFont="1" applyBorder="1" applyAlignment="1">
      <alignment horizontal="centerContinuous" vertical="center"/>
    </xf>
    <xf numFmtId="0" fontId="8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Continuous" vertical="center"/>
    </xf>
    <xf numFmtId="0" fontId="6" fillId="0" borderId="18" xfId="0" applyFont="1" applyBorder="1" applyAlignment="1">
      <alignment horizontal="centerContinuous" vertical="center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6" fillId="0" borderId="19" xfId="0" applyFont="1" applyBorder="1" applyAlignment="1"/>
    <xf numFmtId="0" fontId="7" fillId="0" borderId="19" xfId="0" applyFont="1" applyBorder="1" applyAlignment="1"/>
    <xf numFmtId="0" fontId="7" fillId="0" borderId="20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0" xfId="0" applyFont="1" applyBorder="1" applyAlignment="1">
      <alignment horizontal="centerContinuous" vertical="center"/>
    </xf>
    <xf numFmtId="0" fontId="6" fillId="0" borderId="2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9" fillId="0" borderId="14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0" xfId="0" applyFont="1" applyBorder="1" applyAlignment="1">
      <alignment horizontal="centerContinuous" vertical="center"/>
    </xf>
    <xf numFmtId="0" fontId="6" fillId="0" borderId="23" xfId="0" applyFont="1" applyBorder="1" applyAlignment="1">
      <alignment horizontal="centerContinuous" vertical="center"/>
    </xf>
    <xf numFmtId="0" fontId="6" fillId="0" borderId="19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6" fillId="0" borderId="19" xfId="0" applyFont="1" applyBorder="1" applyAlignment="1">
      <alignment horizontal="centerContinuous" vertical="center"/>
    </xf>
    <xf numFmtId="0" fontId="6" fillId="0" borderId="11" xfId="0" applyFont="1" applyBorder="1" applyAlignment="1">
      <alignment horizontal="centerContinuous" vertical="center"/>
    </xf>
    <xf numFmtId="0" fontId="4" fillId="0" borderId="19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Continuous" vertical="center"/>
    </xf>
    <xf numFmtId="0" fontId="8" fillId="0" borderId="17" xfId="0" applyFont="1" applyBorder="1" applyAlignment="1">
      <alignment vertical="center"/>
    </xf>
    <xf numFmtId="0" fontId="6" fillId="0" borderId="28" xfId="0" applyFont="1" applyBorder="1" applyAlignment="1">
      <alignment horizontal="centerContinuous" vertical="center"/>
    </xf>
    <xf numFmtId="0" fontId="6" fillId="0" borderId="27" xfId="0" applyFont="1" applyBorder="1" applyAlignment="1">
      <alignment horizontal="centerContinuous" vertical="center"/>
    </xf>
    <xf numFmtId="2" fontId="6" fillId="0" borderId="19" xfId="0" quotePrefix="1" applyNumberFormat="1" applyFont="1" applyBorder="1" applyAlignment="1">
      <alignment horizontal="centerContinuous" vertical="center"/>
    </xf>
    <xf numFmtId="2" fontId="6" fillId="0" borderId="8" xfId="0" applyNumberFormat="1" applyFont="1" applyBorder="1" applyAlignment="1">
      <alignment horizontal="centerContinuous" vertical="center"/>
    </xf>
    <xf numFmtId="2" fontId="6" fillId="0" borderId="11" xfId="0" applyNumberFormat="1" applyFont="1" applyBorder="1" applyAlignment="1">
      <alignment horizontal="centerContinuous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1" fontId="6" fillId="0" borderId="27" xfId="0" applyNumberFormat="1" applyFont="1" applyBorder="1" applyAlignment="1">
      <alignment horizontal="centerContinuous" vertical="center"/>
    </xf>
    <xf numFmtId="1" fontId="6" fillId="0" borderId="11" xfId="0" applyNumberFormat="1" applyFont="1" applyBorder="1" applyAlignment="1">
      <alignment horizontal="centerContinuous" vertical="center"/>
    </xf>
    <xf numFmtId="2" fontId="6" fillId="0" borderId="8" xfId="0" quotePrefix="1" applyNumberFormat="1" applyFont="1" applyBorder="1" applyAlignment="1">
      <alignment horizontal="centerContinuous" vertical="center"/>
    </xf>
    <xf numFmtId="0" fontId="8" fillId="0" borderId="29" xfId="0" applyFont="1" applyBorder="1" applyAlignment="1">
      <alignment horizontal="centerContinuous" vertical="center"/>
    </xf>
    <xf numFmtId="0" fontId="6" fillId="0" borderId="29" xfId="0" applyFont="1" applyBorder="1" applyAlignment="1">
      <alignment horizontal="centerContinuous" vertical="center"/>
    </xf>
    <xf numFmtId="0" fontId="6" fillId="0" borderId="27" xfId="0" quotePrefix="1" applyFont="1" applyBorder="1" applyAlignment="1">
      <alignment horizontal="centerContinuous" vertical="center"/>
    </xf>
    <xf numFmtId="0" fontId="10" fillId="0" borderId="19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166" fontId="4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1" fontId="4" fillId="0" borderId="2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1" fontId="6" fillId="0" borderId="32" xfId="0" applyNumberFormat="1" applyFont="1" applyBorder="1" applyAlignment="1">
      <alignment horizontal="center" vertical="center"/>
    </xf>
    <xf numFmtId="9" fontId="6" fillId="0" borderId="33" xfId="0" applyNumberFormat="1" applyFont="1" applyBorder="1" applyAlignment="1">
      <alignment horizontal="centerContinuous" vertical="center"/>
    </xf>
    <xf numFmtId="2" fontId="6" fillId="0" borderId="24" xfId="0" quotePrefix="1" applyNumberFormat="1" applyFont="1" applyBorder="1" applyAlignment="1">
      <alignment horizontal="centerContinuous" vertical="center"/>
    </xf>
    <xf numFmtId="2" fontId="6" fillId="0" borderId="26" xfId="0" applyNumberFormat="1" applyFont="1" applyBorder="1" applyAlignment="1">
      <alignment horizontal="centerContinuous" vertical="center"/>
    </xf>
    <xf numFmtId="0" fontId="4" fillId="0" borderId="24" xfId="0" applyFont="1" applyBorder="1" applyAlignment="1">
      <alignment horizontal="centerContinuous" vertical="center"/>
    </xf>
    <xf numFmtId="0" fontId="4" fillId="0" borderId="31" xfId="0" applyFont="1" applyBorder="1" applyAlignment="1">
      <alignment horizontal="centerContinuous" vertical="center"/>
    </xf>
    <xf numFmtId="0" fontId="4" fillId="0" borderId="26" xfId="0" applyFont="1" applyBorder="1" applyAlignment="1">
      <alignment horizontal="centerContinuous" vertical="center"/>
    </xf>
    <xf numFmtId="0" fontId="8" fillId="0" borderId="32" xfId="0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Continuous" vertical="center"/>
    </xf>
    <xf numFmtId="1" fontId="6" fillId="0" borderId="33" xfId="0" applyNumberFormat="1" applyFont="1" applyBorder="1" applyAlignment="1">
      <alignment horizontal="centerContinuous" vertical="center"/>
    </xf>
    <xf numFmtId="2" fontId="6" fillId="0" borderId="31" xfId="0" applyNumberFormat="1" applyFont="1" applyBorder="1" applyAlignment="1">
      <alignment horizontal="centerContinuous"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2" fontId="4" fillId="0" borderId="34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1" fontId="6" fillId="0" borderId="32" xfId="0" quotePrefix="1" applyNumberFormat="1" applyFont="1" applyBorder="1" applyAlignment="1">
      <alignment horizontal="center" vertical="center"/>
    </xf>
    <xf numFmtId="1" fontId="6" fillId="0" borderId="33" xfId="0" quotePrefix="1" applyNumberFormat="1" applyFont="1" applyBorder="1" applyAlignment="1">
      <alignment horizontal="centerContinuous" vertical="center"/>
    </xf>
    <xf numFmtId="0" fontId="4" fillId="0" borderId="2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8" fillId="0" borderId="26" xfId="0" applyFont="1" applyBorder="1" applyAlignment="1">
      <alignment horizontal="centerContinuous" vertical="center"/>
    </xf>
    <xf numFmtId="0" fontId="6" fillId="0" borderId="33" xfId="0" quotePrefix="1" applyFont="1" applyBorder="1" applyAlignment="1">
      <alignment horizontal="centerContinuous" vertical="center"/>
    </xf>
    <xf numFmtId="2" fontId="6" fillId="0" borderId="31" xfId="0" quotePrefix="1" applyNumberFormat="1" applyFont="1" applyBorder="1" applyAlignment="1">
      <alignment horizontal="centerContinuous" vertical="center"/>
    </xf>
    <xf numFmtId="0" fontId="6" fillId="0" borderId="32" xfId="0" quotePrefix="1" applyFont="1" applyBorder="1" applyAlignment="1">
      <alignment horizontal="centerContinuous" vertical="center"/>
    </xf>
    <xf numFmtId="0" fontId="6" fillId="0" borderId="26" xfId="0" applyFont="1" applyBorder="1" applyAlignment="1">
      <alignment horizontal="centerContinuous" vertical="center"/>
    </xf>
    <xf numFmtId="1" fontId="6" fillId="0" borderId="27" xfId="0" quotePrefix="1" applyNumberFormat="1" applyFont="1" applyBorder="1" applyAlignment="1">
      <alignment horizontal="center" vertical="center"/>
    </xf>
    <xf numFmtId="0" fontId="6" fillId="0" borderId="38" xfId="0" quotePrefix="1" applyFont="1" applyBorder="1" applyAlignment="1">
      <alignment horizontal="centerContinuous"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1" fontId="6" fillId="0" borderId="39" xfId="0" quotePrefix="1" applyNumberFormat="1" applyFont="1" applyBorder="1" applyAlignment="1">
      <alignment horizontal="centerContinuous" vertical="center"/>
    </xf>
    <xf numFmtId="0" fontId="6" fillId="0" borderId="18" xfId="0" quotePrefix="1" applyFont="1" applyBorder="1" applyAlignment="1">
      <alignment horizontal="centerContinuous" vertical="center"/>
    </xf>
    <xf numFmtId="2" fontId="6" fillId="0" borderId="3" xfId="0" quotePrefix="1" applyNumberFormat="1" applyFont="1" applyBorder="1" applyAlignment="1">
      <alignment horizontal="centerContinuous" vertical="center"/>
    </xf>
    <xf numFmtId="2" fontId="6" fillId="0" borderId="28" xfId="0" applyNumberFormat="1" applyFont="1" applyBorder="1" applyAlignment="1">
      <alignment horizontal="centerContinuous" vertical="center"/>
    </xf>
    <xf numFmtId="2" fontId="6" fillId="0" borderId="18" xfId="0" applyNumberFormat="1" applyFont="1" applyBorder="1" applyAlignment="1">
      <alignment horizontal="centerContinuous" vertical="center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horizontal="centerContinuous" vertical="center"/>
    </xf>
    <xf numFmtId="1" fontId="6" fillId="0" borderId="2" xfId="0" applyNumberFormat="1" applyFont="1" applyBorder="1" applyAlignment="1">
      <alignment horizontal="centerContinuous" vertical="center"/>
    </xf>
    <xf numFmtId="0" fontId="8" fillId="0" borderId="2" xfId="0" applyFont="1" applyBorder="1" applyAlignment="1">
      <alignment vertical="center"/>
    </xf>
    <xf numFmtId="0" fontId="6" fillId="0" borderId="2" xfId="0" applyFont="1" applyBorder="1"/>
    <xf numFmtId="0" fontId="6" fillId="0" borderId="21" xfId="0" applyFont="1" applyBorder="1"/>
    <xf numFmtId="0" fontId="4" fillId="0" borderId="4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Continuous" vertical="center"/>
    </xf>
    <xf numFmtId="0" fontId="6" fillId="0" borderId="9" xfId="0" applyFont="1" applyBorder="1" applyAlignment="1">
      <alignment horizontal="centerContinuous"/>
    </xf>
    <xf numFmtId="0" fontId="4" fillId="0" borderId="41" xfId="0" applyFont="1" applyBorder="1" applyAlignment="1">
      <alignment vertical="center"/>
    </xf>
    <xf numFmtId="0" fontId="4" fillId="0" borderId="35" xfId="0" applyFont="1" applyBorder="1" applyAlignment="1">
      <alignment horizontal="centerContinuous" vertical="center"/>
    </xf>
    <xf numFmtId="0" fontId="6" fillId="0" borderId="42" xfId="0" applyFont="1" applyBorder="1" applyAlignment="1">
      <alignment horizontal="centerContinuous"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5" xfId="0" applyFont="1" applyBorder="1" applyAlignment="1">
      <alignment horizontal="centerContinuous" vertical="center"/>
    </xf>
    <xf numFmtId="0" fontId="6" fillId="0" borderId="46" xfId="0" applyFont="1" applyBorder="1" applyAlignment="1">
      <alignment horizontal="centerContinuous" vertical="center"/>
    </xf>
    <xf numFmtId="0" fontId="4" fillId="0" borderId="17" xfId="0" applyFont="1" applyBorder="1" applyAlignment="1">
      <alignment vertical="center"/>
    </xf>
    <xf numFmtId="0" fontId="4" fillId="0" borderId="37" xfId="0" applyFont="1" applyBorder="1" applyAlignment="1">
      <alignment horizontal="centerContinuous" vertical="center"/>
    </xf>
    <xf numFmtId="0" fontId="6" fillId="0" borderId="47" xfId="0" applyFont="1" applyBorder="1" applyAlignment="1">
      <alignment horizontal="centerContinuous" vertical="center"/>
    </xf>
    <xf numFmtId="0" fontId="6" fillId="0" borderId="19" xfId="0" applyFont="1" applyBorder="1"/>
    <xf numFmtId="0" fontId="6" fillId="0" borderId="0" xfId="0" applyFont="1" applyAlignment="1">
      <alignment horizontal="centerContinuous"/>
    </xf>
    <xf numFmtId="0" fontId="7" fillId="0" borderId="0" xfId="0" applyFont="1" applyAlignment="1">
      <alignment vertical="center"/>
    </xf>
    <xf numFmtId="0" fontId="6" fillId="0" borderId="2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1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2" fontId="6" fillId="0" borderId="19" xfId="0" applyNumberFormat="1" applyFont="1" applyBorder="1"/>
    <xf numFmtId="0" fontId="6" fillId="0" borderId="0" xfId="0" applyFont="1" applyBorder="1" applyAlignment="1">
      <alignment horizontal="centerContinuous"/>
    </xf>
    <xf numFmtId="0" fontId="6" fillId="0" borderId="19" xfId="0" applyFont="1" applyBorder="1" applyAlignment="1">
      <alignment horizontal="centerContinuous"/>
    </xf>
    <xf numFmtId="0" fontId="6" fillId="0" borderId="0" xfId="0" applyFont="1" applyBorder="1"/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7" xfId="0" quotePrefix="1" applyFont="1" applyBorder="1" applyAlignment="1">
      <alignment horizontal="centerContinuous" vertical="center"/>
    </xf>
    <xf numFmtId="2" fontId="6" fillId="0" borderId="27" xfId="0" applyNumberFormat="1" applyFont="1" applyBorder="1" applyAlignment="1">
      <alignment horizontal="centerContinuous" vertical="center"/>
    </xf>
    <xf numFmtId="164" fontId="6" fillId="0" borderId="27" xfId="0" applyNumberFormat="1" applyFont="1" applyBorder="1" applyAlignment="1">
      <alignment horizontal="centerContinuous" vertical="center"/>
    </xf>
    <xf numFmtId="164" fontId="6" fillId="0" borderId="11" xfId="0" applyNumberFormat="1" applyFont="1" applyBorder="1" applyAlignment="1">
      <alignment horizontal="centerContinuous" vertical="center"/>
    </xf>
    <xf numFmtId="2" fontId="6" fillId="0" borderId="27" xfId="0" quotePrefix="1" applyNumberFormat="1" applyFont="1" applyBorder="1" applyAlignment="1">
      <alignment horizontal="centerContinuous" vertical="center"/>
    </xf>
    <xf numFmtId="164" fontId="6" fillId="0" borderId="27" xfId="0" quotePrefix="1" applyNumberFormat="1" applyFont="1" applyBorder="1" applyAlignment="1">
      <alignment horizontal="centerContinuous" vertical="center"/>
    </xf>
    <xf numFmtId="1" fontId="6" fillId="0" borderId="32" xfId="0" applyNumberFormat="1" applyFont="1" applyBorder="1" applyAlignment="1">
      <alignment horizontal="centerContinuous" vertical="center"/>
    </xf>
    <xf numFmtId="2" fontId="6" fillId="0" borderId="32" xfId="0" quotePrefix="1" applyNumberFormat="1" applyFont="1" applyBorder="1" applyAlignment="1">
      <alignment horizontal="centerContinuous" vertical="center"/>
    </xf>
    <xf numFmtId="164" fontId="6" fillId="0" borderId="58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Continuous" vertical="center"/>
    </xf>
    <xf numFmtId="2" fontId="6" fillId="0" borderId="32" xfId="0" applyNumberFormat="1" applyFont="1" applyBorder="1" applyAlignment="1">
      <alignment horizontal="centerContinuous" vertical="center"/>
    </xf>
    <xf numFmtId="2" fontId="6" fillId="0" borderId="58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" fontId="6" fillId="0" borderId="32" xfId="0" quotePrefix="1" applyNumberFormat="1" applyFont="1" applyBorder="1" applyAlignment="1">
      <alignment horizontal="centerContinuous" vertical="center"/>
    </xf>
    <xf numFmtId="164" fontId="6" fillId="0" borderId="58" xfId="0" quotePrefix="1" applyNumberFormat="1" applyFont="1" applyBorder="1" applyAlignment="1">
      <alignment horizontal="center" vertical="center"/>
    </xf>
    <xf numFmtId="164" fontId="6" fillId="0" borderId="26" xfId="0" quotePrefix="1" applyNumberFormat="1" applyFont="1" applyBorder="1" applyAlignment="1">
      <alignment horizontal="center" vertical="center"/>
    </xf>
    <xf numFmtId="1" fontId="6" fillId="0" borderId="27" xfId="0" quotePrefix="1" applyNumberFormat="1" applyFont="1" applyBorder="1" applyAlignment="1">
      <alignment horizontal="centerContinuous" vertical="center"/>
    </xf>
    <xf numFmtId="164" fontId="6" fillId="0" borderId="59" xfId="0" quotePrefix="1" applyNumberFormat="1" applyFont="1" applyBorder="1" applyAlignment="1">
      <alignment horizontal="center" vertical="center"/>
    </xf>
    <xf numFmtId="164" fontId="6" fillId="0" borderId="11" xfId="0" quotePrefix="1" applyNumberFormat="1" applyFont="1" applyBorder="1" applyAlignment="1">
      <alignment horizontal="center" vertical="center"/>
    </xf>
    <xf numFmtId="0" fontId="1" fillId="0" borderId="0" xfId="0" applyFont="1"/>
    <xf numFmtId="0" fontId="4" fillId="0" borderId="34" xfId="0" applyFont="1" applyBorder="1" applyAlignment="1">
      <alignment horizontal="left" vertical="center" indent="1"/>
    </xf>
    <xf numFmtId="0" fontId="3" fillId="0" borderId="18" xfId="0" applyFont="1" applyBorder="1" applyAlignment="1">
      <alignment vertical="center"/>
    </xf>
    <xf numFmtId="166" fontId="6" fillId="0" borderId="19" xfId="0" quotePrefix="1" applyNumberFormat="1" applyFont="1" applyBorder="1" applyAlignment="1">
      <alignment horizontal="centerContinuous" vertical="center"/>
    </xf>
    <xf numFmtId="166" fontId="6" fillId="0" borderId="8" xfId="0" quotePrefix="1" applyNumberFormat="1" applyFont="1" applyBorder="1" applyAlignment="1">
      <alignment horizontal="centerContinuous" vertical="center"/>
    </xf>
    <xf numFmtId="166" fontId="6" fillId="0" borderId="32" xfId="0" applyNumberFormat="1" applyFont="1" applyBorder="1" applyAlignment="1">
      <alignment vertical="center"/>
    </xf>
    <xf numFmtId="166" fontId="6" fillId="0" borderId="31" xfId="0" applyNumberFormat="1" applyFont="1" applyBorder="1" applyAlignment="1">
      <alignment vertical="center"/>
    </xf>
    <xf numFmtId="166" fontId="6" fillId="0" borderId="24" xfId="0" quotePrefix="1" applyNumberFormat="1" applyFont="1" applyBorder="1" applyAlignment="1">
      <alignment horizontal="centerContinuous" vertical="center"/>
    </xf>
    <xf numFmtId="166" fontId="6" fillId="0" borderId="31" xfId="0" applyNumberFormat="1" applyFont="1" applyBorder="1" applyAlignment="1">
      <alignment horizontal="centerContinuous" vertical="center"/>
    </xf>
    <xf numFmtId="164" fontId="6" fillId="0" borderId="60" xfId="0" applyNumberFormat="1" applyFont="1" applyBorder="1" applyAlignment="1">
      <alignment horizontal="center" vertical="center"/>
    </xf>
    <xf numFmtId="166" fontId="6" fillId="0" borderId="26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11" fillId="2" borderId="19" xfId="2" applyBorder="1" applyAlignment="1">
      <alignment horizontal="center" vertical="center"/>
    </xf>
    <xf numFmtId="0" fontId="11" fillId="2" borderId="8" xfId="2" applyBorder="1" applyAlignment="1">
      <alignment vertical="center"/>
    </xf>
    <xf numFmtId="0" fontId="11" fillId="2" borderId="11" xfId="2" applyBorder="1" applyAlignment="1">
      <alignment vertical="center"/>
    </xf>
    <xf numFmtId="49" fontId="6" fillId="0" borderId="16" xfId="0" applyNumberFormat="1" applyFont="1" applyBorder="1" applyAlignment="1">
      <alignment horizontal="center" vertical="center"/>
    </xf>
    <xf numFmtId="0" fontId="0" fillId="0" borderId="0" xfId="0"/>
    <xf numFmtId="0" fontId="6" fillId="0" borderId="0" xfId="0" applyFont="1"/>
    <xf numFmtId="0" fontId="6" fillId="0" borderId="65" xfId="0" applyFont="1" applyBorder="1" applyAlignment="1">
      <alignment horizontal="center" vertical="center"/>
    </xf>
    <xf numFmtId="1" fontId="6" fillId="0" borderId="66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13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left" vertical="center"/>
    </xf>
    <xf numFmtId="0" fontId="14" fillId="0" borderId="26" xfId="0" applyFont="1" applyBorder="1" applyAlignment="1">
      <alignment horizontal="center" vertical="center"/>
    </xf>
    <xf numFmtId="166" fontId="4" fillId="0" borderId="45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6" fillId="0" borderId="19" xfId="0" applyFont="1" applyFill="1" applyBorder="1" applyAlignment="1">
      <alignment vertical="center"/>
    </xf>
    <xf numFmtId="1" fontId="7" fillId="0" borderId="19" xfId="0" applyNumberFormat="1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6" fillId="0" borderId="1" xfId="0" applyFont="1" applyFill="1" applyBorder="1"/>
    <xf numFmtId="1" fontId="7" fillId="0" borderId="1" xfId="0" applyNumberFormat="1" applyFont="1" applyFill="1" applyBorder="1" applyAlignment="1">
      <alignment vertical="center"/>
    </xf>
    <xf numFmtId="0" fontId="7" fillId="0" borderId="1" xfId="0" applyFont="1" applyFill="1" applyBorder="1"/>
    <xf numFmtId="0" fontId="6" fillId="0" borderId="1" xfId="0" applyFont="1" applyFill="1" applyBorder="1" applyAlignment="1">
      <alignment vertical="center"/>
    </xf>
    <xf numFmtId="1" fontId="7" fillId="0" borderId="1" xfId="0" applyNumberFormat="1" applyFont="1" applyFill="1" applyBorder="1"/>
    <xf numFmtId="0" fontId="0" fillId="0" borderId="0" xfId="0" applyFont="1" applyFill="1" applyBorder="1"/>
    <xf numFmtId="1" fontId="15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Border="1" applyAlignment="1"/>
    <xf numFmtId="0" fontId="6" fillId="0" borderId="0" xfId="0" applyFont="1" applyAlignment="1">
      <alignment horizontal="centerContinuous" vertical="center"/>
    </xf>
    <xf numFmtId="2" fontId="6" fillId="0" borderId="19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Continuous" vertical="center"/>
    </xf>
    <xf numFmtId="0" fontId="6" fillId="0" borderId="14" xfId="0" applyFont="1" applyBorder="1" applyAlignment="1">
      <alignment horizontal="centerContinuous" vertical="center"/>
    </xf>
    <xf numFmtId="0" fontId="4" fillId="0" borderId="14" xfId="0" applyFont="1" applyBorder="1" applyAlignment="1">
      <alignment horizontal="centerContinuous" vertical="center"/>
    </xf>
    <xf numFmtId="0" fontId="4" fillId="0" borderId="12" xfId="0" applyFont="1" applyBorder="1" applyAlignment="1">
      <alignment horizontal="center" vertical="center"/>
    </xf>
    <xf numFmtId="0" fontId="6" fillId="0" borderId="49" xfId="0" applyFont="1" applyBorder="1" applyAlignment="1">
      <alignment horizontal="centerContinuous" vertical="center"/>
    </xf>
    <xf numFmtId="0" fontId="6" fillId="0" borderId="48" xfId="0" applyFont="1" applyBorder="1" applyAlignment="1">
      <alignment horizontal="centerContinuous" vertical="center"/>
    </xf>
    <xf numFmtId="0" fontId="6" fillId="0" borderId="50" xfId="0" applyFont="1" applyBorder="1" applyAlignment="1">
      <alignment horizontal="centerContinuous" vertical="center"/>
    </xf>
    <xf numFmtId="0" fontId="6" fillId="0" borderId="39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6" fillId="0" borderId="40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centerContinuous" vertical="center"/>
    </xf>
    <xf numFmtId="0" fontId="6" fillId="0" borderId="51" xfId="0" applyFont="1" applyBorder="1" applyAlignment="1">
      <alignment horizontal="centerContinuous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2" fontId="4" fillId="0" borderId="52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9" xfId="0" quotePrefix="1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64" xfId="0" applyNumberFormat="1" applyFont="1" applyBorder="1" applyAlignment="1">
      <alignment horizontal="center" vertical="center"/>
    </xf>
    <xf numFmtId="164" fontId="6" fillId="0" borderId="47" xfId="0" applyNumberFormat="1" applyFont="1" applyBorder="1" applyAlignment="1">
      <alignment horizontal="center" vertical="center"/>
    </xf>
    <xf numFmtId="2" fontId="4" fillId="0" borderId="5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5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Continuous" vertical="center"/>
    </xf>
    <xf numFmtId="0" fontId="6" fillId="0" borderId="17" xfId="0" applyFont="1" applyBorder="1" applyAlignment="1">
      <alignment horizontal="centerContinuous" vertical="center"/>
    </xf>
    <xf numFmtId="0" fontId="6" fillId="0" borderId="37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64" xfId="0" applyFont="1" applyBorder="1" applyAlignment="1">
      <alignment horizontal="centerContinuous" vertical="center"/>
    </xf>
    <xf numFmtId="0" fontId="4" fillId="0" borderId="16" xfId="0" applyFont="1" applyBorder="1" applyAlignment="1">
      <alignment horizontal="centerContinuous" vertical="center"/>
    </xf>
    <xf numFmtId="164" fontId="6" fillId="0" borderId="10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0" xfId="0" applyNumberFormat="1" applyFont="1"/>
    <xf numFmtId="164" fontId="6" fillId="0" borderId="54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2" fontId="6" fillId="0" borderId="5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9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6" fillId="0" borderId="50" xfId="0" applyFont="1" applyBorder="1" applyAlignment="1">
      <alignment horizontal="left" vertical="center"/>
    </xf>
    <xf numFmtId="0" fontId="6" fillId="0" borderId="2" xfId="0" applyFont="1" applyBorder="1" applyAlignment="1">
      <alignment horizontal="centerContinuous"/>
    </xf>
    <xf numFmtId="0" fontId="16" fillId="0" borderId="2" xfId="0" applyFont="1" applyBorder="1" applyAlignment="1">
      <alignment horizontal="centerContinuous" vertical="center"/>
    </xf>
    <xf numFmtId="0" fontId="8" fillId="0" borderId="13" xfId="0" applyFont="1" applyBorder="1" applyAlignment="1">
      <alignment vertical="center"/>
    </xf>
    <xf numFmtId="14" fontId="6" fillId="0" borderId="14" xfId="0" applyNumberFormat="1" applyFont="1" applyBorder="1" applyAlignment="1">
      <alignment horizontal="centerContinuous" vertical="center"/>
    </xf>
    <xf numFmtId="170" fontId="8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6" fillId="0" borderId="48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Continuous" vertical="center"/>
    </xf>
    <xf numFmtId="166" fontId="4" fillId="0" borderId="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6" fillId="0" borderId="48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51" xfId="0" applyFont="1" applyBorder="1" applyAlignment="1">
      <alignment horizontal="left" vertical="center"/>
    </xf>
    <xf numFmtId="0" fontId="6" fillId="0" borderId="4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51" xfId="0" applyNumberFormat="1" applyFont="1" applyBorder="1" applyAlignment="1">
      <alignment horizontal="center" vertical="center"/>
    </xf>
    <xf numFmtId="166" fontId="4" fillId="0" borderId="61" xfId="0" applyNumberFormat="1" applyFont="1" applyBorder="1" applyAlignment="1">
      <alignment horizontal="center" vertical="center"/>
    </xf>
    <xf numFmtId="166" fontId="4" fillId="0" borderId="48" xfId="0" applyNumberFormat="1" applyFont="1" applyBorder="1" applyAlignment="1">
      <alignment horizontal="center" vertical="center"/>
    </xf>
    <xf numFmtId="166" fontId="4" fillId="0" borderId="47" xfId="0" applyNumberFormat="1" applyFont="1" applyBorder="1" applyAlignment="1">
      <alignment horizontal="center" vertical="center"/>
    </xf>
    <xf numFmtId="166" fontId="4" fillId="0" borderId="50" xfId="0" applyNumberFormat="1" applyFont="1" applyBorder="1" applyAlignment="1">
      <alignment horizontal="center" vertical="center"/>
    </xf>
    <xf numFmtId="166" fontId="4" fillId="0" borderId="62" xfId="0" applyNumberFormat="1" applyFont="1" applyBorder="1" applyAlignment="1">
      <alignment horizontal="center" vertical="center"/>
    </xf>
    <xf numFmtId="166" fontId="4" fillId="0" borderId="6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6" fontId="4" fillId="0" borderId="45" xfId="0" applyNumberFormat="1" applyFont="1" applyBorder="1" applyAlignment="1">
      <alignment horizontal="center" vertical="center"/>
    </xf>
    <xf numFmtId="166" fontId="4" fillId="0" borderId="46" xfId="0" applyNumberFormat="1" applyFont="1" applyBorder="1" applyAlignment="1">
      <alignment horizontal="center" vertical="center"/>
    </xf>
    <xf numFmtId="166" fontId="6" fillId="0" borderId="35" xfId="0" applyNumberFormat="1" applyFont="1" applyBorder="1" applyAlignment="1">
      <alignment horizontal="center" vertical="center"/>
    </xf>
    <xf numFmtId="166" fontId="0" fillId="0" borderId="34" xfId="0" applyNumberFormat="1" applyBorder="1"/>
    <xf numFmtId="166" fontId="0" fillId="0" borderId="36" xfId="0" applyNumberFormat="1" applyBorder="1"/>
    <xf numFmtId="0" fontId="6" fillId="0" borderId="19" xfId="0" applyFont="1" applyBorder="1" applyAlignment="1">
      <alignment horizontal="center" vertical="center"/>
    </xf>
    <xf numFmtId="0" fontId="6" fillId="0" borderId="1" xfId="0" applyFont="1" applyBorder="1"/>
  </cellXfs>
  <cellStyles count="4">
    <cellStyle name="Euro" xfId="1" xr:uid="{00000000-0005-0000-0000-000000000000}"/>
    <cellStyle name="Gut" xfId="2" builtinId="26"/>
    <cellStyle name="Standard" xfId="0" builtinId="0"/>
    <cellStyle name="Standard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982"/>
          <c:y val="8.389275491026589E-2"/>
          <c:w val="0.80789946140035962"/>
          <c:h val="0.67114203928213145"/>
        </c:manualLayout>
      </c:layout>
      <c:lineChart>
        <c:grouping val="standard"/>
        <c:varyColors val="0"/>
        <c:ser>
          <c:idx val="0"/>
          <c:order val="0"/>
          <c:tx>
            <c:strRef>
              <c:f>'Sieblinie Beton'!$O$26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Beton'!$N$27:$N$35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0.5</c:v>
                </c:pt>
                <c:pt idx="2">
                  <c:v>8</c:v>
                </c:pt>
                <c:pt idx="3">
                  <c:v>30.5</c:v>
                </c:pt>
                <c:pt idx="4">
                  <c:v>40.200000000000003</c:v>
                </c:pt>
                <c:pt idx="5">
                  <c:v>51.5</c:v>
                </c:pt>
                <c:pt idx="6">
                  <c:v>65.2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E-407F-A318-DC2D56D62E4F}"/>
            </c:ext>
          </c:extLst>
        </c:ser>
        <c:ser>
          <c:idx val="1"/>
          <c:order val="1"/>
          <c:tx>
            <c:strRef>
              <c:f>'Sieblinie Beton'!$P$26</c:f>
              <c:strCache>
                <c:ptCount val="1"/>
                <c:pt idx="0">
                  <c:v>A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9E-407F-A318-DC2D56D62E4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Beton'!$P$27:$P$35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21</c:v>
                </c:pt>
                <c:pt idx="5">
                  <c:v>36</c:v>
                </c:pt>
                <c:pt idx="6">
                  <c:v>61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E-407F-A318-DC2D56D62E4F}"/>
            </c:ext>
          </c:extLst>
        </c:ser>
        <c:ser>
          <c:idx val="2"/>
          <c:order val="2"/>
          <c:tx>
            <c:strRef>
              <c:f>'Sieblinie Beton'!$Q$26</c:f>
              <c:strCache>
                <c:ptCount val="1"/>
                <c:pt idx="0">
                  <c:v>B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9E-407F-A318-DC2D56D62E4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Beton'!$Q$27:$Q$35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26</c:v>
                </c:pt>
                <c:pt idx="4">
                  <c:v>42</c:v>
                </c:pt>
                <c:pt idx="5">
                  <c:v>57</c:v>
                </c:pt>
                <c:pt idx="6">
                  <c:v>74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9E-407F-A318-DC2D56D62E4F}"/>
            </c:ext>
          </c:extLst>
        </c:ser>
        <c:ser>
          <c:idx val="3"/>
          <c:order val="3"/>
          <c:tx>
            <c:strRef>
              <c:f>'Sieblinie Beton'!$R$26</c:f>
              <c:strCache>
                <c:ptCount val="1"/>
                <c:pt idx="0">
                  <c:v>C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39E-407F-A318-DC2D56D62E4F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Beton'!$R$27:$R$35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39</c:v>
                </c:pt>
                <c:pt idx="4">
                  <c:v>57</c:v>
                </c:pt>
                <c:pt idx="5">
                  <c:v>71</c:v>
                </c:pt>
                <c:pt idx="6">
                  <c:v>85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39E-407F-A318-DC2D56D62E4F}"/>
            </c:ext>
          </c:extLst>
        </c:ser>
        <c:ser>
          <c:idx val="4"/>
          <c:order val="4"/>
          <c:tx>
            <c:strRef>
              <c:f>'Sieblinie Beton'!$S$26</c:f>
              <c:strCache>
                <c:ptCount val="1"/>
                <c:pt idx="0">
                  <c:v>U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39E-407F-A318-DC2D56D62E4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39E-407F-A318-DC2D56D62E4F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39E-407F-A318-DC2D56D62E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39E-407F-A318-DC2D56D62E4F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39E-407F-A318-DC2D56D62E4F}"/>
                </c:ext>
              </c:extLst>
            </c:dLbl>
            <c:dLbl>
              <c:idx val="6"/>
              <c:layout>
                <c:manualLayout>
                  <c:x val="-5.0868686297512924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39E-407F-A318-DC2D56D62E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Beton'!$N$27:$N$35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Beton'!$S$27:$S$35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39E-407F-A318-DC2D56D6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68384"/>
        <c:axId val="82644992"/>
      </c:lineChart>
      <c:catAx>
        <c:axId val="82368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957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8264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64499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8236838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0.4229</cdr:x>
      <cdr:y>0.46327</cdr:y>
    </cdr:to>
    <cdr:sp macro="" textlink="">
      <cdr:nvSpPr>
        <cdr:cNvPr id="2049" name="Line 1">
          <a:extLst xmlns:a="http://schemas.openxmlformats.org/drawingml/2006/main">
            <a:ext uri="{FF2B5EF4-FFF2-40B4-BE49-F238E27FC236}">
              <a16:creationId xmlns:a16="http://schemas.microsoft.com/office/drawing/2014/main" id="{BE5A5477-FCE5-426E-915B-99CE5741E19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54339" y="1171159"/>
          <a:ext cx="97869" cy="1562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0.68585</cdr:x>
      <cdr:y>0.43258</cdr:y>
    </cdr:from>
    <cdr:to>
      <cdr:x>0.75853</cdr:x>
      <cdr:y>0.49904</cdr:y>
    </cdr:to>
    <cdr:sp macro="" textlink="">
      <cdr:nvSpPr>
        <cdr:cNvPr id="2050" name="Text 2">
          <a:extLst xmlns:a="http://schemas.openxmlformats.org/drawingml/2006/main">
            <a:ext uri="{FF2B5EF4-FFF2-40B4-BE49-F238E27FC236}">
              <a16:creationId xmlns:a16="http://schemas.microsoft.com/office/drawing/2014/main" id="{10630B8E-5FD5-4E67-BF61-B05C07EDF20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783" y="1239289"/>
          <a:ext cx="382343" cy="190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8</a:t>
          </a:r>
        </a:p>
      </cdr:txBody>
    </cdr:sp>
  </cdr:relSizeAnchor>
  <cdr:relSizeAnchor xmlns:cdr="http://schemas.openxmlformats.org/drawingml/2006/chartDrawing">
    <cdr:from>
      <cdr:x>0.71016</cdr:x>
      <cdr:y>0.40214</cdr:y>
    </cdr:from>
    <cdr:to>
      <cdr:x>0.72219</cdr:x>
      <cdr:y>0.43331</cdr:y>
    </cdr:to>
    <cdr:sp macro="" textlink="">
      <cdr:nvSpPr>
        <cdr:cNvPr id="2051" name="Line 3">
          <a:extLst xmlns:a="http://schemas.openxmlformats.org/drawingml/2006/main">
            <a:ext uri="{FF2B5EF4-FFF2-40B4-BE49-F238E27FC236}">
              <a16:creationId xmlns:a16="http://schemas.microsoft.com/office/drawing/2014/main" id="{851BA486-2B1C-43B0-9F6A-8D71CEF62F3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775056" y="1151890"/>
          <a:ext cx="67856" cy="8946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0.36919</cdr:x>
      <cdr:y>0.35266</cdr:y>
    </cdr:from>
    <cdr:to>
      <cdr:x>0.40518</cdr:x>
      <cdr:y>0.40788</cdr:y>
    </cdr:to>
    <cdr:sp macro="" textlink="">
      <cdr:nvSpPr>
        <cdr:cNvPr id="2052" name="Text 4">
          <a:extLst xmlns:a="http://schemas.openxmlformats.org/drawingml/2006/main">
            <a:ext uri="{FF2B5EF4-FFF2-40B4-BE49-F238E27FC236}">
              <a16:creationId xmlns:a16="http://schemas.microsoft.com/office/drawing/2014/main" id="{13322201-1029-4F88-8EAF-373EA1C630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7103" y="988916"/>
          <a:ext cx="196592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8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0.61441</cdr:x>
      <cdr:y>0.38136</cdr:y>
    </cdr:to>
    <cdr:sp macro="" textlink="">
      <cdr:nvSpPr>
        <cdr:cNvPr id="2053" name="Line 5">
          <a:extLst xmlns:a="http://schemas.openxmlformats.org/drawingml/2006/main">
            <a:ext uri="{FF2B5EF4-FFF2-40B4-BE49-F238E27FC236}">
              <a16:creationId xmlns:a16="http://schemas.microsoft.com/office/drawing/2014/main" id="{0C6E9ADD-742A-4567-A360-0DCEE271199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084751" y="794036"/>
          <a:ext cx="183994" cy="2952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>
          <a:extLst xmlns:a="http://schemas.openxmlformats.org/drawingml/2006/main">
            <a:ext uri="{FF2B5EF4-FFF2-40B4-BE49-F238E27FC236}">
              <a16:creationId xmlns:a16="http://schemas.microsoft.com/office/drawing/2014/main" id="{45B53E70-ED44-4791-A8A0-4DE912F1926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8</a:t>
          </a:r>
        </a:p>
      </cdr:txBody>
    </cdr:sp>
  </cdr:relSizeAnchor>
  <cdr:relSizeAnchor xmlns:cdr="http://schemas.openxmlformats.org/drawingml/2006/chartDrawing">
    <cdr:from>
      <cdr:x>0.81034</cdr:x>
      <cdr:y>0.26416</cdr:y>
    </cdr:from>
    <cdr:to>
      <cdr:x>0.85085</cdr:x>
      <cdr:y>0.32771</cdr:y>
    </cdr:to>
    <cdr:sp macro="" textlink="">
      <cdr:nvSpPr>
        <cdr:cNvPr id="2055" name="Line 7">
          <a:extLst xmlns:a="http://schemas.openxmlformats.org/drawingml/2006/main">
            <a:ext uri="{FF2B5EF4-FFF2-40B4-BE49-F238E27FC236}">
              <a16:creationId xmlns:a16="http://schemas.microsoft.com/office/drawing/2014/main" id="{AB8CFE29-7577-419E-A541-FD5E7957469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310075" y="755498"/>
          <a:ext cx="215313" cy="1809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0.82089</cdr:x>
      <cdr:y>0.29775</cdr:y>
    </cdr:from>
    <cdr:to>
      <cdr:x>0.88694</cdr:x>
      <cdr:y>0.35864</cdr:y>
    </cdr:to>
    <cdr:sp macro="" textlink="">
      <cdr:nvSpPr>
        <cdr:cNvPr id="2056" name="Text 8">
          <a:extLst xmlns:a="http://schemas.openxmlformats.org/drawingml/2006/main">
            <a:ext uri="{FF2B5EF4-FFF2-40B4-BE49-F238E27FC236}">
              <a16:creationId xmlns:a16="http://schemas.microsoft.com/office/drawing/2014/main" id="{8E487B61-E3F1-477A-950E-9CB17A7DDC9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6187" y="851155"/>
          <a:ext cx="351025" cy="17342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 8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"/>
  <sheetViews>
    <sheetView tabSelected="1" workbookViewId="0">
      <selection activeCell="E4" sqref="E4"/>
    </sheetView>
  </sheetViews>
  <sheetFormatPr baseColWidth="10" defaultRowHeight="12.75" x14ac:dyDescent="0.2"/>
  <cols>
    <col min="1" max="1" width="8.140625" customWidth="1"/>
    <col min="2" max="2" width="3.28515625" customWidth="1"/>
    <col min="3" max="3" width="9.140625" customWidth="1"/>
    <col min="4" max="6" width="6.42578125" customWidth="1"/>
    <col min="7" max="7" width="6.5703125" customWidth="1"/>
    <col min="8" max="12" width="6.42578125" customWidth="1"/>
    <col min="13" max="13" width="10.85546875" customWidth="1"/>
  </cols>
  <sheetData>
    <row r="1" spans="1:19" ht="20.100000000000001" customHeight="1" x14ac:dyDescent="0.2">
      <c r="A1" s="22" t="s">
        <v>0</v>
      </c>
      <c r="B1" s="5" t="s">
        <v>1</v>
      </c>
      <c r="C1" s="271"/>
      <c r="D1" s="271"/>
      <c r="E1" s="272"/>
      <c r="F1" s="272"/>
      <c r="G1" s="272"/>
      <c r="H1" s="272"/>
      <c r="I1" s="272"/>
      <c r="J1" s="272"/>
      <c r="K1" s="273" t="s">
        <v>2</v>
      </c>
      <c r="L1" s="274"/>
      <c r="M1" s="275">
        <v>43759</v>
      </c>
    </row>
    <row r="2" spans="1:19" ht="20.100000000000001" customHeight="1" thickBot="1" x14ac:dyDescent="0.25">
      <c r="A2" s="199" t="s">
        <v>149</v>
      </c>
      <c r="B2" s="6" t="s">
        <v>3</v>
      </c>
      <c r="C2" s="276"/>
      <c r="D2" s="276"/>
      <c r="E2" s="277"/>
      <c r="F2" s="277"/>
      <c r="G2" s="277"/>
      <c r="H2" s="277"/>
      <c r="I2" s="277"/>
      <c r="J2" s="277"/>
      <c r="K2" s="60" t="s">
        <v>4</v>
      </c>
      <c r="L2" s="278"/>
      <c r="M2" s="279" t="s">
        <v>162</v>
      </c>
    </row>
    <row r="3" spans="1:19" ht="5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9" ht="20.100000000000001" customHeight="1" x14ac:dyDescent="0.2">
      <c r="A4" s="32" t="s">
        <v>5</v>
      </c>
      <c r="B4" s="32"/>
      <c r="C4" s="32"/>
      <c r="D4" s="32"/>
      <c r="E4" s="33" t="s">
        <v>169</v>
      </c>
      <c r="F4" s="33"/>
      <c r="G4" s="33"/>
      <c r="H4" s="33"/>
      <c r="I4" s="227"/>
      <c r="J4" s="33" t="s">
        <v>145</v>
      </c>
      <c r="K4" s="33"/>
      <c r="L4" s="77"/>
      <c r="M4" s="77"/>
      <c r="N4" s="201"/>
      <c r="O4" s="201"/>
      <c r="P4" s="201"/>
      <c r="Q4" s="201"/>
      <c r="R4" s="201"/>
      <c r="S4" s="201"/>
    </row>
    <row r="5" spans="1:19" ht="20.100000000000001" customHeight="1" x14ac:dyDescent="0.2">
      <c r="A5" s="32" t="s">
        <v>6</v>
      </c>
      <c r="B5" s="32"/>
      <c r="C5" s="32"/>
      <c r="D5" s="32"/>
      <c r="E5" s="33" t="s">
        <v>160</v>
      </c>
      <c r="F5" s="33"/>
      <c r="G5" s="33"/>
      <c r="H5" s="33"/>
      <c r="I5" s="227"/>
      <c r="J5" s="33" t="s">
        <v>7</v>
      </c>
      <c r="K5" s="33"/>
      <c r="L5" s="77"/>
      <c r="M5" s="77"/>
      <c r="N5" s="201"/>
      <c r="O5" s="201"/>
      <c r="P5" s="201"/>
      <c r="Q5" s="201"/>
      <c r="R5" s="201"/>
      <c r="S5" s="201"/>
    </row>
    <row r="6" spans="1:19" ht="20.100000000000001" customHeight="1" x14ac:dyDescent="0.2">
      <c r="A6" s="32" t="s">
        <v>8</v>
      </c>
      <c r="B6" s="32"/>
      <c r="C6" s="32"/>
      <c r="D6" s="32"/>
      <c r="E6" s="201"/>
      <c r="F6" s="227"/>
      <c r="G6" s="33" t="s">
        <v>161</v>
      </c>
      <c r="H6" s="33"/>
      <c r="I6" s="146" t="s">
        <v>9</v>
      </c>
      <c r="J6" s="146"/>
      <c r="K6" s="145" t="s">
        <v>157</v>
      </c>
      <c r="L6" s="77"/>
      <c r="M6" s="77"/>
      <c r="N6" s="201"/>
      <c r="O6" s="201"/>
      <c r="P6" s="201"/>
      <c r="Q6" s="201"/>
      <c r="R6" s="201"/>
      <c r="S6" s="201"/>
    </row>
    <row r="7" spans="1:19" ht="9.9499999999999993" customHeight="1" x14ac:dyDescent="0.2">
      <c r="A7" s="31"/>
      <c r="B7" s="31"/>
      <c r="C7" s="31"/>
      <c r="D7" s="31"/>
      <c r="E7" s="31"/>
      <c r="F7" s="125"/>
      <c r="G7" s="31"/>
      <c r="H7" s="31"/>
      <c r="I7" s="31"/>
      <c r="J7" s="31"/>
      <c r="K7" s="31"/>
      <c r="L7" s="31"/>
      <c r="M7" s="31"/>
      <c r="N7" s="201"/>
      <c r="O7" s="201"/>
      <c r="P7" s="201"/>
      <c r="Q7" s="201"/>
      <c r="R7" s="201"/>
      <c r="S7" s="201"/>
    </row>
    <row r="8" spans="1:19" ht="15.95" customHeight="1" x14ac:dyDescent="0.2">
      <c r="A8" s="147" t="s">
        <v>10</v>
      </c>
      <c r="B8" s="31"/>
      <c r="C8" s="31"/>
      <c r="D8" s="31"/>
      <c r="E8" s="31"/>
      <c r="F8" s="31"/>
      <c r="G8" s="31"/>
      <c r="H8" s="31"/>
      <c r="I8" s="228" t="s">
        <v>11</v>
      </c>
      <c r="J8" s="228"/>
      <c r="K8" s="77" t="s">
        <v>12</v>
      </c>
      <c r="L8" s="77"/>
      <c r="M8" s="229">
        <f>M35</f>
        <v>3.0460000000000003</v>
      </c>
      <c r="N8" s="201"/>
      <c r="O8" s="201"/>
      <c r="P8" s="201"/>
      <c r="Q8" s="201"/>
      <c r="R8" s="201"/>
      <c r="S8" s="201"/>
    </row>
    <row r="9" spans="1:19" ht="5.0999999999999996" customHeight="1" thickBo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201"/>
      <c r="O9" s="201"/>
      <c r="P9" s="201"/>
      <c r="Q9" s="201"/>
      <c r="R9" s="201"/>
      <c r="S9" s="201"/>
    </row>
    <row r="10" spans="1:19" ht="15.95" customHeight="1" x14ac:dyDescent="0.2">
      <c r="A10" s="230" t="s">
        <v>13</v>
      </c>
      <c r="B10" s="231"/>
      <c r="C10" s="26"/>
      <c r="D10" s="41"/>
      <c r="E10" s="232" t="s">
        <v>14</v>
      </c>
      <c r="F10" s="231"/>
      <c r="G10" s="231"/>
      <c r="H10" s="231"/>
      <c r="I10" s="231"/>
      <c r="J10" s="231"/>
      <c r="K10" s="231"/>
      <c r="L10" s="231"/>
      <c r="M10" s="233" t="s">
        <v>15</v>
      </c>
      <c r="N10" s="201"/>
      <c r="O10" s="201"/>
      <c r="P10" s="201"/>
      <c r="Q10" s="201"/>
      <c r="R10" s="201"/>
      <c r="S10" s="201"/>
    </row>
    <row r="11" spans="1:19" ht="15.95" customHeight="1" thickBot="1" x14ac:dyDescent="0.25">
      <c r="A11" s="234" t="s">
        <v>16</v>
      </c>
      <c r="B11" s="235"/>
      <c r="C11" s="236"/>
      <c r="D11" s="237">
        <v>0.125</v>
      </c>
      <c r="E11" s="144">
        <v>0.25</v>
      </c>
      <c r="F11" s="144">
        <v>0.5</v>
      </c>
      <c r="G11" s="144">
        <v>1</v>
      </c>
      <c r="H11" s="144">
        <v>2</v>
      </c>
      <c r="I11" s="144">
        <v>4</v>
      </c>
      <c r="J11" s="144">
        <v>8</v>
      </c>
      <c r="K11" s="144">
        <v>16</v>
      </c>
      <c r="L11" s="144">
        <v>31.5</v>
      </c>
      <c r="M11" s="238" t="s">
        <v>17</v>
      </c>
      <c r="N11" s="201"/>
      <c r="O11" s="201"/>
      <c r="P11" s="201"/>
      <c r="Q11" s="201"/>
      <c r="R11" s="201"/>
      <c r="S11" s="201"/>
    </row>
    <row r="12" spans="1:19" ht="15.95" customHeight="1" x14ac:dyDescent="0.2">
      <c r="A12" s="239" t="s">
        <v>125</v>
      </c>
      <c r="B12" s="240"/>
      <c r="C12" s="241"/>
      <c r="D12" s="242">
        <v>52.4</v>
      </c>
      <c r="E12" s="243">
        <v>77</v>
      </c>
      <c r="F12" s="243">
        <v>99.968699948018553</v>
      </c>
      <c r="G12" s="243">
        <v>100</v>
      </c>
      <c r="H12" s="243">
        <v>100</v>
      </c>
      <c r="I12" s="243">
        <v>100</v>
      </c>
      <c r="J12" s="243">
        <v>100</v>
      </c>
      <c r="K12" s="243">
        <v>100</v>
      </c>
      <c r="L12" s="243">
        <v>100</v>
      </c>
      <c r="M12" s="244" t="s">
        <v>18</v>
      </c>
      <c r="N12" s="201"/>
      <c r="O12" s="201"/>
      <c r="P12" s="201"/>
      <c r="Q12" s="201"/>
      <c r="R12" s="201"/>
      <c r="S12" s="201"/>
    </row>
    <row r="13" spans="1:19" ht="15.95" customHeight="1" x14ac:dyDescent="0.2">
      <c r="A13" s="239" t="s">
        <v>151</v>
      </c>
      <c r="B13" s="240"/>
      <c r="C13" s="241"/>
      <c r="D13" s="245">
        <v>1.6786673879602603</v>
      </c>
      <c r="E13" s="243">
        <v>26.726167076753626</v>
      </c>
      <c r="F13" s="243">
        <v>99.402527121063144</v>
      </c>
      <c r="G13" s="243">
        <v>99.970001249825032</v>
      </c>
      <c r="H13" s="243">
        <v>100</v>
      </c>
      <c r="I13" s="243">
        <v>100</v>
      </c>
      <c r="J13" s="243">
        <v>100</v>
      </c>
      <c r="K13" s="243">
        <v>100</v>
      </c>
      <c r="L13" s="243">
        <v>100</v>
      </c>
      <c r="M13" s="244" t="s">
        <v>156</v>
      </c>
      <c r="N13" s="201"/>
      <c r="O13" s="201"/>
      <c r="P13" s="201"/>
      <c r="Q13" s="201"/>
      <c r="R13" s="201"/>
      <c r="S13" s="201"/>
    </row>
    <row r="14" spans="1:19" ht="15.95" customHeight="1" x14ac:dyDescent="0.2">
      <c r="A14" s="239" t="s">
        <v>127</v>
      </c>
      <c r="B14" s="240"/>
      <c r="C14" s="241"/>
      <c r="D14" s="245">
        <v>8.2499999999996021E-2</v>
      </c>
      <c r="E14" s="243">
        <v>0.14250000000001251</v>
      </c>
      <c r="F14" s="243">
        <v>6.5274999999999892</v>
      </c>
      <c r="G14" s="243">
        <v>98.385000000000005</v>
      </c>
      <c r="H14" s="243">
        <v>100</v>
      </c>
      <c r="I14" s="243">
        <v>100</v>
      </c>
      <c r="J14" s="243">
        <v>100</v>
      </c>
      <c r="K14" s="243">
        <v>100</v>
      </c>
      <c r="L14" s="243">
        <v>100</v>
      </c>
      <c r="M14" s="244" t="s">
        <v>156</v>
      </c>
      <c r="N14" s="201"/>
      <c r="O14" s="201"/>
      <c r="P14" s="201"/>
      <c r="Q14" s="201"/>
      <c r="R14" s="201"/>
      <c r="S14" s="201"/>
    </row>
    <row r="15" spans="1:19" ht="15.95" customHeight="1" x14ac:dyDescent="0.2">
      <c r="A15" s="239" t="s">
        <v>128</v>
      </c>
      <c r="B15" s="240"/>
      <c r="C15" s="241"/>
      <c r="D15" s="245">
        <v>2.2000000000005571E-2</v>
      </c>
      <c r="E15" s="246">
        <v>5.5999999999997385E-2</v>
      </c>
      <c r="F15" s="246">
        <v>0.12600000000000477</v>
      </c>
      <c r="G15" s="243">
        <v>2.7279999999999944</v>
      </c>
      <c r="H15" s="243">
        <v>94.213999999999999</v>
      </c>
      <c r="I15" s="243">
        <v>100</v>
      </c>
      <c r="J15" s="243">
        <v>100</v>
      </c>
      <c r="K15" s="243">
        <v>100</v>
      </c>
      <c r="L15" s="243">
        <v>100</v>
      </c>
      <c r="M15" s="244" t="s">
        <v>156</v>
      </c>
      <c r="N15" s="201"/>
      <c r="O15" s="201"/>
      <c r="P15" s="201"/>
      <c r="Q15" s="201"/>
      <c r="R15" s="201"/>
      <c r="S15" s="201"/>
    </row>
    <row r="16" spans="1:19" ht="15.95" customHeight="1" x14ac:dyDescent="0.2">
      <c r="A16" s="239" t="s">
        <v>129</v>
      </c>
      <c r="B16" s="240"/>
      <c r="C16" s="241"/>
      <c r="D16" s="245">
        <v>3.2499999999984652E-2</v>
      </c>
      <c r="E16" s="246">
        <v>7.2499999999990905E-2</v>
      </c>
      <c r="F16" s="246">
        <v>0.14749999999999375</v>
      </c>
      <c r="G16" s="246">
        <v>0.37749999999999773</v>
      </c>
      <c r="H16" s="243">
        <v>12.04249999999999</v>
      </c>
      <c r="I16" s="243">
        <v>100</v>
      </c>
      <c r="J16" s="243">
        <v>100</v>
      </c>
      <c r="K16" s="243">
        <v>100</v>
      </c>
      <c r="L16" s="243">
        <v>100</v>
      </c>
      <c r="M16" s="244" t="s">
        <v>156</v>
      </c>
      <c r="N16" s="201"/>
      <c r="O16" s="201"/>
      <c r="P16" s="201"/>
      <c r="Q16" s="201"/>
      <c r="R16" s="201"/>
      <c r="S16" s="201"/>
    </row>
    <row r="17" spans="1:19" ht="15.95" customHeight="1" x14ac:dyDescent="0.2">
      <c r="A17" s="239" t="s">
        <v>130</v>
      </c>
      <c r="B17" s="240"/>
      <c r="C17" s="241"/>
      <c r="D17" s="245">
        <v>1.7999450047483379E-2</v>
      </c>
      <c r="E17" s="246">
        <v>2.5999150062489207E-2</v>
      </c>
      <c r="F17" s="246">
        <v>3.4998650102494366E-2</v>
      </c>
      <c r="G17" s="246">
        <v>4.59980001549809E-2</v>
      </c>
      <c r="H17" s="246">
        <v>0.73093135677183341</v>
      </c>
      <c r="I17" s="243">
        <v>0.70295360401961204</v>
      </c>
      <c r="J17" s="243">
        <v>100</v>
      </c>
      <c r="K17" s="243">
        <v>100</v>
      </c>
      <c r="L17" s="243">
        <v>100</v>
      </c>
      <c r="M17" s="244" t="s">
        <v>156</v>
      </c>
      <c r="N17" s="201"/>
      <c r="O17" s="201"/>
      <c r="P17" s="201"/>
      <c r="Q17" s="201"/>
      <c r="R17" s="201"/>
      <c r="S17" s="201"/>
    </row>
    <row r="18" spans="1:19" ht="15.95" customHeight="1" x14ac:dyDescent="0.2">
      <c r="A18" s="239" t="s">
        <v>131</v>
      </c>
      <c r="B18" s="240"/>
      <c r="C18" s="241"/>
      <c r="D18" s="245">
        <v>3.7139143396998975E-2</v>
      </c>
      <c r="E18" s="246">
        <v>4.5709735345099034E-2</v>
      </c>
      <c r="F18" s="246">
        <v>5.4280592560232321E-2</v>
      </c>
      <c r="G18" s="246">
        <v>6.4279898775964739E-2</v>
      </c>
      <c r="H18" s="246">
        <v>8.2849939754368052E-2</v>
      </c>
      <c r="I18" s="246">
        <v>0.32068959500830374</v>
      </c>
      <c r="J18" s="243">
        <v>6.4302287379583731</v>
      </c>
      <c r="K18" s="243">
        <v>100</v>
      </c>
      <c r="L18" s="243">
        <v>100</v>
      </c>
      <c r="M18" s="244" t="s">
        <v>152</v>
      </c>
      <c r="N18" s="201"/>
      <c r="O18" s="247"/>
      <c r="P18" s="201"/>
      <c r="Q18" s="201"/>
      <c r="R18" s="201"/>
      <c r="S18" s="201"/>
    </row>
    <row r="19" spans="1:19" ht="15.75" customHeight="1" thickBot="1" x14ac:dyDescent="0.25">
      <c r="A19" s="234"/>
      <c r="B19" s="235"/>
      <c r="C19" s="236"/>
      <c r="D19" s="235"/>
      <c r="E19" s="248"/>
      <c r="F19" s="249"/>
      <c r="G19" s="249"/>
      <c r="H19" s="249"/>
      <c r="I19" s="249"/>
      <c r="J19" s="249"/>
      <c r="K19" s="249"/>
      <c r="L19" s="249"/>
      <c r="M19" s="250"/>
      <c r="N19" s="201"/>
      <c r="O19" s="201"/>
      <c r="P19" s="201"/>
      <c r="Q19" s="201"/>
      <c r="R19" s="201"/>
      <c r="S19" s="201"/>
    </row>
    <row r="20" spans="1:19" ht="4.5" customHeight="1" x14ac:dyDescent="0.2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31"/>
      <c r="N20" s="201"/>
      <c r="O20" s="201"/>
      <c r="P20" s="201"/>
      <c r="Q20" s="201"/>
      <c r="R20" s="201"/>
      <c r="S20" s="201"/>
    </row>
    <row r="21" spans="1:19" ht="15.95" customHeight="1" x14ac:dyDescent="0.2">
      <c r="A21" s="225" t="s">
        <v>19</v>
      </c>
      <c r="B21" s="125"/>
      <c r="C21" s="125"/>
      <c r="D21" s="125"/>
      <c r="E21" s="31"/>
      <c r="F21" s="31"/>
      <c r="G21" s="31"/>
      <c r="H21" s="31"/>
      <c r="I21" s="31"/>
      <c r="J21" s="31"/>
      <c r="K21" s="31"/>
      <c r="L21" s="31"/>
      <c r="M21" s="31"/>
      <c r="N21" s="201"/>
      <c r="O21" s="201"/>
      <c r="P21" s="201"/>
      <c r="Q21" s="201"/>
      <c r="R21" s="201"/>
      <c r="S21" s="201"/>
    </row>
    <row r="22" spans="1:19" ht="5.0999999999999996" customHeight="1" x14ac:dyDescent="0.2">
      <c r="A22" s="125"/>
      <c r="B22" s="125"/>
      <c r="C22" s="125"/>
      <c r="D22" s="125"/>
      <c r="E22" s="31"/>
      <c r="F22" s="31"/>
      <c r="G22" s="31"/>
      <c r="H22" s="31"/>
      <c r="I22" s="31"/>
      <c r="J22" s="31"/>
      <c r="K22" s="31"/>
      <c r="L22" s="31"/>
      <c r="M22" s="31"/>
      <c r="N22" s="201"/>
      <c r="O22" s="201"/>
      <c r="P22" s="201"/>
      <c r="Q22" s="201"/>
      <c r="R22" s="201"/>
      <c r="S22" s="201"/>
    </row>
    <row r="23" spans="1:19" ht="15.95" customHeight="1" x14ac:dyDescent="0.2">
      <c r="A23" s="251" t="s">
        <v>20</v>
      </c>
      <c r="B23" s="226"/>
      <c r="C23" s="252"/>
      <c r="D23" s="253">
        <v>2.5</v>
      </c>
      <c r="E23" s="245">
        <v>10</v>
      </c>
      <c r="F23" s="245">
        <v>30</v>
      </c>
      <c r="G23" s="245">
        <v>40</v>
      </c>
      <c r="H23" s="245">
        <v>50</v>
      </c>
      <c r="I23" s="245">
        <v>65</v>
      </c>
      <c r="J23" s="245">
        <v>100</v>
      </c>
      <c r="K23" s="245">
        <v>100</v>
      </c>
      <c r="L23" s="245"/>
      <c r="M23" s="254">
        <f>(700-SUM(E23:K23))/100</f>
        <v>3.05</v>
      </c>
      <c r="N23" s="201"/>
      <c r="O23" s="201"/>
      <c r="P23" s="201"/>
      <c r="Q23" s="201"/>
      <c r="R23" s="201"/>
      <c r="S23" s="201"/>
    </row>
    <row r="24" spans="1:19" ht="3.75" customHeight="1" thickBot="1" x14ac:dyDescent="0.25">
      <c r="A24" s="125"/>
      <c r="B24" s="125"/>
      <c r="C24" s="125"/>
      <c r="D24" s="125"/>
      <c r="E24" s="125"/>
      <c r="F24" s="125"/>
      <c r="G24" s="31"/>
      <c r="H24" s="31"/>
      <c r="I24" s="31"/>
      <c r="J24" s="31"/>
      <c r="K24" s="31"/>
      <c r="L24" s="31"/>
      <c r="M24" s="31"/>
      <c r="N24" s="201"/>
      <c r="O24" s="201"/>
      <c r="P24" s="201"/>
      <c r="Q24" s="201"/>
      <c r="R24" s="201"/>
      <c r="S24" s="201"/>
    </row>
    <row r="25" spans="1:19" ht="15.95" customHeight="1" x14ac:dyDescent="0.2">
      <c r="A25" s="39" t="s">
        <v>13</v>
      </c>
      <c r="B25" s="41"/>
      <c r="C25" s="40"/>
      <c r="D25" s="41"/>
      <c r="E25" s="255" t="s">
        <v>21</v>
      </c>
      <c r="F25" s="232"/>
      <c r="G25" s="232"/>
      <c r="H25" s="232"/>
      <c r="I25" s="232"/>
      <c r="J25" s="232"/>
      <c r="K25" s="232"/>
      <c r="L25" s="232"/>
      <c r="M25" s="233" t="s">
        <v>22</v>
      </c>
      <c r="N25" s="201"/>
      <c r="O25" s="201"/>
      <c r="P25" s="201"/>
      <c r="Q25" s="201"/>
      <c r="R25" s="201"/>
      <c r="S25" s="201"/>
    </row>
    <row r="26" spans="1:19" ht="15.95" customHeight="1" thickBot="1" x14ac:dyDescent="0.25">
      <c r="A26" s="256" t="s">
        <v>16</v>
      </c>
      <c r="B26" s="29"/>
      <c r="C26" s="257" t="s">
        <v>23</v>
      </c>
      <c r="D26" s="258">
        <v>0.125</v>
      </c>
      <c r="E26" s="259">
        <v>0.25</v>
      </c>
      <c r="F26" s="144">
        <v>0.5</v>
      </c>
      <c r="G26" s="144">
        <v>1</v>
      </c>
      <c r="H26" s="144">
        <v>2</v>
      </c>
      <c r="I26" s="144">
        <v>4</v>
      </c>
      <c r="J26" s="144">
        <v>8</v>
      </c>
      <c r="K26" s="144">
        <v>16</v>
      </c>
      <c r="L26" s="144">
        <v>31.5</v>
      </c>
      <c r="M26" s="260" t="s">
        <v>24</v>
      </c>
      <c r="N26" s="201"/>
      <c r="O26" s="201" t="s">
        <v>25</v>
      </c>
      <c r="P26" s="201" t="s">
        <v>132</v>
      </c>
      <c r="Q26" s="201" t="s">
        <v>133</v>
      </c>
      <c r="R26" s="201" t="s">
        <v>134</v>
      </c>
      <c r="S26" s="201" t="s">
        <v>135</v>
      </c>
    </row>
    <row r="27" spans="1:19" ht="15.95" customHeight="1" x14ac:dyDescent="0.2">
      <c r="A27" s="239" t="s">
        <v>136</v>
      </c>
      <c r="B27" s="240"/>
      <c r="C27" s="261">
        <v>0</v>
      </c>
      <c r="D27" s="262">
        <f t="shared" ref="D27:K33" si="0">ROUND((($C27*D12)/100),1)</f>
        <v>0</v>
      </c>
      <c r="E27" s="262">
        <f t="shared" si="0"/>
        <v>0</v>
      </c>
      <c r="F27" s="243">
        <f t="shared" si="0"/>
        <v>0</v>
      </c>
      <c r="G27" s="243">
        <f t="shared" si="0"/>
        <v>0</v>
      </c>
      <c r="H27" s="243">
        <f t="shared" si="0"/>
        <v>0</v>
      </c>
      <c r="I27" s="243">
        <f t="shared" si="0"/>
        <v>0</v>
      </c>
      <c r="J27" s="243">
        <f t="shared" si="0"/>
        <v>0</v>
      </c>
      <c r="K27" s="243">
        <f t="shared" si="0"/>
        <v>0</v>
      </c>
      <c r="L27" s="243"/>
      <c r="M27" s="254"/>
      <c r="N27" s="201">
        <v>0</v>
      </c>
      <c r="O27" s="201">
        <v>0</v>
      </c>
      <c r="P27" s="201">
        <v>0</v>
      </c>
      <c r="Q27" s="201">
        <v>0</v>
      </c>
      <c r="R27" s="201">
        <v>0</v>
      </c>
      <c r="S27" s="201">
        <v>0</v>
      </c>
    </row>
    <row r="28" spans="1:19" ht="15.95" customHeight="1" x14ac:dyDescent="0.2">
      <c r="A28" s="239" t="s">
        <v>151</v>
      </c>
      <c r="B28" s="240"/>
      <c r="C28" s="261">
        <v>30</v>
      </c>
      <c r="D28" s="243">
        <f>ROUND((($C28*D13)/100),1)</f>
        <v>0.5</v>
      </c>
      <c r="E28" s="243">
        <f>ROUND((($C28*E13)/100),1)</f>
        <v>8</v>
      </c>
      <c r="F28" s="243">
        <f t="shared" si="0"/>
        <v>29.8</v>
      </c>
      <c r="G28" s="243">
        <f t="shared" si="0"/>
        <v>30</v>
      </c>
      <c r="H28" s="243">
        <f t="shared" si="0"/>
        <v>30</v>
      </c>
      <c r="I28" s="243">
        <f t="shared" si="0"/>
        <v>30</v>
      </c>
      <c r="J28" s="243">
        <f t="shared" si="0"/>
        <v>30</v>
      </c>
      <c r="K28" s="243">
        <f t="shared" si="0"/>
        <v>30</v>
      </c>
      <c r="L28" s="243"/>
      <c r="M28" s="254"/>
      <c r="N28" s="201">
        <v>0.125</v>
      </c>
      <c r="O28" s="263">
        <f>D35</f>
        <v>0.5</v>
      </c>
      <c r="P28" s="201">
        <v>2</v>
      </c>
      <c r="Q28" s="201">
        <v>4</v>
      </c>
      <c r="R28" s="201">
        <v>7</v>
      </c>
      <c r="S28" s="201">
        <v>2</v>
      </c>
    </row>
    <row r="29" spans="1:19" ht="15.95" customHeight="1" x14ac:dyDescent="0.2">
      <c r="A29" s="239" t="s">
        <v>137</v>
      </c>
      <c r="B29" s="240"/>
      <c r="C29" s="261">
        <v>10</v>
      </c>
      <c r="D29" s="243">
        <f>ROUND((($C29*D14)/100),1)</f>
        <v>0</v>
      </c>
      <c r="E29" s="243">
        <f t="shared" si="0"/>
        <v>0</v>
      </c>
      <c r="F29" s="243">
        <f>ROUND((($C29*F14)/100),1)</f>
        <v>0.7</v>
      </c>
      <c r="G29" s="243">
        <f t="shared" si="0"/>
        <v>9.8000000000000007</v>
      </c>
      <c r="H29" s="243">
        <f t="shared" si="0"/>
        <v>10</v>
      </c>
      <c r="I29" s="243">
        <f t="shared" si="0"/>
        <v>10</v>
      </c>
      <c r="J29" s="243">
        <f t="shared" si="0"/>
        <v>10</v>
      </c>
      <c r="K29" s="243">
        <f t="shared" si="0"/>
        <v>10</v>
      </c>
      <c r="L29" s="243"/>
      <c r="M29" s="254"/>
      <c r="N29" s="201">
        <v>0.25</v>
      </c>
      <c r="O29" s="263">
        <f>E$35</f>
        <v>8</v>
      </c>
      <c r="P29" s="201">
        <v>5</v>
      </c>
      <c r="Q29" s="201">
        <v>11</v>
      </c>
      <c r="R29" s="201">
        <v>21</v>
      </c>
      <c r="S29" s="201">
        <v>5</v>
      </c>
    </row>
    <row r="30" spans="1:19" ht="15.95" customHeight="1" x14ac:dyDescent="0.2">
      <c r="A30" s="239" t="s">
        <v>138</v>
      </c>
      <c r="B30" s="240"/>
      <c r="C30" s="261">
        <v>10</v>
      </c>
      <c r="D30" s="243">
        <f t="shared" si="0"/>
        <v>0</v>
      </c>
      <c r="E30" s="243">
        <f t="shared" si="0"/>
        <v>0</v>
      </c>
      <c r="F30" s="243">
        <f t="shared" si="0"/>
        <v>0</v>
      </c>
      <c r="G30" s="243">
        <f t="shared" si="0"/>
        <v>0.3</v>
      </c>
      <c r="H30" s="243">
        <f t="shared" si="0"/>
        <v>9.4</v>
      </c>
      <c r="I30" s="243">
        <f t="shared" si="0"/>
        <v>10</v>
      </c>
      <c r="J30" s="243">
        <f t="shared" si="0"/>
        <v>10</v>
      </c>
      <c r="K30" s="243">
        <f t="shared" si="0"/>
        <v>10</v>
      </c>
      <c r="L30" s="243"/>
      <c r="M30" s="254"/>
      <c r="N30" s="201">
        <v>0.5</v>
      </c>
      <c r="O30" s="263">
        <f>F$35</f>
        <v>30.5</v>
      </c>
      <c r="P30" s="201">
        <v>14</v>
      </c>
      <c r="Q30" s="201">
        <v>26</v>
      </c>
      <c r="R30" s="201">
        <v>39</v>
      </c>
      <c r="S30" s="201">
        <v>17</v>
      </c>
    </row>
    <row r="31" spans="1:19" ht="15.95" customHeight="1" x14ac:dyDescent="0.2">
      <c r="A31" s="239" t="s">
        <v>139</v>
      </c>
      <c r="B31" s="240"/>
      <c r="C31" s="261">
        <v>15</v>
      </c>
      <c r="D31" s="243">
        <f t="shared" si="0"/>
        <v>0</v>
      </c>
      <c r="E31" s="243">
        <f t="shared" si="0"/>
        <v>0</v>
      </c>
      <c r="F31" s="243">
        <f t="shared" si="0"/>
        <v>0</v>
      </c>
      <c r="G31" s="243">
        <f t="shared" si="0"/>
        <v>0.1</v>
      </c>
      <c r="H31" s="243">
        <f t="shared" si="0"/>
        <v>1.8</v>
      </c>
      <c r="I31" s="243">
        <f t="shared" si="0"/>
        <v>15</v>
      </c>
      <c r="J31" s="243">
        <f t="shared" si="0"/>
        <v>15</v>
      </c>
      <c r="K31" s="243">
        <f t="shared" si="0"/>
        <v>15</v>
      </c>
      <c r="L31" s="243"/>
      <c r="M31" s="254"/>
      <c r="N31" s="201">
        <v>1</v>
      </c>
      <c r="O31" s="263">
        <f>G$35</f>
        <v>40.200000000000003</v>
      </c>
      <c r="P31" s="201">
        <v>21</v>
      </c>
      <c r="Q31" s="201">
        <v>42</v>
      </c>
      <c r="R31" s="201">
        <v>57</v>
      </c>
      <c r="S31" s="201">
        <v>30</v>
      </c>
    </row>
    <row r="32" spans="1:19" ht="16.5" customHeight="1" x14ac:dyDescent="0.2">
      <c r="A32" s="239" t="s">
        <v>140</v>
      </c>
      <c r="B32" s="240"/>
      <c r="C32" s="261">
        <v>35</v>
      </c>
      <c r="D32" s="243">
        <f t="shared" si="0"/>
        <v>0</v>
      </c>
      <c r="E32" s="243">
        <f t="shared" si="0"/>
        <v>0</v>
      </c>
      <c r="F32" s="243">
        <f t="shared" si="0"/>
        <v>0</v>
      </c>
      <c r="G32" s="243">
        <f t="shared" si="0"/>
        <v>0</v>
      </c>
      <c r="H32" s="243">
        <f t="shared" si="0"/>
        <v>0.3</v>
      </c>
      <c r="I32" s="243">
        <f t="shared" si="0"/>
        <v>0.2</v>
      </c>
      <c r="J32" s="243">
        <f t="shared" si="0"/>
        <v>35</v>
      </c>
      <c r="K32" s="243">
        <f t="shared" si="0"/>
        <v>35</v>
      </c>
      <c r="L32" s="243"/>
      <c r="M32" s="254"/>
      <c r="N32" s="201">
        <v>2</v>
      </c>
      <c r="O32" s="263">
        <f>H$35</f>
        <v>51.5</v>
      </c>
      <c r="P32" s="201">
        <v>36</v>
      </c>
      <c r="Q32" s="201">
        <v>57</v>
      </c>
      <c r="R32" s="201">
        <v>71</v>
      </c>
      <c r="S32" s="201">
        <v>30</v>
      </c>
    </row>
    <row r="33" spans="1:22" ht="15.95" customHeight="1" x14ac:dyDescent="0.2">
      <c r="A33" s="239" t="s">
        <v>141</v>
      </c>
      <c r="B33" s="240"/>
      <c r="C33" s="261">
        <v>0</v>
      </c>
      <c r="D33" s="243">
        <f t="shared" si="0"/>
        <v>0</v>
      </c>
      <c r="E33" s="243">
        <f t="shared" si="0"/>
        <v>0</v>
      </c>
      <c r="F33" s="243">
        <f t="shared" si="0"/>
        <v>0</v>
      </c>
      <c r="G33" s="243">
        <f t="shared" si="0"/>
        <v>0</v>
      </c>
      <c r="H33" s="243">
        <f t="shared" si="0"/>
        <v>0</v>
      </c>
      <c r="I33" s="243">
        <f t="shared" si="0"/>
        <v>0</v>
      </c>
      <c r="J33" s="243">
        <f t="shared" si="0"/>
        <v>0</v>
      </c>
      <c r="K33" s="243">
        <f t="shared" si="0"/>
        <v>0</v>
      </c>
      <c r="L33" s="243"/>
      <c r="M33" s="254"/>
      <c r="N33" s="201">
        <v>4</v>
      </c>
      <c r="O33" s="263">
        <f>I$35</f>
        <v>65.2</v>
      </c>
      <c r="P33" s="201">
        <v>61</v>
      </c>
      <c r="Q33" s="201">
        <v>74</v>
      </c>
      <c r="R33" s="201">
        <v>85</v>
      </c>
      <c r="S33" s="201">
        <v>30</v>
      </c>
    </row>
    <row r="34" spans="1:22" ht="15.95" customHeight="1" thickBot="1" x14ac:dyDescent="0.25">
      <c r="A34" s="234"/>
      <c r="B34" s="235"/>
      <c r="C34" s="264"/>
      <c r="D34" s="265"/>
      <c r="E34" s="249"/>
      <c r="F34" s="249"/>
      <c r="G34" s="249"/>
      <c r="H34" s="249"/>
      <c r="I34" s="249"/>
      <c r="J34" s="249"/>
      <c r="K34" s="249"/>
      <c r="L34" s="249"/>
      <c r="M34" s="266"/>
      <c r="N34" s="201">
        <v>8</v>
      </c>
      <c r="O34" s="263">
        <f>J$35</f>
        <v>100</v>
      </c>
      <c r="P34" s="201">
        <v>100</v>
      </c>
      <c r="Q34" s="201">
        <v>100</v>
      </c>
      <c r="R34" s="201">
        <v>100</v>
      </c>
      <c r="S34" s="201">
        <v>100</v>
      </c>
    </row>
    <row r="35" spans="1:22" ht="15.95" customHeight="1" x14ac:dyDescent="0.2">
      <c r="A35" s="209" t="s">
        <v>25</v>
      </c>
      <c r="B35" s="267"/>
      <c r="C35" s="261">
        <f>SUM(C27:C33)</f>
        <v>100</v>
      </c>
      <c r="D35" s="243">
        <f>ROUND((SUM(D27:D33)),1)</f>
        <v>0.5</v>
      </c>
      <c r="E35" s="243">
        <f t="shared" ref="E35:K35" si="1">ROUND((SUM(E27:E33)),1)</f>
        <v>8</v>
      </c>
      <c r="F35" s="243">
        <f t="shared" si="1"/>
        <v>30.5</v>
      </c>
      <c r="G35" s="243">
        <f t="shared" si="1"/>
        <v>40.200000000000003</v>
      </c>
      <c r="H35" s="243">
        <f t="shared" si="1"/>
        <v>51.5</v>
      </c>
      <c r="I35" s="243">
        <f t="shared" si="1"/>
        <v>65.2</v>
      </c>
      <c r="J35" s="243">
        <f t="shared" si="1"/>
        <v>100</v>
      </c>
      <c r="K35" s="243">
        <f t="shared" si="1"/>
        <v>100</v>
      </c>
      <c r="L35" s="243"/>
      <c r="M35" s="254">
        <f>(700-SUM(E35:K35))/100</f>
        <v>3.0460000000000003</v>
      </c>
      <c r="N35" s="201">
        <v>16</v>
      </c>
      <c r="O35" s="263">
        <f>K$35</f>
        <v>100</v>
      </c>
      <c r="P35" s="201">
        <v>100</v>
      </c>
      <c r="Q35" s="201">
        <v>100</v>
      </c>
      <c r="R35" s="201">
        <v>100</v>
      </c>
      <c r="S35" s="201">
        <v>100</v>
      </c>
    </row>
    <row r="36" spans="1:22" ht="15.95" customHeight="1" thickBot="1" x14ac:dyDescent="0.25">
      <c r="A36" s="268" t="s">
        <v>26</v>
      </c>
      <c r="B36" s="269"/>
      <c r="C36" s="270"/>
      <c r="D36" s="249">
        <f t="shared" ref="D36:K36" si="2">D35-D23</f>
        <v>-2</v>
      </c>
      <c r="E36" s="249">
        <f t="shared" si="2"/>
        <v>-2</v>
      </c>
      <c r="F36" s="249">
        <f t="shared" si="2"/>
        <v>0.5</v>
      </c>
      <c r="G36" s="249">
        <f t="shared" si="2"/>
        <v>0.20000000000000284</v>
      </c>
      <c r="H36" s="249">
        <f t="shared" si="2"/>
        <v>1.5</v>
      </c>
      <c r="I36" s="249">
        <f t="shared" si="2"/>
        <v>0.20000000000000284</v>
      </c>
      <c r="J36" s="249">
        <f t="shared" si="2"/>
        <v>0</v>
      </c>
      <c r="K36" s="249">
        <f t="shared" si="2"/>
        <v>0</v>
      </c>
      <c r="L36" s="249"/>
      <c r="M36" s="266">
        <f>M35-M23</f>
        <v>-3.9999999999995595E-3</v>
      </c>
      <c r="N36" s="201"/>
      <c r="O36" s="201"/>
      <c r="P36" s="201"/>
      <c r="Q36" s="201"/>
      <c r="R36" s="201"/>
      <c r="S36" s="201"/>
    </row>
    <row r="37" spans="1:22" ht="15.9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s="201" t="s">
        <v>142</v>
      </c>
    </row>
    <row r="39" spans="1:22" x14ac:dyDescent="0.2">
      <c r="E39" s="3"/>
    </row>
    <row r="42" spans="1:22" x14ac:dyDescent="0.2">
      <c r="V42">
        <v>100</v>
      </c>
    </row>
    <row r="44" spans="1:22" x14ac:dyDescent="0.2">
      <c r="O44" s="8"/>
    </row>
    <row r="57" spans="3:13" x14ac:dyDescent="0.2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2">
      <c r="C58" t="s">
        <v>109</v>
      </c>
      <c r="F58">
        <f>POWER((F57/16),0.5)*100</f>
        <v>8.8388347648318444</v>
      </c>
      <c r="G58">
        <f t="shared" ref="G58:M58" si="3">POWER((G57/16),0.5)*100</f>
        <v>12.5</v>
      </c>
      <c r="H58">
        <f t="shared" si="3"/>
        <v>17.677669529663689</v>
      </c>
      <c r="I58">
        <f t="shared" si="3"/>
        <v>25</v>
      </c>
      <c r="J58">
        <f t="shared" si="3"/>
        <v>35.355339059327378</v>
      </c>
      <c r="K58">
        <f t="shared" si="3"/>
        <v>50</v>
      </c>
      <c r="L58">
        <f t="shared" si="3"/>
        <v>70.710678118654755</v>
      </c>
      <c r="M58">
        <f t="shared" si="3"/>
        <v>100</v>
      </c>
    </row>
    <row r="59" spans="3:13" x14ac:dyDescent="0.2">
      <c r="C59" t="s">
        <v>110</v>
      </c>
      <c r="F59">
        <f t="shared" ref="F59:M59" si="4">(F57/16+POWER(F57/16,0.5))*50</f>
        <v>4.8100423824159222</v>
      </c>
      <c r="G59">
        <f t="shared" si="4"/>
        <v>7.03125</v>
      </c>
      <c r="H59">
        <f t="shared" si="4"/>
        <v>10.401334764831844</v>
      </c>
      <c r="I59">
        <f t="shared" si="4"/>
        <v>15.625</v>
      </c>
      <c r="J59">
        <f t="shared" si="4"/>
        <v>23.927669529663689</v>
      </c>
      <c r="K59">
        <f t="shared" si="4"/>
        <v>37.5</v>
      </c>
      <c r="L59">
        <f t="shared" si="4"/>
        <v>60.35533905932737</v>
      </c>
      <c r="M59">
        <f t="shared" si="4"/>
        <v>100</v>
      </c>
    </row>
    <row r="61" spans="3:13" x14ac:dyDescent="0.2">
      <c r="C61" t="s">
        <v>111</v>
      </c>
      <c r="F61">
        <f>(F58+F59)/2</f>
        <v>6.8244385736238833</v>
      </c>
      <c r="G61">
        <f t="shared" ref="G61:M61" si="5">(G58+G59)/2</f>
        <v>9.765625</v>
      </c>
      <c r="H61">
        <f t="shared" si="5"/>
        <v>14.039502147247767</v>
      </c>
      <c r="I61">
        <f t="shared" si="5"/>
        <v>20.3125</v>
      </c>
      <c r="J61">
        <f t="shared" si="5"/>
        <v>29.641504294495533</v>
      </c>
      <c r="K61">
        <f t="shared" si="5"/>
        <v>43.75</v>
      </c>
      <c r="L61">
        <f t="shared" si="5"/>
        <v>65.533008588991066</v>
      </c>
      <c r="M61">
        <f t="shared" si="5"/>
        <v>100</v>
      </c>
    </row>
    <row r="62" spans="3:13" x14ac:dyDescent="0.2">
      <c r="C62" t="s">
        <v>112</v>
      </c>
      <c r="F62">
        <f t="shared" ref="F62:M62" si="6">(2*F58+F59)/3</f>
        <v>7.4959039706932034</v>
      </c>
      <c r="G62">
        <f t="shared" si="6"/>
        <v>10.677083333333334</v>
      </c>
      <c r="H62">
        <f t="shared" si="6"/>
        <v>15.252224608053075</v>
      </c>
      <c r="I62">
        <f t="shared" si="6"/>
        <v>21.875</v>
      </c>
      <c r="J62">
        <f t="shared" si="6"/>
        <v>31.546115882772813</v>
      </c>
      <c r="K62">
        <f t="shared" si="6"/>
        <v>45.833333333333336</v>
      </c>
      <c r="L62">
        <f t="shared" si="6"/>
        <v>67.258898432212291</v>
      </c>
      <c r="M62">
        <f t="shared" si="6"/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workbookViewId="0">
      <selection activeCell="J1" sqref="J1:K1"/>
    </sheetView>
  </sheetViews>
  <sheetFormatPr baseColWidth="10" defaultRowHeight="12.75" x14ac:dyDescent="0.2"/>
  <cols>
    <col min="1" max="1" width="9.140625" customWidth="1"/>
    <col min="2" max="2" width="10" customWidth="1"/>
    <col min="3" max="6" width="6.7109375" customWidth="1"/>
    <col min="7" max="7" width="7.28515625" customWidth="1"/>
    <col min="8" max="8" width="6.7109375" customWidth="1"/>
    <col min="9" max="9" width="7.7109375" customWidth="1"/>
    <col min="10" max="10" width="10.140625" bestFit="1" customWidth="1"/>
    <col min="11" max="11" width="8" customWidth="1"/>
    <col min="12" max="12" width="8.7109375" customWidth="1"/>
  </cols>
  <sheetData>
    <row r="1" spans="1:11" ht="17.100000000000001" customHeight="1" x14ac:dyDescent="0.2">
      <c r="A1" s="22" t="s">
        <v>0</v>
      </c>
      <c r="B1" s="23" t="s">
        <v>87</v>
      </c>
      <c r="C1" s="23"/>
      <c r="D1" s="23"/>
      <c r="E1" s="23"/>
      <c r="F1" s="23"/>
      <c r="G1" s="23"/>
      <c r="H1" s="23"/>
      <c r="I1" s="150" t="s">
        <v>2</v>
      </c>
      <c r="J1" s="284">
        <v>43759</v>
      </c>
      <c r="K1" s="285"/>
    </row>
    <row r="2" spans="1:11" ht="17.100000000000001" customHeight="1" thickBot="1" x14ac:dyDescent="0.25">
      <c r="A2" s="199" t="s">
        <v>149</v>
      </c>
      <c r="B2" s="151"/>
      <c r="C2" s="151"/>
      <c r="D2" s="151"/>
      <c r="E2" s="151"/>
      <c r="F2" s="151"/>
      <c r="G2" s="151"/>
      <c r="H2" s="151"/>
      <c r="I2" s="118" t="s">
        <v>108</v>
      </c>
      <c r="J2" s="286" t="str">
        <f>'Sieblinie Beton'!M2</f>
        <v>Haamkens</v>
      </c>
      <c r="K2" s="287"/>
    </row>
    <row r="3" spans="1:11" ht="8.1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ht="18" customHeight="1" x14ac:dyDescent="0.2">
      <c r="A4" s="32" t="s">
        <v>5</v>
      </c>
      <c r="B4" s="32"/>
      <c r="C4" s="20"/>
      <c r="D4" s="33" t="str">
        <f>'Sieblinie Beton'!$E$4</f>
        <v>André Klimek (7.3)</v>
      </c>
      <c r="E4" s="33"/>
      <c r="F4" s="33"/>
      <c r="G4" s="33"/>
      <c r="H4" s="33"/>
      <c r="I4" s="33"/>
      <c r="J4" s="33"/>
      <c r="K4" s="33"/>
    </row>
    <row r="5" spans="1:11" ht="18" customHeight="1" x14ac:dyDescent="0.2">
      <c r="A5" s="32" t="s">
        <v>6</v>
      </c>
      <c r="B5" s="32"/>
      <c r="C5" s="20"/>
      <c r="D5" s="33" t="str">
        <f>'Sieblinie Beton'!$E$5</f>
        <v>FE-7.3-731</v>
      </c>
      <c r="E5" s="33"/>
      <c r="F5" s="33"/>
      <c r="G5" s="33"/>
      <c r="H5" s="33"/>
      <c r="I5" s="33"/>
      <c r="J5" s="33"/>
      <c r="K5" s="33"/>
    </row>
    <row r="6" spans="1:11" ht="18" customHeight="1" x14ac:dyDescent="0.2">
      <c r="A6" s="32" t="s">
        <v>31</v>
      </c>
      <c r="B6" s="32"/>
      <c r="C6" s="32"/>
      <c r="D6" s="33" t="s">
        <v>168</v>
      </c>
      <c r="E6" s="33"/>
      <c r="F6" s="33"/>
      <c r="G6" s="33"/>
      <c r="H6" s="33"/>
      <c r="I6" s="33"/>
      <c r="J6" s="33"/>
      <c r="K6" s="33"/>
    </row>
    <row r="7" spans="1:11" ht="3.75" customHeight="1" x14ac:dyDescent="0.2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1" ht="18" customHeight="1" x14ac:dyDescent="0.2">
      <c r="A8" s="32" t="s">
        <v>88</v>
      </c>
      <c r="B8" s="32"/>
      <c r="C8" s="32"/>
      <c r="D8" s="32"/>
      <c r="E8" s="33"/>
      <c r="F8" s="33"/>
      <c r="G8" s="33"/>
      <c r="H8" s="33"/>
      <c r="I8" s="33"/>
      <c r="J8" s="33"/>
      <c r="K8" s="33"/>
    </row>
    <row r="9" spans="1:11" ht="18" customHeight="1" x14ac:dyDescent="0.2">
      <c r="A9" s="32" t="s">
        <v>89</v>
      </c>
      <c r="B9" s="32"/>
      <c r="C9" s="153">
        <f>C23/C22</f>
        <v>0.2982758620689655</v>
      </c>
      <c r="D9" s="33"/>
      <c r="E9" s="145"/>
      <c r="F9" s="154" t="s">
        <v>90</v>
      </c>
      <c r="G9" s="146"/>
      <c r="H9" s="33" t="s">
        <v>150</v>
      </c>
      <c r="I9" s="33"/>
      <c r="J9" s="33"/>
      <c r="K9" s="33"/>
    </row>
    <row r="10" spans="1:11" ht="18" customHeight="1" x14ac:dyDescent="0.2">
      <c r="A10" s="20" t="s">
        <v>91</v>
      </c>
      <c r="B10" s="20"/>
      <c r="C10" s="155"/>
      <c r="D10" s="155"/>
      <c r="E10" s="156"/>
      <c r="F10" s="146" t="s">
        <v>92</v>
      </c>
      <c r="G10" s="146"/>
      <c r="H10" s="146"/>
      <c r="I10" s="153">
        <f>'Sieblinie Beton'!$M$8</f>
        <v>3.0460000000000003</v>
      </c>
      <c r="J10" s="33"/>
      <c r="K10" s="33"/>
    </row>
    <row r="11" spans="1:11" ht="5.25" customHeigh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1" ht="17.100000000000001" customHeight="1" x14ac:dyDescent="0.2">
      <c r="A12" s="147" t="s">
        <v>93</v>
      </c>
      <c r="B12" s="147"/>
      <c r="C12" s="147"/>
      <c r="D12" s="31"/>
      <c r="E12" s="31"/>
      <c r="F12" s="31"/>
      <c r="G12" s="31"/>
      <c r="H12" s="31"/>
      <c r="I12" s="31"/>
      <c r="J12" s="31"/>
      <c r="K12" s="31"/>
    </row>
    <row r="13" spans="1:11" ht="3" customHeight="1" thickBo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1" ht="20.100000000000001" customHeight="1" x14ac:dyDescent="0.2">
      <c r="A14" s="150" t="s">
        <v>94</v>
      </c>
      <c r="B14" s="43"/>
      <c r="C14" s="157">
        <v>0.25</v>
      </c>
      <c r="D14" s="158">
        <v>0.5</v>
      </c>
      <c r="E14" s="158">
        <v>1</v>
      </c>
      <c r="F14" s="158">
        <v>2</v>
      </c>
      <c r="G14" s="158">
        <v>4</v>
      </c>
      <c r="H14" s="158">
        <v>8</v>
      </c>
      <c r="I14" s="158">
        <v>16</v>
      </c>
      <c r="J14" s="158">
        <v>31.5</v>
      </c>
      <c r="K14" s="159" t="s">
        <v>95</v>
      </c>
    </row>
    <row r="15" spans="1:11" ht="20.100000000000001" customHeight="1" thickBot="1" x14ac:dyDescent="0.25">
      <c r="A15" s="118" t="s">
        <v>96</v>
      </c>
      <c r="B15" s="152"/>
      <c r="C15" s="193">
        <v>12.6</v>
      </c>
      <c r="D15" s="194">
        <v>30.3</v>
      </c>
      <c r="E15" s="194">
        <v>40.200000000000003</v>
      </c>
      <c r="F15" s="194">
        <v>49.4</v>
      </c>
      <c r="G15" s="194">
        <v>64.900000000000006</v>
      </c>
      <c r="H15" s="194">
        <v>97.6</v>
      </c>
      <c r="I15" s="194">
        <v>100</v>
      </c>
      <c r="J15" s="194">
        <v>100</v>
      </c>
      <c r="K15" s="195">
        <f>(700-SUM(C15:I15))/100</f>
        <v>3.05</v>
      </c>
    </row>
    <row r="16" spans="1:11" ht="5.25" customHeight="1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</row>
    <row r="17" spans="1:13" ht="17.100000000000001" customHeight="1" x14ac:dyDescent="0.2">
      <c r="A17" s="147" t="s">
        <v>97</v>
      </c>
      <c r="B17" s="147"/>
      <c r="C17" s="147"/>
      <c r="D17" s="147"/>
      <c r="E17" s="147"/>
      <c r="F17" s="31"/>
      <c r="G17" s="31"/>
      <c r="H17" s="31"/>
      <c r="I17" s="31"/>
      <c r="J17" s="31"/>
      <c r="K17" s="31"/>
    </row>
    <row r="18" spans="1:13" ht="3" customHeight="1" thickBo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</row>
    <row r="19" spans="1:13" ht="17.100000000000001" customHeight="1" x14ac:dyDescent="0.2">
      <c r="A19" s="39" t="s">
        <v>34</v>
      </c>
      <c r="B19" s="40"/>
      <c r="C19" s="41" t="s">
        <v>98</v>
      </c>
      <c r="D19" s="40"/>
      <c r="E19" s="41" t="s">
        <v>99</v>
      </c>
      <c r="F19" s="40"/>
      <c r="G19" s="41" t="s">
        <v>100</v>
      </c>
      <c r="H19" s="40"/>
      <c r="I19" s="39" t="s">
        <v>101</v>
      </c>
      <c r="J19" s="41"/>
      <c r="K19" s="40"/>
    </row>
    <row r="20" spans="1:13" ht="17.100000000000001" customHeight="1" x14ac:dyDescent="0.2">
      <c r="A20" s="54"/>
      <c r="B20" s="50"/>
      <c r="C20" s="55"/>
      <c r="D20" s="56"/>
      <c r="E20" s="55" t="s">
        <v>102</v>
      </c>
      <c r="F20" s="56"/>
      <c r="G20" s="49"/>
      <c r="H20" s="160"/>
      <c r="I20" s="148"/>
      <c r="J20" s="149"/>
      <c r="K20" s="161"/>
    </row>
    <row r="21" spans="1:13" ht="20.100000000000001" customHeight="1" thickBot="1" x14ac:dyDescent="0.25">
      <c r="A21" s="118"/>
      <c r="B21" s="119"/>
      <c r="C21" s="29" t="s">
        <v>43</v>
      </c>
      <c r="D21" s="30"/>
      <c r="E21" s="29" t="s">
        <v>85</v>
      </c>
      <c r="F21" s="30"/>
      <c r="G21" s="29" t="s">
        <v>83</v>
      </c>
      <c r="H21" s="30"/>
      <c r="I21" s="162" t="s">
        <v>50</v>
      </c>
      <c r="J21" s="29"/>
      <c r="K21" s="30"/>
    </row>
    <row r="22" spans="1:13" ht="20.100000000000001" customHeight="1" x14ac:dyDescent="0.2">
      <c r="A22" s="288" t="s">
        <v>46</v>
      </c>
      <c r="B22" s="289"/>
      <c r="C22" s="62">
        <v>580</v>
      </c>
      <c r="D22" s="56"/>
      <c r="E22" s="163">
        <v>3.1230000000000002</v>
      </c>
      <c r="F22" s="65"/>
      <c r="G22" s="164">
        <f>ROUND((C22/E22),1)</f>
        <v>185.7</v>
      </c>
      <c r="H22" s="165"/>
      <c r="I22" s="295" t="s">
        <v>147</v>
      </c>
      <c r="J22" s="296"/>
      <c r="K22" s="297"/>
    </row>
    <row r="23" spans="1:13" ht="20.100000000000001" customHeight="1" x14ac:dyDescent="0.2">
      <c r="A23" s="54" t="s">
        <v>47</v>
      </c>
      <c r="B23" s="50"/>
      <c r="C23" s="70">
        <v>173</v>
      </c>
      <c r="D23" s="71"/>
      <c r="E23" s="163">
        <v>1</v>
      </c>
      <c r="F23" s="65"/>
      <c r="G23" s="164">
        <f>C23</f>
        <v>173</v>
      </c>
      <c r="H23" s="165"/>
      <c r="I23" s="292"/>
      <c r="J23" s="293"/>
      <c r="K23" s="294"/>
    </row>
    <row r="24" spans="1:13" ht="20.100000000000001" customHeight="1" x14ac:dyDescent="0.2">
      <c r="A24" s="54" t="s">
        <v>49</v>
      </c>
      <c r="B24" s="50"/>
      <c r="C24" s="75" t="s">
        <v>50</v>
      </c>
      <c r="D24" s="56"/>
      <c r="E24" s="166" t="s">
        <v>50</v>
      </c>
      <c r="F24" s="65"/>
      <c r="G24" s="167" t="s">
        <v>50</v>
      </c>
      <c r="H24" s="165"/>
      <c r="I24" s="292"/>
      <c r="J24" s="293"/>
      <c r="K24" s="294"/>
    </row>
    <row r="25" spans="1:13" ht="20.100000000000001" customHeight="1" x14ac:dyDescent="0.2">
      <c r="A25" s="54" t="s">
        <v>52</v>
      </c>
      <c r="B25" s="50"/>
      <c r="C25" s="75" t="s">
        <v>50</v>
      </c>
      <c r="D25" s="56"/>
      <c r="E25" s="166" t="s">
        <v>50</v>
      </c>
      <c r="F25" s="65"/>
      <c r="G25" s="164">
        <v>20</v>
      </c>
      <c r="H25" s="165"/>
      <c r="I25" s="292"/>
      <c r="J25" s="293"/>
      <c r="K25" s="294"/>
    </row>
    <row r="26" spans="1:13" ht="20.100000000000001" customHeight="1" x14ac:dyDescent="0.2">
      <c r="A26" s="54" t="s">
        <v>126</v>
      </c>
      <c r="B26" s="50" t="s">
        <v>143</v>
      </c>
      <c r="C26" s="75">
        <v>63.8</v>
      </c>
      <c r="D26" s="56"/>
      <c r="E26" s="166">
        <v>2.39</v>
      </c>
      <c r="F26" s="65"/>
      <c r="G26" s="164">
        <f>ROUND((C26/E26),1)</f>
        <v>26.7</v>
      </c>
      <c r="H26" s="165"/>
      <c r="I26" s="292" t="s">
        <v>148</v>
      </c>
      <c r="J26" s="293"/>
      <c r="K26" s="294"/>
    </row>
    <row r="27" spans="1:13" ht="20.100000000000001" customHeight="1" x14ac:dyDescent="0.2">
      <c r="A27" s="54" t="s">
        <v>103</v>
      </c>
      <c r="B27" s="50"/>
      <c r="C27" s="75">
        <f>0.025*C22</f>
        <v>14.5</v>
      </c>
      <c r="D27" s="56"/>
      <c r="E27" s="166">
        <v>1.05</v>
      </c>
      <c r="F27" s="65"/>
      <c r="G27" s="164">
        <f>ROUND((C27/E27),1)</f>
        <v>13.8</v>
      </c>
      <c r="H27" s="165"/>
      <c r="I27" s="292" t="s">
        <v>144</v>
      </c>
      <c r="J27" s="293"/>
      <c r="K27" s="294"/>
    </row>
    <row r="28" spans="1:13" ht="20.100000000000001" customHeight="1" x14ac:dyDescent="0.2">
      <c r="A28" s="290" t="s">
        <v>56</v>
      </c>
      <c r="B28" s="291"/>
      <c r="C28" s="62">
        <f>SUM(C22:C27)</f>
        <v>831.3</v>
      </c>
      <c r="D28" s="56"/>
      <c r="E28" s="166" t="s">
        <v>50</v>
      </c>
      <c r="F28" s="65"/>
      <c r="G28" s="167">
        <f>SUM(G22:G27)</f>
        <v>419.2</v>
      </c>
      <c r="H28" s="165"/>
      <c r="I28" s="292"/>
      <c r="J28" s="293"/>
      <c r="K28" s="294"/>
    </row>
    <row r="29" spans="1:13" ht="20.100000000000001" customHeight="1" x14ac:dyDescent="0.2">
      <c r="A29" s="85" t="s">
        <v>58</v>
      </c>
      <c r="B29" s="86"/>
      <c r="C29" s="168">
        <f>SUM(C30:C38)</f>
        <v>1528</v>
      </c>
      <c r="D29" s="115"/>
      <c r="E29" s="169" t="s">
        <v>50</v>
      </c>
      <c r="F29" s="90"/>
      <c r="G29" s="170">
        <f>1000-G28</f>
        <v>580.79999999999995</v>
      </c>
      <c r="H29" s="171" t="s">
        <v>104</v>
      </c>
      <c r="I29" s="292"/>
      <c r="J29" s="293"/>
      <c r="K29" s="294"/>
    </row>
    <row r="30" spans="1:13" ht="20.100000000000001" customHeight="1" x14ac:dyDescent="0.2">
      <c r="A30" s="172" t="s">
        <v>153</v>
      </c>
      <c r="B30" s="115"/>
      <c r="C30" s="168">
        <f t="shared" ref="C30:C36" si="0">ROUND((G30*E30),0)</f>
        <v>0</v>
      </c>
      <c r="D30" s="115"/>
      <c r="E30" s="173">
        <v>2.65</v>
      </c>
      <c r="F30" s="90"/>
      <c r="G30" s="174">
        <f t="shared" ref="G30:G36" si="1">ROUND(((G$29*H30)/100),2)</f>
        <v>0</v>
      </c>
      <c r="H30" s="175">
        <f>'Sieblinie Beton'!C27</f>
        <v>0</v>
      </c>
      <c r="I30" s="300" t="str">
        <f>'Sieblinie Beton'!M12</f>
        <v>Quarz</v>
      </c>
      <c r="J30" s="301"/>
      <c r="K30" s="302"/>
    </row>
    <row r="31" spans="1:13" ht="20.100000000000001" customHeight="1" x14ac:dyDescent="0.2">
      <c r="A31" s="172" t="s">
        <v>124</v>
      </c>
      <c r="B31" s="115"/>
      <c r="C31" s="168">
        <f>ROUND((G31*E31),0)</f>
        <v>458</v>
      </c>
      <c r="D31" s="115"/>
      <c r="E31" s="173">
        <v>2.63</v>
      </c>
      <c r="F31" s="90"/>
      <c r="G31" s="174">
        <f t="shared" si="1"/>
        <v>174.24</v>
      </c>
      <c r="H31" s="175">
        <f>'Sieblinie Beton'!C28</f>
        <v>30</v>
      </c>
      <c r="I31" s="300" t="str">
        <f>'Sieblinie Beton'!M13</f>
        <v>Okrilla  2015</v>
      </c>
      <c r="J31" s="301"/>
      <c r="K31" s="302"/>
    </row>
    <row r="32" spans="1:13" ht="20.100000000000001" customHeight="1" x14ac:dyDescent="0.2">
      <c r="A32" s="172" t="s">
        <v>123</v>
      </c>
      <c r="B32" s="115"/>
      <c r="C32" s="168">
        <f t="shared" si="0"/>
        <v>153</v>
      </c>
      <c r="D32" s="115"/>
      <c r="E32" s="173">
        <v>2.63</v>
      </c>
      <c r="F32" s="90"/>
      <c r="G32" s="174">
        <f t="shared" si="1"/>
        <v>58.08</v>
      </c>
      <c r="H32" s="175">
        <f>'Sieblinie Beton'!C29</f>
        <v>10</v>
      </c>
      <c r="I32" s="300" t="str">
        <f>'Sieblinie Beton'!M14</f>
        <v>Okrilla  2015</v>
      </c>
      <c r="J32" s="301"/>
      <c r="K32" s="302"/>
      <c r="M32" s="16"/>
    </row>
    <row r="33" spans="1:13" ht="20.100000000000001" customHeight="1" x14ac:dyDescent="0.2">
      <c r="A33" s="172" t="s">
        <v>122</v>
      </c>
      <c r="B33" s="115"/>
      <c r="C33" s="168">
        <f t="shared" si="0"/>
        <v>153</v>
      </c>
      <c r="D33" s="115"/>
      <c r="E33" s="173">
        <v>2.63</v>
      </c>
      <c r="F33" s="90"/>
      <c r="G33" s="174">
        <f t="shared" si="1"/>
        <v>58.08</v>
      </c>
      <c r="H33" s="175">
        <f>'Sieblinie Beton'!C30</f>
        <v>10</v>
      </c>
      <c r="I33" s="300" t="str">
        <f>'Sieblinie Beton'!M15</f>
        <v>Okrilla  2015</v>
      </c>
      <c r="J33" s="301"/>
      <c r="K33" s="302"/>
      <c r="M33" s="8"/>
    </row>
    <row r="34" spans="1:13" ht="20.100000000000001" customHeight="1" x14ac:dyDescent="0.2">
      <c r="A34" s="172" t="s">
        <v>121</v>
      </c>
      <c r="B34" s="115"/>
      <c r="C34" s="168">
        <f t="shared" si="0"/>
        <v>229</v>
      </c>
      <c r="D34" s="115"/>
      <c r="E34" s="173">
        <v>2.63</v>
      </c>
      <c r="F34" s="90"/>
      <c r="G34" s="174">
        <f t="shared" si="1"/>
        <v>87.12</v>
      </c>
      <c r="H34" s="175">
        <f>'Sieblinie Beton'!C31</f>
        <v>15</v>
      </c>
      <c r="I34" s="300" t="str">
        <f>'Sieblinie Beton'!M16</f>
        <v>Okrilla  2015</v>
      </c>
      <c r="J34" s="301"/>
      <c r="K34" s="302"/>
    </row>
    <row r="35" spans="1:13" ht="20.100000000000001" customHeight="1" x14ac:dyDescent="0.2">
      <c r="A35" s="172" t="s">
        <v>120</v>
      </c>
      <c r="B35" s="115"/>
      <c r="C35" s="168">
        <f t="shared" si="0"/>
        <v>535</v>
      </c>
      <c r="D35" s="115"/>
      <c r="E35" s="173">
        <v>2.63</v>
      </c>
      <c r="F35" s="90"/>
      <c r="G35" s="174">
        <f t="shared" si="1"/>
        <v>203.28</v>
      </c>
      <c r="H35" s="175">
        <f>'Sieblinie Beton'!C32</f>
        <v>35</v>
      </c>
      <c r="I35" s="300" t="str">
        <f>'Sieblinie Beton'!M17</f>
        <v>Okrilla  2015</v>
      </c>
      <c r="J35" s="301"/>
      <c r="K35" s="302"/>
    </row>
    <row r="36" spans="1:13" ht="20.100000000000001" customHeight="1" x14ac:dyDescent="0.2">
      <c r="A36" s="172" t="s">
        <v>119</v>
      </c>
      <c r="B36" s="115"/>
      <c r="C36" s="168">
        <f t="shared" si="0"/>
        <v>0</v>
      </c>
      <c r="D36" s="115"/>
      <c r="E36" s="173">
        <v>2.63</v>
      </c>
      <c r="F36" s="90"/>
      <c r="G36" s="174">
        <f t="shared" si="1"/>
        <v>0</v>
      </c>
      <c r="H36" s="175">
        <f>'Sieblinie Beton'!C33</f>
        <v>0</v>
      </c>
      <c r="I36" s="300" t="str">
        <f>'Sieblinie Beton'!M18</f>
        <v>Dorsten 2013</v>
      </c>
      <c r="J36" s="301"/>
      <c r="K36" s="302"/>
    </row>
    <row r="37" spans="1:13" ht="20.100000000000001" customHeight="1" x14ac:dyDescent="0.2">
      <c r="A37" s="172"/>
      <c r="B37" s="115"/>
      <c r="C37" s="176" t="s">
        <v>50</v>
      </c>
      <c r="D37" s="115"/>
      <c r="E37" s="169" t="s">
        <v>50</v>
      </c>
      <c r="F37" s="90"/>
      <c r="G37" s="177" t="s">
        <v>73</v>
      </c>
      <c r="H37" s="178" t="s">
        <v>73</v>
      </c>
      <c r="I37" s="292"/>
      <c r="J37" s="293"/>
      <c r="K37" s="294"/>
      <c r="M37" s="16"/>
    </row>
    <row r="38" spans="1:13" ht="20.100000000000001" customHeight="1" x14ac:dyDescent="0.2">
      <c r="A38" s="62"/>
      <c r="B38" s="56"/>
      <c r="C38" s="179" t="s">
        <v>50</v>
      </c>
      <c r="D38" s="56"/>
      <c r="E38" s="166" t="s">
        <v>50</v>
      </c>
      <c r="F38" s="65"/>
      <c r="G38" s="180" t="s">
        <v>73</v>
      </c>
      <c r="H38" s="181" t="s">
        <v>73</v>
      </c>
      <c r="I38" s="292"/>
      <c r="J38" s="293"/>
      <c r="K38" s="294"/>
      <c r="M38" s="8"/>
    </row>
    <row r="39" spans="1:13" ht="20.100000000000001" customHeight="1" x14ac:dyDescent="0.2">
      <c r="A39" s="54" t="s">
        <v>76</v>
      </c>
      <c r="B39" s="50"/>
      <c r="C39" s="70">
        <f>SUM(C22:C27)+C29</f>
        <v>2359.3000000000002</v>
      </c>
      <c r="D39" s="56"/>
      <c r="E39" s="166" t="s">
        <v>50</v>
      </c>
      <c r="F39" s="65"/>
      <c r="G39" s="70">
        <f>SUM(G22,G23,G25,G26,G27,G29)</f>
        <v>1000</v>
      </c>
      <c r="H39" s="71"/>
      <c r="I39" s="292"/>
      <c r="J39" s="293"/>
      <c r="K39" s="294"/>
    </row>
    <row r="40" spans="1:13" ht="20.100000000000001" customHeight="1" x14ac:dyDescent="0.2">
      <c r="A40" s="54" t="s">
        <v>105</v>
      </c>
      <c r="B40" s="50"/>
      <c r="C40" s="75" t="s">
        <v>50</v>
      </c>
      <c r="D40" s="56"/>
      <c r="E40" s="75" t="s">
        <v>50</v>
      </c>
      <c r="F40" s="65"/>
      <c r="G40" s="75" t="s">
        <v>50</v>
      </c>
      <c r="H40" s="56"/>
      <c r="I40" s="292"/>
      <c r="J40" s="293"/>
      <c r="K40" s="294"/>
    </row>
    <row r="41" spans="1:13" ht="20.100000000000001" customHeight="1" thickBot="1" x14ac:dyDescent="0.25">
      <c r="A41" s="118" t="s">
        <v>106</v>
      </c>
      <c r="B41" s="119"/>
      <c r="C41" s="162" t="s">
        <v>50</v>
      </c>
      <c r="D41" s="30"/>
      <c r="E41" s="162" t="s">
        <v>50</v>
      </c>
      <c r="F41" s="124"/>
      <c r="G41" s="162" t="s">
        <v>50</v>
      </c>
      <c r="H41" s="30"/>
      <c r="I41" s="298"/>
      <c r="J41" s="286"/>
      <c r="K41" s="299"/>
    </row>
    <row r="42" spans="1:13" ht="6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3" ht="15" customHeight="1" x14ac:dyDescent="0.2">
      <c r="A44" s="4"/>
      <c r="B44" s="4"/>
      <c r="C44" s="9"/>
      <c r="D44" s="4"/>
      <c r="E44" s="10"/>
      <c r="F44" s="4"/>
      <c r="G44" s="7"/>
      <c r="H44" s="9"/>
      <c r="I44" s="9"/>
      <c r="J44" s="14"/>
      <c r="K44" s="4"/>
      <c r="L44" s="11"/>
    </row>
    <row r="45" spans="1:13" ht="15" customHeight="1" x14ac:dyDescent="0.2">
      <c r="A45" s="4"/>
      <c r="B45" s="4"/>
      <c r="C45" s="4"/>
      <c r="D45" s="4"/>
      <c r="E45" s="10"/>
      <c r="F45" s="9"/>
      <c r="G45" s="9"/>
      <c r="H45" s="4"/>
      <c r="I45" s="12"/>
      <c r="J45" s="10"/>
      <c r="K45" s="4"/>
      <c r="L45" s="7"/>
    </row>
    <row r="46" spans="1:13" ht="15" customHeight="1" x14ac:dyDescent="0.2">
      <c r="A46" s="7"/>
      <c r="B46" s="7"/>
      <c r="C46" s="13"/>
      <c r="D46" s="4"/>
      <c r="E46" s="11"/>
      <c r="F46" s="7"/>
      <c r="G46" s="7"/>
      <c r="H46" s="7"/>
      <c r="I46" s="7"/>
      <c r="J46" s="14"/>
      <c r="K46" s="7"/>
      <c r="L46" s="13"/>
    </row>
    <row r="47" spans="1:13" ht="15" customHeight="1" x14ac:dyDescent="0.2">
      <c r="A47" s="4"/>
      <c r="B47" s="7"/>
      <c r="C47" s="9"/>
      <c r="D47" s="4"/>
      <c r="E47" s="11"/>
      <c r="F47" s="7"/>
      <c r="G47" s="7"/>
      <c r="H47" s="7"/>
      <c r="I47" s="7"/>
      <c r="J47" s="14"/>
      <c r="K47" s="7"/>
      <c r="L47" s="7"/>
    </row>
    <row r="48" spans="1:13" ht="15" customHeight="1" x14ac:dyDescent="0.2">
      <c r="A48" s="7"/>
      <c r="C48" s="14"/>
    </row>
    <row r="51" spans="7:7" x14ac:dyDescent="0.2">
      <c r="G51" s="15"/>
    </row>
  </sheetData>
  <mergeCells count="24">
    <mergeCell ref="I34:K34"/>
    <mergeCell ref="I36:K36"/>
    <mergeCell ref="I35:K35"/>
    <mergeCell ref="I29:K29"/>
    <mergeCell ref="I30:K30"/>
    <mergeCell ref="I31:K31"/>
    <mergeCell ref="I32:K32"/>
    <mergeCell ref="I33:K33"/>
    <mergeCell ref="I41:K41"/>
    <mergeCell ref="I37:K37"/>
    <mergeCell ref="I38:K38"/>
    <mergeCell ref="I39:K39"/>
    <mergeCell ref="I40:K40"/>
    <mergeCell ref="J1:K1"/>
    <mergeCell ref="J2:K2"/>
    <mergeCell ref="A22:B22"/>
    <mergeCell ref="A28:B28"/>
    <mergeCell ref="I27:K27"/>
    <mergeCell ref="I22:K22"/>
    <mergeCell ref="I23:K23"/>
    <mergeCell ref="I24:K24"/>
    <mergeCell ref="I25:K25"/>
    <mergeCell ref="I28:K28"/>
    <mergeCell ref="I26:K26"/>
  </mergeCells>
  <phoneticPr fontId="2" type="noConversion"/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6"/>
  <sheetViews>
    <sheetView zoomScaleNormal="100" workbookViewId="0">
      <selection activeCell="K1" sqref="K1"/>
    </sheetView>
  </sheetViews>
  <sheetFormatPr baseColWidth="10" defaultRowHeight="12.75" x14ac:dyDescent="0.2"/>
  <cols>
    <col min="1" max="1" width="10.42578125" customWidth="1"/>
    <col min="2" max="2" width="11.28515625" customWidth="1"/>
    <col min="3" max="3" width="8" customWidth="1"/>
    <col min="4" max="4" width="3.85546875" customWidth="1"/>
    <col min="5" max="5" width="7.28515625" customWidth="1"/>
    <col min="6" max="6" width="1.140625" customWidth="1"/>
    <col min="7" max="7" width="7.28515625" customWidth="1"/>
    <col min="8" max="8" width="1.140625" customWidth="1"/>
    <col min="9" max="9" width="8.28515625" customWidth="1"/>
    <col min="10" max="10" width="7.7109375" customWidth="1"/>
    <col min="11" max="11" width="8" customWidth="1"/>
    <col min="12" max="12" width="7.42578125" customWidth="1"/>
  </cols>
  <sheetData>
    <row r="1" spans="1:17" ht="17.100000000000001" customHeight="1" x14ac:dyDescent="0.2">
      <c r="A1" s="22" t="s">
        <v>0</v>
      </c>
      <c r="B1" s="23" t="s">
        <v>27</v>
      </c>
      <c r="C1" s="23"/>
      <c r="D1" s="23"/>
      <c r="E1" s="23"/>
      <c r="F1" s="23"/>
      <c r="G1" s="23"/>
      <c r="H1" s="23"/>
      <c r="I1" s="23"/>
      <c r="J1" s="24" t="s">
        <v>28</v>
      </c>
      <c r="K1" s="25">
        <v>43759</v>
      </c>
      <c r="L1" s="26"/>
    </row>
    <row r="2" spans="1:17" ht="17.100000000000001" customHeight="1" thickBot="1" x14ac:dyDescent="0.25">
      <c r="A2" s="199" t="s">
        <v>167</v>
      </c>
      <c r="B2" s="27" t="s">
        <v>29</v>
      </c>
      <c r="C2" s="27"/>
      <c r="D2" s="27"/>
      <c r="E2" s="27"/>
      <c r="F2" s="27"/>
      <c r="G2" s="27"/>
      <c r="H2" s="27"/>
      <c r="I2" s="27"/>
      <c r="J2" s="28" t="s">
        <v>30</v>
      </c>
      <c r="K2" s="29" t="str">
        <f>'Rezeptur Beton'!J2</f>
        <v>Haamkens</v>
      </c>
      <c r="L2" s="30"/>
    </row>
    <row r="3" spans="1:17" ht="8.1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7" ht="18" customHeight="1" x14ac:dyDescent="0.2">
      <c r="A4" s="32" t="s">
        <v>5</v>
      </c>
      <c r="B4" s="32"/>
      <c r="C4" s="20"/>
      <c r="D4" s="33" t="str">
        <f>'Rezeptur Beton'!$D$4</f>
        <v>André Klimek (7.3)</v>
      </c>
      <c r="E4" s="33"/>
      <c r="F4" s="33"/>
      <c r="G4" s="33"/>
      <c r="H4" s="33"/>
      <c r="I4" s="33"/>
      <c r="J4" s="34" t="s">
        <v>166</v>
      </c>
      <c r="K4" s="34"/>
      <c r="L4" s="33"/>
    </row>
    <row r="5" spans="1:17" ht="18" customHeight="1" x14ac:dyDescent="0.2">
      <c r="A5" s="32" t="s">
        <v>6</v>
      </c>
      <c r="B5" s="32"/>
      <c r="C5" s="20"/>
      <c r="D5" s="33" t="str">
        <f>'Rezeptur Beton'!$D$5</f>
        <v>FE-7.3-731</v>
      </c>
      <c r="E5" s="33"/>
      <c r="F5" s="33"/>
      <c r="G5" s="33"/>
      <c r="H5" s="33"/>
      <c r="I5" s="33"/>
      <c r="J5" s="33" t="s">
        <v>115</v>
      </c>
      <c r="K5" s="33" t="s">
        <v>163</v>
      </c>
      <c r="L5" s="33"/>
    </row>
    <row r="6" spans="1:17" ht="18" customHeight="1" x14ac:dyDescent="0.2">
      <c r="A6" s="32" t="s">
        <v>31</v>
      </c>
      <c r="B6" s="32"/>
      <c r="C6" s="32"/>
      <c r="D6" s="33" t="s">
        <v>168</v>
      </c>
      <c r="E6" s="33"/>
      <c r="F6" s="33"/>
      <c r="G6" s="33"/>
      <c r="H6" s="33"/>
      <c r="I6" s="33"/>
      <c r="J6" s="33" t="str">
        <f>'Sieblinie Beton'!G6</f>
        <v>C80/95</v>
      </c>
      <c r="K6" s="33"/>
      <c r="L6" s="33"/>
    </row>
    <row r="7" spans="1:17" ht="12.75" customHeight="1" thickBo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7" ht="17.100000000000001" customHeight="1" thickBot="1" x14ac:dyDescent="0.25">
      <c r="A8" s="35" t="s">
        <v>32</v>
      </c>
      <c r="B8" s="36"/>
      <c r="C8" s="36"/>
      <c r="D8" s="36"/>
      <c r="E8" s="36"/>
      <c r="F8" s="36"/>
      <c r="G8" s="36"/>
      <c r="H8" s="37"/>
      <c r="I8" s="36" t="s">
        <v>33</v>
      </c>
      <c r="J8" s="38"/>
      <c r="K8" s="38"/>
      <c r="L8" s="37"/>
    </row>
    <row r="9" spans="1:17" ht="17.100000000000001" customHeight="1" x14ac:dyDescent="0.2">
      <c r="A9" s="39" t="s">
        <v>34</v>
      </c>
      <c r="B9" s="40"/>
      <c r="C9" s="41" t="s">
        <v>35</v>
      </c>
      <c r="D9" s="40"/>
      <c r="E9" s="41" t="s">
        <v>36</v>
      </c>
      <c r="F9" s="41"/>
      <c r="G9" s="41"/>
      <c r="H9" s="40"/>
      <c r="I9" s="42" t="s">
        <v>37</v>
      </c>
      <c r="J9" s="43"/>
      <c r="K9" s="43"/>
      <c r="L9" s="44"/>
    </row>
    <row r="10" spans="1:17" ht="17.100000000000001" customHeight="1" x14ac:dyDescent="0.2">
      <c r="A10" s="45"/>
      <c r="B10" s="46"/>
      <c r="C10" s="47" t="s">
        <v>38</v>
      </c>
      <c r="D10" s="48"/>
      <c r="E10" s="196">
        <v>120</v>
      </c>
      <c r="F10" s="197" t="s">
        <v>39</v>
      </c>
      <c r="G10" s="196">
        <v>120</v>
      </c>
      <c r="H10" s="198" t="s">
        <v>39</v>
      </c>
      <c r="I10" s="51" t="s">
        <v>113</v>
      </c>
      <c r="J10" s="51"/>
      <c r="K10" s="52"/>
      <c r="L10" s="210" t="s">
        <v>158</v>
      </c>
      <c r="M10" s="182"/>
    </row>
    <row r="11" spans="1:17" ht="17.100000000000001" customHeight="1" x14ac:dyDescent="0.2">
      <c r="A11" s="54"/>
      <c r="B11" s="50"/>
      <c r="C11" s="55"/>
      <c r="D11" s="56"/>
      <c r="E11" s="57" t="s">
        <v>40</v>
      </c>
      <c r="F11" s="58"/>
      <c r="G11" s="57" t="s">
        <v>41</v>
      </c>
      <c r="H11" s="59"/>
      <c r="I11" s="51" t="s">
        <v>113</v>
      </c>
      <c r="J11" s="51"/>
      <c r="K11" s="52"/>
      <c r="L11" s="53" t="s">
        <v>159</v>
      </c>
    </row>
    <row r="12" spans="1:17" ht="20.100000000000001" customHeight="1" thickBot="1" x14ac:dyDescent="0.25">
      <c r="A12" s="60" t="s">
        <v>42</v>
      </c>
      <c r="B12" s="184" t="s">
        <v>117</v>
      </c>
      <c r="C12" s="29" t="s">
        <v>43</v>
      </c>
      <c r="D12" s="30"/>
      <c r="E12" s="29" t="s">
        <v>44</v>
      </c>
      <c r="F12" s="61"/>
      <c r="G12" s="29" t="s">
        <v>44</v>
      </c>
      <c r="H12" s="30"/>
      <c r="I12" s="51" t="s">
        <v>45</v>
      </c>
      <c r="J12" s="51"/>
      <c r="K12" s="52"/>
      <c r="L12" s="53"/>
    </row>
    <row r="13" spans="1:17" ht="20.100000000000001" customHeight="1" thickBot="1" x14ac:dyDescent="0.25">
      <c r="A13" s="54" t="s">
        <v>46</v>
      </c>
      <c r="B13" s="21" t="s">
        <v>116</v>
      </c>
      <c r="C13" s="62">
        <f>'Rezeptur Beton'!C22</f>
        <v>580</v>
      </c>
      <c r="D13" s="56"/>
      <c r="E13" s="63">
        <f>ROUND(((C13*E$10)/1000),2)</f>
        <v>69.599999999999994</v>
      </c>
      <c r="F13" s="64"/>
      <c r="G13" s="63">
        <f>ROUND(((C13*E$10)/1000),2)</f>
        <v>69.599999999999994</v>
      </c>
      <c r="H13" s="65"/>
      <c r="I13" s="66"/>
      <c r="J13" s="67"/>
      <c r="K13" s="68"/>
      <c r="L13" s="69"/>
    </row>
    <row r="14" spans="1:17" ht="20.100000000000001" customHeight="1" thickBot="1" x14ac:dyDescent="0.25">
      <c r="A14" s="54" t="s">
        <v>47</v>
      </c>
      <c r="B14" s="50"/>
      <c r="C14" s="70">
        <f>'Rezeptur Beton'!C23</f>
        <v>173</v>
      </c>
      <c r="D14" s="71"/>
      <c r="E14" s="63">
        <f>ROUND(((C14*E$10)/1000),2)</f>
        <v>20.76</v>
      </c>
      <c r="F14" s="72"/>
      <c r="G14" s="63">
        <f>ROUND(((C14*G$10)/1000),2)</f>
        <v>20.76</v>
      </c>
      <c r="H14" s="65"/>
      <c r="I14" s="73" t="s">
        <v>48</v>
      </c>
      <c r="J14" s="74"/>
      <c r="K14" s="280"/>
      <c r="L14" s="191"/>
    </row>
    <row r="15" spans="1:17" ht="20.100000000000001" customHeight="1" x14ac:dyDescent="0.2">
      <c r="A15" s="54" t="s">
        <v>49</v>
      </c>
      <c r="B15" s="50"/>
      <c r="C15" s="75" t="s">
        <v>50</v>
      </c>
      <c r="D15" s="56"/>
      <c r="E15" s="63" t="s">
        <v>50</v>
      </c>
      <c r="F15" s="72"/>
      <c r="G15" s="63" t="s">
        <v>50</v>
      </c>
      <c r="H15" s="65"/>
      <c r="I15" s="76" t="s">
        <v>51</v>
      </c>
      <c r="J15" s="77"/>
      <c r="K15" s="77"/>
      <c r="L15" s="50"/>
    </row>
    <row r="16" spans="1:17" ht="20.100000000000001" customHeight="1" x14ac:dyDescent="0.2">
      <c r="A16" s="54" t="s">
        <v>52</v>
      </c>
      <c r="B16" s="50"/>
      <c r="C16" s="75" t="s">
        <v>50</v>
      </c>
      <c r="D16" s="56"/>
      <c r="E16" s="63" t="s">
        <v>50</v>
      </c>
      <c r="F16" s="72"/>
      <c r="G16" s="63" t="s">
        <v>50</v>
      </c>
      <c r="H16" s="65"/>
      <c r="I16" s="51" t="s">
        <v>53</v>
      </c>
      <c r="J16" s="78"/>
      <c r="K16" s="79"/>
      <c r="L16" s="192"/>
      <c r="O16" s="19"/>
      <c r="Q16" s="19"/>
    </row>
    <row r="17" spans="1:15" ht="20.100000000000001" customHeight="1" x14ac:dyDescent="0.2">
      <c r="A17" s="54" t="s">
        <v>146</v>
      </c>
      <c r="B17" s="21" t="s">
        <v>143</v>
      </c>
      <c r="C17" s="75">
        <f>'Rezeptur Beton'!C26</f>
        <v>63.8</v>
      </c>
      <c r="D17" s="56"/>
      <c r="E17" s="185">
        <f>C17*E$10/1000</f>
        <v>7.6559999999999997</v>
      </c>
      <c r="F17" s="186"/>
      <c r="G17" s="185">
        <f>C17*E$10/1000</f>
        <v>7.6559999999999997</v>
      </c>
      <c r="H17" s="65"/>
      <c r="I17" s="51" t="s">
        <v>54</v>
      </c>
      <c r="J17" s="78"/>
      <c r="K17" s="80">
        <v>8</v>
      </c>
      <c r="L17" s="202">
        <v>8</v>
      </c>
    </row>
    <row r="18" spans="1:15" ht="20.100000000000001" customHeight="1" thickBot="1" x14ac:dyDescent="0.25">
      <c r="A18" s="54" t="s">
        <v>118</v>
      </c>
      <c r="B18" s="21" t="s">
        <v>144</v>
      </c>
      <c r="C18" s="75">
        <f>'Rezeptur Beton'!C27</f>
        <v>14.5</v>
      </c>
      <c r="D18" s="56"/>
      <c r="E18" s="185">
        <f>ROUND(((C18*E$10)/1000),3)</f>
        <v>1.74</v>
      </c>
      <c r="F18" s="186"/>
      <c r="G18" s="185">
        <f>ROUND(((C18*E$10)/1000),3)</f>
        <v>1.74</v>
      </c>
      <c r="H18" s="65"/>
      <c r="I18" s="81" t="s">
        <v>55</v>
      </c>
      <c r="J18" s="82"/>
      <c r="K18" s="83">
        <f>ROUND(K16/K17*1000,-1)</f>
        <v>0</v>
      </c>
      <c r="L18" s="203">
        <f>ROUND(L16/L17*1000,-1)</f>
        <v>0</v>
      </c>
    </row>
    <row r="19" spans="1:15" ht="20.100000000000001" customHeight="1" x14ac:dyDescent="0.2">
      <c r="A19" s="54" t="s">
        <v>56</v>
      </c>
      <c r="B19" s="50"/>
      <c r="C19" s="75">
        <f>SUM(C13:C18)</f>
        <v>831.3</v>
      </c>
      <c r="D19" s="56"/>
      <c r="E19" s="185">
        <f>SUM(E13:E18)</f>
        <v>99.756</v>
      </c>
      <c r="F19" s="186"/>
      <c r="G19" s="185">
        <f>SUM(G13:G18)</f>
        <v>99.756</v>
      </c>
      <c r="H19" s="65"/>
      <c r="I19" s="84" t="s">
        <v>57</v>
      </c>
      <c r="J19" s="77"/>
      <c r="K19" s="77"/>
      <c r="L19" s="50"/>
      <c r="N19" s="182"/>
    </row>
    <row r="20" spans="1:15" ht="20.100000000000001" customHeight="1" x14ac:dyDescent="0.2">
      <c r="A20" s="85" t="s">
        <v>58</v>
      </c>
      <c r="B20" s="86"/>
      <c r="C20" s="87">
        <f>SUM(C21:C27)</f>
        <v>1528</v>
      </c>
      <c r="D20" s="88" t="s">
        <v>59</v>
      </c>
      <c r="E20" s="187">
        <f>SUM(E21:E30)</f>
        <v>183.36</v>
      </c>
      <c r="F20" s="188"/>
      <c r="G20" s="189">
        <f>E20</f>
        <v>183.36</v>
      </c>
      <c r="H20" s="90"/>
      <c r="I20" s="91" t="s">
        <v>107</v>
      </c>
      <c r="J20" s="92"/>
      <c r="K20" s="91" t="s">
        <v>60</v>
      </c>
      <c r="L20" s="93"/>
    </row>
    <row r="21" spans="1:15" ht="20.100000000000001" customHeight="1" thickBot="1" x14ac:dyDescent="0.25">
      <c r="A21" s="94" t="s">
        <v>61</v>
      </c>
      <c r="B21" s="95" t="str">
        <f>'Rezeptur Beton'!I30</f>
        <v>Quarz</v>
      </c>
      <c r="C21" s="87">
        <f>'Rezeptur Beton'!C30</f>
        <v>0</v>
      </c>
      <c r="D21" s="96">
        <f>'Rezeptur Beton'!H30</f>
        <v>0</v>
      </c>
      <c r="E21" s="189">
        <f>ROUND(((C21*E$10)/1000),32)</f>
        <v>0</v>
      </c>
      <c r="F21" s="190"/>
      <c r="G21" s="189">
        <f>ROUND((E21),3)</f>
        <v>0</v>
      </c>
      <c r="H21" s="90"/>
      <c r="I21" s="98"/>
      <c r="J21" s="98"/>
      <c r="K21" s="98"/>
      <c r="L21" s="99"/>
    </row>
    <row r="22" spans="1:15" ht="20.100000000000001" customHeight="1" x14ac:dyDescent="0.2">
      <c r="A22" s="94" t="s">
        <v>62</v>
      </c>
      <c r="B22" s="95" t="str">
        <f>'Rezeptur Beton'!I31</f>
        <v>Okrilla  2015</v>
      </c>
      <c r="C22" s="87">
        <f>'Rezeptur Beton'!C31</f>
        <v>458</v>
      </c>
      <c r="D22" s="96">
        <f>'Rezeptur Beton'!H31</f>
        <v>30</v>
      </c>
      <c r="E22" s="189">
        <f>ROUND(((C22*E$10)/1000),3)</f>
        <v>54.96</v>
      </c>
      <c r="F22" s="190"/>
      <c r="G22" s="189">
        <f>ROUND((G21+E22),3)</f>
        <v>54.96</v>
      </c>
      <c r="H22" s="90"/>
      <c r="I22" s="84" t="s">
        <v>63</v>
      </c>
      <c r="J22" s="77"/>
      <c r="K22" s="77"/>
      <c r="L22" s="50"/>
    </row>
    <row r="23" spans="1:15" ht="20.100000000000001" customHeight="1" x14ac:dyDescent="0.2">
      <c r="A23" s="94" t="s">
        <v>64</v>
      </c>
      <c r="B23" s="95" t="str">
        <f>'Rezeptur Beton'!I32</f>
        <v>Okrilla  2015</v>
      </c>
      <c r="C23" s="87">
        <f>'Rezeptur Beton'!C32</f>
        <v>153</v>
      </c>
      <c r="D23" s="96">
        <f>'Rezeptur Beton'!H32</f>
        <v>10</v>
      </c>
      <c r="E23" s="189">
        <f>ROUND(((C23*E$10)/1000),3)</f>
        <v>18.36</v>
      </c>
      <c r="F23" s="190"/>
      <c r="G23" s="189">
        <f>ROUND((G22+E23),3)</f>
        <v>73.319999999999993</v>
      </c>
      <c r="H23" s="90"/>
      <c r="I23" s="100" t="s">
        <v>65</v>
      </c>
      <c r="J23" s="101"/>
      <c r="K23" s="102"/>
      <c r="L23" s="103"/>
    </row>
    <row r="24" spans="1:15" ht="20.100000000000001" customHeight="1" thickBot="1" x14ac:dyDescent="0.25">
      <c r="A24" s="94" t="s">
        <v>66</v>
      </c>
      <c r="B24" s="95" t="str">
        <f>'Rezeptur Beton'!I33</f>
        <v>Okrilla  2015</v>
      </c>
      <c r="C24" s="87">
        <f>'Rezeptur Beton'!C33</f>
        <v>153</v>
      </c>
      <c r="D24" s="96">
        <f>'Rezeptur Beton'!H33</f>
        <v>10</v>
      </c>
      <c r="E24" s="189">
        <f t="shared" ref="E24:E27" si="0">ROUND(((C24*E$10)/1000),3)</f>
        <v>18.36</v>
      </c>
      <c r="F24" s="190"/>
      <c r="G24" s="189">
        <f>ROUND((G23+E24),3)</f>
        <v>91.68</v>
      </c>
      <c r="H24" s="90"/>
      <c r="I24" s="104" t="s">
        <v>67</v>
      </c>
      <c r="J24" s="105"/>
      <c r="K24" s="81"/>
      <c r="L24" s="99"/>
    </row>
    <row r="25" spans="1:15" ht="20.100000000000001" customHeight="1" x14ac:dyDescent="0.2">
      <c r="A25" s="94" t="s">
        <v>68</v>
      </c>
      <c r="B25" s="95" t="str">
        <f>'Rezeptur Beton'!I34</f>
        <v>Okrilla  2015</v>
      </c>
      <c r="C25" s="87">
        <f>'Rezeptur Beton'!C34</f>
        <v>229</v>
      </c>
      <c r="D25" s="96">
        <f>'Rezeptur Beton'!H34</f>
        <v>15</v>
      </c>
      <c r="E25" s="189">
        <f t="shared" si="0"/>
        <v>27.48</v>
      </c>
      <c r="F25" s="190"/>
      <c r="G25" s="189">
        <f>ROUND((G24+E25),2)</f>
        <v>119.16</v>
      </c>
      <c r="H25" s="90"/>
      <c r="I25" s="76" t="s">
        <v>69</v>
      </c>
      <c r="J25" s="106"/>
      <c r="K25" s="106"/>
      <c r="L25" s="50"/>
    </row>
    <row r="26" spans="1:15" ht="20.100000000000001" customHeight="1" x14ac:dyDescent="0.2">
      <c r="A26" s="94" t="s">
        <v>70</v>
      </c>
      <c r="B26" s="95" t="str">
        <f>'Rezeptur Beton'!I35</f>
        <v>Okrilla  2015</v>
      </c>
      <c r="C26" s="107">
        <f>'Rezeptur Beton'!C35</f>
        <v>535</v>
      </c>
      <c r="D26" s="108">
        <f>'Rezeptur Beton'!H35</f>
        <v>35</v>
      </c>
      <c r="E26" s="189">
        <f t="shared" si="0"/>
        <v>64.2</v>
      </c>
      <c r="F26" s="190"/>
      <c r="G26" s="189">
        <f>ROUND((G25+E26),3)</f>
        <v>183.36</v>
      </c>
      <c r="H26" s="90"/>
      <c r="I26" s="206"/>
      <c r="J26" s="67"/>
      <c r="K26" s="67"/>
      <c r="L26" s="109"/>
    </row>
    <row r="27" spans="1:15" ht="20.100000000000001" customHeight="1" x14ac:dyDescent="0.2">
      <c r="A27" s="94" t="s">
        <v>71</v>
      </c>
      <c r="B27" s="95" t="str">
        <f>'Rezeptur Beton'!I36</f>
        <v>Dorsten 2013</v>
      </c>
      <c r="C27" s="87">
        <f>'Rezeptur Beton'!C36</f>
        <v>0</v>
      </c>
      <c r="D27" s="96">
        <f>'Rezeptur Beton'!H36</f>
        <v>0</v>
      </c>
      <c r="E27" s="189">
        <f t="shared" si="0"/>
        <v>0</v>
      </c>
      <c r="F27" s="190"/>
      <c r="G27" s="189">
        <f>ROUND((G26+E27),3)</f>
        <v>183.36</v>
      </c>
      <c r="H27" s="90"/>
      <c r="I27" s="183" t="s">
        <v>154</v>
      </c>
      <c r="J27" s="110"/>
      <c r="K27" s="110"/>
      <c r="L27" s="103"/>
      <c r="O27" s="19"/>
    </row>
    <row r="28" spans="1:15" ht="20.100000000000001" customHeight="1" thickBot="1" x14ac:dyDescent="0.25">
      <c r="A28" s="94" t="s">
        <v>72</v>
      </c>
      <c r="B28" s="111"/>
      <c r="C28" s="107" t="s">
        <v>50</v>
      </c>
      <c r="D28" s="112" t="s">
        <v>73</v>
      </c>
      <c r="E28" s="89" t="s">
        <v>50</v>
      </c>
      <c r="F28" s="113"/>
      <c r="G28" s="89" t="s">
        <v>50</v>
      </c>
      <c r="H28" s="90"/>
      <c r="I28" s="207" t="s">
        <v>155</v>
      </c>
      <c r="J28" s="205"/>
      <c r="K28" s="81"/>
      <c r="L28" s="99"/>
      <c r="O28" s="19"/>
    </row>
    <row r="29" spans="1:15" ht="20.100000000000001" customHeight="1" x14ac:dyDescent="0.2">
      <c r="A29" s="114" t="s">
        <v>50</v>
      </c>
      <c r="B29" s="115"/>
      <c r="C29" s="107" t="s">
        <v>50</v>
      </c>
      <c r="D29" s="112" t="s">
        <v>73</v>
      </c>
      <c r="E29" s="89" t="s">
        <v>50</v>
      </c>
      <c r="F29" s="97"/>
      <c r="G29" s="89" t="s">
        <v>50</v>
      </c>
      <c r="H29" s="90"/>
      <c r="I29" s="76" t="s">
        <v>74</v>
      </c>
      <c r="J29" s="106"/>
      <c r="K29" s="77"/>
      <c r="L29" s="50"/>
      <c r="O29" s="19"/>
    </row>
    <row r="30" spans="1:15" ht="20.100000000000001" customHeight="1" x14ac:dyDescent="0.2">
      <c r="A30" s="75" t="s">
        <v>50</v>
      </c>
      <c r="B30" s="56"/>
      <c r="C30" s="116" t="s">
        <v>50</v>
      </c>
      <c r="D30" s="117" t="s">
        <v>73</v>
      </c>
      <c r="E30" s="63" t="s">
        <v>50</v>
      </c>
      <c r="F30" s="72"/>
      <c r="G30" s="63" t="s">
        <v>50</v>
      </c>
      <c r="H30" s="65"/>
      <c r="I30" s="110" t="s">
        <v>75</v>
      </c>
      <c r="J30" s="110"/>
      <c r="K30" s="110" t="s">
        <v>114</v>
      </c>
      <c r="L30" s="103"/>
      <c r="O30" s="19"/>
    </row>
    <row r="31" spans="1:15" ht="20.100000000000001" customHeight="1" thickBot="1" x14ac:dyDescent="0.25">
      <c r="A31" s="118" t="s">
        <v>76</v>
      </c>
      <c r="B31" s="119"/>
      <c r="C31" s="120">
        <f>ROUND((C19+C20),2)</f>
        <v>2359.3000000000002</v>
      </c>
      <c r="D31" s="121" t="s">
        <v>73</v>
      </c>
      <c r="E31" s="122">
        <f>ROUND((E19+E20),2)</f>
        <v>283.12</v>
      </c>
      <c r="F31" s="123"/>
      <c r="G31" s="122">
        <f>ROUND((SUM(G13,G14,G17,G18,G20)),2)</f>
        <v>283.12</v>
      </c>
      <c r="H31" s="124"/>
      <c r="I31" s="81"/>
      <c r="J31" s="81"/>
      <c r="K31" s="81"/>
      <c r="L31" s="99"/>
      <c r="O31" s="19"/>
    </row>
    <row r="32" spans="1:15" ht="5.25" customHeight="1" thickBot="1" x14ac:dyDescent="0.25">
      <c r="A32" s="125"/>
      <c r="B32" s="125"/>
      <c r="C32" s="126"/>
      <c r="D32" s="47"/>
      <c r="E32" s="20"/>
      <c r="F32" s="20"/>
      <c r="G32" s="20"/>
      <c r="H32" s="20"/>
      <c r="I32" s="20"/>
      <c r="J32" s="20"/>
      <c r="K32" s="20"/>
      <c r="L32" s="20"/>
    </row>
    <row r="33" spans="1:12" ht="20.100000000000001" customHeight="1" x14ac:dyDescent="0.2">
      <c r="A33" s="35" t="s">
        <v>77</v>
      </c>
      <c r="B33" s="38"/>
      <c r="C33" s="127"/>
      <c r="D33" s="41"/>
      <c r="E33" s="128" t="s">
        <v>78</v>
      </c>
      <c r="F33" s="129"/>
      <c r="G33" s="129"/>
      <c r="H33" s="284"/>
      <c r="I33" s="284"/>
      <c r="J33" s="284"/>
      <c r="K33" s="129"/>
      <c r="L33" s="130"/>
    </row>
    <row r="34" spans="1:12" ht="18.95" customHeight="1" x14ac:dyDescent="0.2">
      <c r="A34" s="131" t="s">
        <v>79</v>
      </c>
      <c r="B34" s="132"/>
      <c r="C34" s="133" t="s">
        <v>80</v>
      </c>
      <c r="D34" s="134"/>
      <c r="E34" s="309">
        <v>1</v>
      </c>
      <c r="F34" s="310"/>
      <c r="G34" s="309">
        <v>2</v>
      </c>
      <c r="H34" s="310"/>
      <c r="I34" s="17">
        <v>3</v>
      </c>
      <c r="J34" s="208">
        <v>4</v>
      </c>
      <c r="K34" s="17">
        <v>5</v>
      </c>
      <c r="L34" s="18">
        <v>6</v>
      </c>
    </row>
    <row r="35" spans="1:12" ht="18.95" customHeight="1" x14ac:dyDescent="0.2">
      <c r="A35" s="135" t="s">
        <v>81</v>
      </c>
      <c r="B35" s="110"/>
      <c r="C35" s="136" t="s">
        <v>44</v>
      </c>
      <c r="D35" s="137"/>
      <c r="E35" s="307"/>
      <c r="F35" s="308"/>
      <c r="G35" s="307"/>
      <c r="H35" s="308"/>
      <c r="I35" s="79"/>
      <c r="J35" s="80"/>
      <c r="K35" s="80"/>
      <c r="L35" s="53"/>
    </row>
    <row r="36" spans="1:12" ht="18.95" customHeight="1" x14ac:dyDescent="0.2">
      <c r="A36" s="135" t="s">
        <v>82</v>
      </c>
      <c r="B36" s="110"/>
      <c r="C36" s="136" t="s">
        <v>83</v>
      </c>
      <c r="D36" s="137"/>
      <c r="E36" s="313">
        <v>3.375</v>
      </c>
      <c r="F36" s="314"/>
      <c r="G36" s="314"/>
      <c r="H36" s="314"/>
      <c r="I36" s="314"/>
      <c r="J36" s="314"/>
      <c r="K36" s="314"/>
      <c r="L36" s="315"/>
    </row>
    <row r="37" spans="1:12" ht="18.95" customHeight="1" x14ac:dyDescent="0.2">
      <c r="A37" s="138" t="s">
        <v>84</v>
      </c>
      <c r="B37" s="139"/>
      <c r="C37" s="140" t="s">
        <v>85</v>
      </c>
      <c r="D37" s="141"/>
      <c r="E37" s="311">
        <f>ROUND(E35/E36,3)</f>
        <v>0</v>
      </c>
      <c r="F37" s="312"/>
      <c r="G37" s="311">
        <f>ROUND(G35/E36,3)</f>
        <v>0</v>
      </c>
      <c r="H37" s="312"/>
      <c r="I37" s="211">
        <f>ROUND(I35/E36,3)</f>
        <v>0</v>
      </c>
      <c r="J37" s="212">
        <f>ROUND(J35/E36,3)</f>
        <v>0</v>
      </c>
      <c r="K37" s="212">
        <f>ROUND(K35/E36,3)</f>
        <v>0</v>
      </c>
      <c r="L37" s="213">
        <f>ROUND(L35/E36,3)</f>
        <v>0</v>
      </c>
    </row>
    <row r="38" spans="1:12" ht="18.95" customHeight="1" thickBot="1" x14ac:dyDescent="0.25">
      <c r="A38" s="142" t="s">
        <v>86</v>
      </c>
      <c r="B38" s="81"/>
      <c r="C38" s="143" t="s">
        <v>85</v>
      </c>
      <c r="D38" s="144"/>
      <c r="E38" s="303">
        <f>ROUND(AVERAGE(E37:I37),3)</f>
        <v>0</v>
      </c>
      <c r="F38" s="304"/>
      <c r="G38" s="304"/>
      <c r="H38" s="304"/>
      <c r="I38" s="305"/>
      <c r="J38" s="303">
        <f>ROUND(AVERAGE(J37:L37),3)</f>
        <v>0</v>
      </c>
      <c r="K38" s="304"/>
      <c r="L38" s="306"/>
    </row>
    <row r="39" spans="1:12" s="200" customFormat="1" ht="6.75" customHeight="1" x14ac:dyDescent="0.2">
      <c r="A39" s="281"/>
      <c r="B39" s="281"/>
      <c r="C39" s="282"/>
      <c r="D39" s="47"/>
      <c r="E39" s="283"/>
      <c r="F39" s="283"/>
      <c r="G39" s="283"/>
      <c r="H39" s="283"/>
      <c r="I39" s="283"/>
      <c r="J39" s="283"/>
      <c r="K39" s="283"/>
      <c r="L39" s="283"/>
    </row>
    <row r="40" spans="1:12" s="200" customFormat="1" ht="18" customHeight="1" x14ac:dyDescent="0.2">
      <c r="A40" s="316" t="s">
        <v>165</v>
      </c>
      <c r="B40" s="316"/>
      <c r="C40" s="316"/>
      <c r="D40" s="316"/>
      <c r="E40" s="316"/>
      <c r="F40" s="316"/>
      <c r="G40" s="215"/>
      <c r="H40" s="216"/>
      <c r="I40" s="214"/>
      <c r="J40" s="214"/>
      <c r="K40" s="214"/>
      <c r="L40" s="214"/>
    </row>
    <row r="41" spans="1:12" s="200" customFormat="1" ht="18" customHeight="1" x14ac:dyDescent="0.2">
      <c r="A41" s="293" t="s">
        <v>164</v>
      </c>
      <c r="B41" s="293"/>
      <c r="C41" s="293"/>
      <c r="D41" s="317"/>
      <c r="E41" s="317"/>
      <c r="F41" s="317"/>
      <c r="G41" s="218"/>
      <c r="H41" s="219"/>
      <c r="I41" s="217"/>
      <c r="J41" s="214"/>
      <c r="K41" s="214"/>
      <c r="L41" s="214"/>
    </row>
    <row r="42" spans="1:12" ht="18" customHeight="1" x14ac:dyDescent="0.2">
      <c r="A42" s="220"/>
      <c r="B42" s="217"/>
      <c r="C42" s="217"/>
      <c r="D42" s="217"/>
      <c r="E42" s="217"/>
      <c r="F42" s="217"/>
      <c r="G42" s="218"/>
      <c r="H42" s="219"/>
      <c r="I42" s="217"/>
      <c r="J42" s="214"/>
      <c r="K42" s="214"/>
      <c r="L42" s="214"/>
    </row>
    <row r="43" spans="1:12" ht="18" customHeight="1" x14ac:dyDescent="0.2">
      <c r="A43" s="220"/>
      <c r="B43" s="217"/>
      <c r="C43" s="217"/>
      <c r="D43" s="217"/>
      <c r="E43" s="217"/>
      <c r="F43" s="217"/>
      <c r="G43" s="221"/>
      <c r="H43" s="219"/>
      <c r="I43" s="217"/>
      <c r="J43" s="217"/>
      <c r="K43" s="217"/>
      <c r="L43" s="217"/>
    </row>
    <row r="44" spans="1:12" x14ac:dyDescent="0.2">
      <c r="A44" s="222"/>
      <c r="B44" s="222"/>
      <c r="C44" s="222"/>
      <c r="D44" s="222"/>
      <c r="E44" s="222"/>
      <c r="F44" s="222"/>
      <c r="G44" s="223"/>
      <c r="H44" s="224"/>
      <c r="I44" s="222"/>
      <c r="J44" s="222"/>
      <c r="K44" s="222"/>
      <c r="L44" s="222"/>
    </row>
    <row r="45" spans="1:12" x14ac:dyDescent="0.2">
      <c r="A45" s="204"/>
    </row>
    <row r="46" spans="1:12" x14ac:dyDescent="0.2">
      <c r="A46" s="204"/>
      <c r="B46" s="204"/>
    </row>
  </sheetData>
  <mergeCells count="12">
    <mergeCell ref="A40:F40"/>
    <mergeCell ref="A41:C41"/>
    <mergeCell ref="E38:I38"/>
    <mergeCell ref="J38:L38"/>
    <mergeCell ref="H33:J33"/>
    <mergeCell ref="E35:F35"/>
    <mergeCell ref="G35:H35"/>
    <mergeCell ref="E34:F34"/>
    <mergeCell ref="G34:H34"/>
    <mergeCell ref="E37:F37"/>
    <mergeCell ref="G37:H37"/>
    <mergeCell ref="E36:L36"/>
  </mergeCells>
  <phoneticPr fontId="2" type="noConversion"/>
  <pageMargins left="0.78740157480314965" right="0.23622047244094491" top="0.62992125984251968" bottom="0.15748031496062992" header="0.27559055118110237" footer="0.23622047244094491"/>
  <pageSetup paperSize="9" orientation="portrait" horizontalDpi="1200" verticalDpi="1200" r:id="rId1"/>
  <headerFooter alignWithMargins="0">
    <oddFooter>&amp;R&amp;8
&amp;F&amp;D</oddFooter>
  </headerFooter>
  <ignoredErrors>
    <ignoredError sqref="G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 Beton</vt:lpstr>
      <vt:lpstr>Rezeptur Beton</vt:lpstr>
      <vt:lpstr>Mischanweisung Beton</vt:lpstr>
      <vt:lpstr>'Mischanweisung Beton'!Druckbereich</vt:lpstr>
      <vt:lpstr>'Rezeptur Beton'!Druckbereich</vt:lpstr>
      <vt:lpstr>'Sieblinie Beton'!Druckbereich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Klimek, André</cp:lastModifiedBy>
  <cp:lastPrinted>2018-06-04T12:39:40Z</cp:lastPrinted>
  <dcterms:created xsi:type="dcterms:W3CDTF">2002-01-23T14:42:05Z</dcterms:created>
  <dcterms:modified xsi:type="dcterms:W3CDTF">2019-10-21T07:32:16Z</dcterms:modified>
</cp:coreProperties>
</file>