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1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eblinie MVI" sheetId="1" state="visible" r:id="rId2"/>
    <sheet name="RezepturMVI" sheetId="2" state="visible" r:id="rId3"/>
    <sheet name="MischanweisungMVI" sheetId="3" state="visible" r:id="rId4"/>
  </sheets>
  <externalReferences>
    <externalReference r:id="rId5"/>
  </externalReferences>
  <definedNames>
    <definedName function="false" hidden="false" localSheetId="2" name="_xlnm.Print_Area" vbProcedure="false">MischanweisungMVI!$A$1:$L$43</definedName>
    <definedName function="false" hidden="false" localSheetId="1" name="_xlnm.Print_Area" vbProcedure="false">RezepturMVI!$A$1:$K$48</definedName>
    <definedName function="false" hidden="false" localSheetId="0" name="_xlnm.Print_Area" vbProcedure="false">'Sieblinie MVI'!$A$1:$M$55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<sst xmlns="http://schemas.openxmlformats.org/spreadsheetml/2006/main" count="246" uniqueCount="165">
  <si>
    <t xml:space="preserve">BAM</t>
  </si>
  <si>
    <t xml:space="preserve">Kornzusammensetzung von Zuschlaggemischen für Beton</t>
  </si>
  <si>
    <t xml:space="preserve">  Datum:</t>
  </si>
  <si>
    <t xml:space="preserve">VII.1</t>
  </si>
  <si>
    <t xml:space="preserve">Rechnerische Ermittlung der Sieblinie und graphische Darstellung</t>
  </si>
  <si>
    <t xml:space="preserve">  Bearbeiter: </t>
  </si>
  <si>
    <t xml:space="preserve">Haa</t>
  </si>
  <si>
    <t xml:space="preserve">Antragsteller:</t>
  </si>
  <si>
    <t xml:space="preserve">BAM 7.0 (Werner)</t>
  </si>
  <si>
    <t xml:space="preserve">Sand/Kies</t>
  </si>
  <si>
    <t xml:space="preserve">Antrags-/ Projekt-Nr.:</t>
  </si>
  <si>
    <t xml:space="preserve">BA-Losert</t>
  </si>
  <si>
    <t xml:space="preserve">Datei: </t>
  </si>
  <si>
    <t xml:space="preserve">Betonsorte u. -festigkeitsklasse:</t>
  </si>
  <si>
    <t xml:space="preserve">Sieblinie:</t>
  </si>
  <si>
    <t xml:space="preserve">AB 16</t>
  </si>
  <si>
    <t xml:space="preserve">Zusammensetzung der Korngruppen</t>
  </si>
  <si>
    <t xml:space="preserve">Kennwert:</t>
  </si>
  <si>
    <t xml:space="preserve">Körnungsziffer</t>
  </si>
  <si>
    <t xml:space="preserve">Korngruppe</t>
  </si>
  <si>
    <t xml:space="preserve">Durchgang in M.-% durch die Siebe (Maschen-bzw. Lochweite in mm)</t>
  </si>
  <si>
    <t xml:space="preserve">Material-</t>
  </si>
  <si>
    <t xml:space="preserve">mm</t>
  </si>
  <si>
    <t xml:space="preserve">herkunft</t>
  </si>
  <si>
    <t xml:space="preserve">0 / 0,3</t>
  </si>
  <si>
    <t xml:space="preserve">Quarz</t>
  </si>
  <si>
    <t xml:space="preserve">0  /  0,5</t>
  </si>
  <si>
    <t xml:space="preserve">Okrilla  </t>
  </si>
  <si>
    <t xml:space="preserve">0,5  / 1,0</t>
  </si>
  <si>
    <t xml:space="preserve">1,0  / 2,0</t>
  </si>
  <si>
    <t xml:space="preserve">2,0  / 4,0</t>
  </si>
  <si>
    <t xml:space="preserve">4,0  / 8,0</t>
  </si>
  <si>
    <t xml:space="preserve">8,0  /16,0</t>
  </si>
  <si>
    <t xml:space="preserve">Berechnung der Sieblinie</t>
  </si>
  <si>
    <t xml:space="preserve">Sollsieblinie</t>
  </si>
  <si>
    <t xml:space="preserve">Durchgang in M-% durch die Siebe (Maschen-bzw. Lochweite in mm)</t>
  </si>
  <si>
    <t xml:space="preserve">Körnungs-</t>
  </si>
  <si>
    <t xml:space="preserve">Anteil in %</t>
  </si>
  <si>
    <t xml:space="preserve">ziffer</t>
  </si>
  <si>
    <t xml:space="preserve">Istsieblinie</t>
  </si>
  <si>
    <t xml:space="preserve">A 8</t>
  </si>
  <si>
    <t xml:space="preserve">B 8</t>
  </si>
  <si>
    <t xml:space="preserve">C 8</t>
  </si>
  <si>
    <t xml:space="preserve">U 8</t>
  </si>
  <si>
    <t xml:space="preserve">  0  /  0,3</t>
  </si>
  <si>
    <t xml:space="preserve">0,5  /  1,0</t>
  </si>
  <si>
    <t xml:space="preserve">1,0  /  2,0</t>
  </si>
  <si>
    <t xml:space="preserve">2,0  /  4,0</t>
  </si>
  <si>
    <t xml:space="preserve">4,0  /  8,0</t>
  </si>
  <si>
    <t xml:space="preserve">8,0  / 16,0</t>
  </si>
  <si>
    <t xml:space="preserve">Abweichung in %</t>
  </si>
  <si>
    <t xml:space="preserve">Annahme: V-% gleich M-%</t>
  </si>
  <si>
    <t xml:space="preserve">Fuller</t>
  </si>
  <si>
    <t xml:space="preserve">Empa</t>
  </si>
  <si>
    <t xml:space="preserve">Mittel</t>
  </si>
  <si>
    <t xml:space="preserve">2/3+1/3</t>
  </si>
  <si>
    <t xml:space="preserve">Berechnung der Zusammensetzung von Beton</t>
  </si>
  <si>
    <t xml:space="preserve">30.06.2014</t>
  </si>
  <si>
    <t xml:space="preserve">  Bearbeiter:</t>
  </si>
  <si>
    <t xml:space="preserve">Werner</t>
  </si>
  <si>
    <t xml:space="preserve">BAM 7.0</t>
  </si>
  <si>
    <t xml:space="preserve">Bezeichnung der Proben:</t>
  </si>
  <si>
    <t xml:space="preserve">BA-Losert MVI</t>
  </si>
  <si>
    <t xml:space="preserve">Betonsorte u.-festigkeitsklasse:</t>
  </si>
  <si>
    <t xml:space="preserve">Wasserzementwert</t>
  </si>
  <si>
    <t xml:space="preserve">Konsistenz:</t>
  </si>
  <si>
    <t xml:space="preserve">Sieblinie n. DIN 1045:   </t>
  </si>
  <si>
    <t xml:space="preserve">Körnungsziffer (k-Wert):</t>
  </si>
  <si>
    <t xml:space="preserve">Sieblinie des Zuschlags:</t>
  </si>
  <si>
    <t xml:space="preserve"> Sieblochweite in mm</t>
  </si>
  <si>
    <t xml:space="preserve">k-Wert</t>
  </si>
  <si>
    <t xml:space="preserve"> Durchgang in Vol. -% </t>
  </si>
  <si>
    <t xml:space="preserve">Berechnung der Betonzusammensetzung</t>
  </si>
  <si>
    <t xml:space="preserve">Stoffart</t>
  </si>
  <si>
    <t xml:space="preserve">Stoffmenge</t>
  </si>
  <si>
    <t xml:space="preserve">Dichte bzw.</t>
  </si>
  <si>
    <t xml:space="preserve">Stoffraum</t>
  </si>
  <si>
    <t xml:space="preserve">Sonstiges/Bemerkungen</t>
  </si>
  <si>
    <t xml:space="preserve">Rohdichte</t>
  </si>
  <si>
    <t xml:space="preserve">kg/m³</t>
  </si>
  <si>
    <t xml:space="preserve">kg/dm³</t>
  </si>
  <si>
    <t xml:space="preserve">dm³</t>
  </si>
  <si>
    <t xml:space="preserve">---</t>
  </si>
  <si>
    <t xml:space="preserve">  Zement</t>
  </si>
  <si>
    <t xml:space="preserve">CEM I 42,5 R</t>
  </si>
  <si>
    <t xml:space="preserve">  Wasser (gesamt)</t>
  </si>
  <si>
    <t xml:space="preserve">  Wasser (wirksam)</t>
  </si>
  <si>
    <t xml:space="preserve">  Luftgehalt</t>
  </si>
  <si>
    <t xml:space="preserve">Zusatzstoff</t>
  </si>
  <si>
    <t xml:space="preserve">Mikrosilika</t>
  </si>
  <si>
    <t xml:space="preserve">  Zusatzmittel</t>
  </si>
  <si>
    <t xml:space="preserve">FM 595 BASF</t>
  </si>
  <si>
    <t xml:space="preserve">  Gesamt</t>
  </si>
  <si>
    <t xml:space="preserve">  Zuschlag (gesamt)</t>
  </si>
  <si>
    <t xml:space="preserve">Vol. -%</t>
  </si>
  <si>
    <t xml:space="preserve">0,1 / 0,5</t>
  </si>
  <si>
    <t xml:space="preserve">0,5 / 1,0</t>
  </si>
  <si>
    <t xml:space="preserve">1,0 / 2,0</t>
  </si>
  <si>
    <t xml:space="preserve">2,0 / 4,0</t>
  </si>
  <si>
    <t xml:space="preserve">4,0 / 8,0</t>
  </si>
  <si>
    <t xml:space="preserve">8,0 / 16,0</t>
  </si>
  <si>
    <t xml:space="preserve">--</t>
  </si>
  <si>
    <t xml:space="preserve">  Frischbeton</t>
  </si>
  <si>
    <t xml:space="preserve">  Mehlkornanteil</t>
  </si>
  <si>
    <t xml:space="preserve">  Mörtelanteil</t>
  </si>
  <si>
    <t xml:space="preserve">Betonzusammensetzung, Mischanweisung,</t>
  </si>
  <si>
    <t xml:space="preserve">Datum:</t>
  </si>
  <si>
    <t xml:space="preserve">7.0</t>
  </si>
  <si>
    <t xml:space="preserve">Frischbetonprüfung</t>
  </si>
  <si>
    <t xml:space="preserve">Name:</t>
  </si>
  <si>
    <t xml:space="preserve">We</t>
  </si>
  <si>
    <t xml:space="preserve">7 - FE</t>
  </si>
  <si>
    <t xml:space="preserve">Mischer:</t>
  </si>
  <si>
    <t xml:space="preserve"> 1. Betonzusammensetzung und Mischanweisung</t>
  </si>
  <si>
    <t xml:space="preserve">  2. Frischbetonprüfung</t>
  </si>
  <si>
    <t xml:space="preserve">Zusammen-</t>
  </si>
  <si>
    <t xml:space="preserve">Mischanweisung</t>
  </si>
  <si>
    <t xml:space="preserve">  Betonkonsistenbereich </t>
  </si>
  <si>
    <t xml:space="preserve">setzung</t>
  </si>
  <si>
    <t xml:space="preserve">l</t>
  </si>
  <si>
    <t xml:space="preserve">  Ausbreitmaß in mm</t>
  </si>
  <si>
    <t xml:space="preserve">Einzelkomp.</t>
  </si>
  <si>
    <t xml:space="preserve">additiv</t>
  </si>
  <si>
    <t xml:space="preserve">  Verdichtungsmaß:</t>
  </si>
  <si>
    <t xml:space="preserve">-</t>
  </si>
  <si>
    <t xml:space="preserve">Zementwerk: </t>
  </si>
  <si>
    <t xml:space="preserve">Rüdersdorf</t>
  </si>
  <si>
    <t xml:space="preserve">kg</t>
  </si>
  <si>
    <t xml:space="preserve">  Setzmaß in cm</t>
  </si>
  <si>
    <t xml:space="preserve">Luftgehalt P in Vol.-%:</t>
  </si>
  <si>
    <t xml:space="preserve">  Rohdichte im Luftgehaltsprüftopf</t>
  </si>
  <si>
    <t xml:space="preserve">  Betonmasse in kg</t>
  </si>
  <si>
    <t xml:space="preserve">zusatzstoff</t>
  </si>
  <si>
    <t xml:space="preserve">  Topfvolumen in dm³:</t>
  </si>
  <si>
    <r>
      <rPr>
        <sz val="10"/>
        <rFont val="Arial"/>
        <family val="2"/>
        <charset val="1"/>
      </rPr>
      <t xml:space="preserve"> </t>
    </r>
    <r>
      <rPr>
        <sz val="8.5"/>
        <rFont val="Arial"/>
        <family val="2"/>
        <charset val="1"/>
      </rPr>
      <t xml:space="preserve"> Zusatzmittel</t>
    </r>
  </si>
  <si>
    <t xml:space="preserve">  Rohdichte in kg/dm³:</t>
  </si>
  <si>
    <t xml:space="preserve">  Temperatur  in °C</t>
  </si>
  <si>
    <t xml:space="preserve">%</t>
  </si>
  <si>
    <t xml:space="preserve">Frischbeton</t>
  </si>
  <si>
    <t xml:space="preserve">Luft</t>
  </si>
  <si>
    <t xml:space="preserve">0        /   0,3</t>
  </si>
  <si>
    <t xml:space="preserve">0        /   0,5</t>
  </si>
  <si>
    <t xml:space="preserve">  Wasserzementwert  W/Z</t>
  </si>
  <si>
    <t xml:space="preserve">0,50  /   1,0</t>
  </si>
  <si>
    <t xml:space="preserve">W/Z - Soll</t>
  </si>
  <si>
    <t xml:space="preserve">1,0    /   2,0</t>
  </si>
  <si>
    <t xml:space="preserve">W/Z - Ist</t>
  </si>
  <si>
    <t xml:space="preserve">2,0    /   4,0</t>
  </si>
  <si>
    <t xml:space="preserve">  Beurteilung der Verarbeitbarkeit</t>
  </si>
  <si>
    <t xml:space="preserve">4,0    /   8,0</t>
  </si>
  <si>
    <t xml:space="preserve">BASF FM 595</t>
  </si>
  <si>
    <t xml:space="preserve">8,0    / 16,0 </t>
  </si>
  <si>
    <t xml:space="preserve">Dosierbereich 0,1-2,3 M.-% v. Zement</t>
  </si>
  <si>
    <t xml:space="preserve">16,0   / 31,5</t>
  </si>
  <si>
    <t xml:space="preserve">  Verdichtung des Frischbetons</t>
  </si>
  <si>
    <t xml:space="preserve">  Rütteltisch:</t>
  </si>
  <si>
    <t xml:space="preserve">15 sec.</t>
  </si>
  <si>
    <t xml:space="preserve"> 3. Frischbetonrohdichten</t>
  </si>
  <si>
    <t xml:space="preserve">Hergestellt am:</t>
  </si>
  <si>
    <t xml:space="preserve"> Probenbezeichnung</t>
  </si>
  <si>
    <t xml:space="preserve"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</si>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</sst>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dd/mm/yy"/>
    <numFmt numFmtId="167" formatCode="0.00"/>
    <numFmt numFmtId="168" formatCode="0.0"/>
    <numFmt numFmtId="169" formatCode="#,##0.0"/>
    <numFmt numFmtId="170" formatCode="d\-mmm"/>
    <numFmt numFmtId="171" formatCode="0"/>
    <numFmt numFmtId="172" formatCode="###&quot;  l&quot;"/>
    <numFmt numFmtId="173" formatCode="dd/mm/yy;@"/>
    <numFmt numFmtId="174" formatCode="0.000"/>
    <numFmt numFmtId="175" formatCode="0%"/>
    <numFmt numFmtId="176" formatCode="General"/>
  </numFmts>
  <fonts count="21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8.5"/>
      <name val="MS Sans Serif"/>
      <family val="2"/>
      <charset val="1"/>
    </font>
    <font>
      <b val="true"/>
      <sz val="10"/>
      <name val="MS Sans Serif"/>
      <family val="2"/>
      <charset val="1"/>
    </font>
    <font>
      <sz val="8"/>
      <name val="MS Sans Serif"/>
      <family val="2"/>
      <charset val="1"/>
    </font>
    <font>
      <sz val="8"/>
      <color rgb="FF000000"/>
      <name val="MS Sans Serif"/>
      <family val="0"/>
    </font>
    <font>
      <sz val="6"/>
      <color rgb="FF000000"/>
      <name val="Arial"/>
      <family val="2"/>
    </font>
    <font>
      <sz val="10"/>
      <color rgb="FF000000"/>
      <name val="MS Sans Serif"/>
      <family val="2"/>
    </font>
    <font>
      <b val="true"/>
      <sz val="10"/>
      <color rgb="FF000000"/>
      <name val="MS Sans Serif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MS Sans Serif"/>
      <family val="2"/>
      <charset val="1"/>
    </font>
    <font>
      <sz val="8.5"/>
      <name val="Arial"/>
      <family val="2"/>
      <charset val="1"/>
    </font>
    <font>
      <b val="true"/>
      <sz val="8.5"/>
      <name val="Arial"/>
      <family val="2"/>
      <charset val="1"/>
    </font>
    <font>
      <sz val="11"/>
      <color rgb="FF006100"/>
      <name val="Calibri"/>
      <family val="2"/>
      <charset val="1"/>
    </font>
    <font>
      <sz val="8"/>
      <name val="Arial"/>
      <family val="2"/>
      <charset val="1"/>
    </font>
    <font>
      <b val="true"/>
      <i val="true"/>
      <sz val="8.5"/>
      <name val="Arial"/>
      <family val="2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6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thin"/>
      <top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2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2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2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8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1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2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643009785176"/>
          <c:y val="0.0838832487309645"/>
          <c:w val="0.807839388145315"/>
          <c:h val="0.671065989847716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MVI'!$O$26</c:f>
              <c:strCache>
                <c:ptCount val="1"/>
                <c:pt idx="0">
                  <c:v>Istsieblinie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'Sieblinie MVI'!$N$27:$N$35</c:f>
              <c:strCach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strCache>
            </c:strRef>
          </c:cat>
          <c:val>
            <c:numRef>
              <c:f>'Sieblinie MVI'!$O$27:$O$35</c:f>
              <c:numCache>
                <c:formatCode>General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12.6</c:v>
                </c:pt>
                <c:pt idx="3">
                  <c:v>30.3</c:v>
                </c:pt>
                <c:pt idx="4">
                  <c:v>40.2</c:v>
                </c:pt>
                <c:pt idx="5">
                  <c:v>49.4</c:v>
                </c:pt>
                <c:pt idx="6">
                  <c:v>64.9</c:v>
                </c:pt>
                <c:pt idx="7">
                  <c:v>97.6</c:v>
                </c:pt>
                <c:pt idx="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'Sieblinie MVI'!$P$26</c:f>
              <c:strCache>
                <c:ptCount val="1"/>
                <c:pt idx="0">
                  <c:v>A 8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'Sieblinie MVI'!$N$27:$N$35</c:f>
              <c:strCach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strCache>
            </c:strRef>
          </c:cat>
          <c:val>
            <c:numRef>
              <c:f>'Sieblinie MVI'!$P$27:$P$35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'Sieblinie MVI'!$Q$26</c:f>
              <c:strCache>
                <c:ptCount val="1"/>
                <c:pt idx="0">
                  <c:v>B 8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'Sieblinie MVI'!$N$27:$N$35</c:f>
              <c:strCach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strCache>
            </c:strRef>
          </c:cat>
          <c:val>
            <c:numRef>
              <c:f>'Sieblinie MVI'!$Q$27:$Q$35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'Sieblinie MVI'!$R$26</c:f>
              <c:strCache>
                <c:ptCount val="1"/>
                <c:pt idx="0">
                  <c:v>C 8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'Sieblinie MVI'!$N$27:$N$35</c:f>
              <c:strCach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strCache>
            </c:strRef>
          </c:cat>
          <c:val>
            <c:numRef>
              <c:f>'Sieblinie MVI'!$R$27:$R$35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'Sieblinie MVI'!$S$26</c:f>
              <c:strCache>
                <c:ptCount val="1"/>
                <c:pt idx="0">
                  <c:v>U 8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prstDash val="lgDashDot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layout>
                <c:manualLayout>
                  <c:x val="-0.00508686862975129"/>
                  <c:y val="0.0288483525759818"/>
                </c:manualLayout>
              </c:layout>
              <c:numFmt formatCode="General" sourceLinked="1"/>
              <c:txPr>
                <a:bodyPr wrap="square"/>
                <a:lstStyle/>
                <a:p>
                  <a:pPr>
                    <a:defRPr b="0" sz="6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'Sieblinie MVI'!$N$27:$N$35</c:f>
              <c:strCach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strCache>
            </c:strRef>
          </c:cat>
          <c:val>
            <c:numRef>
              <c:f>'Sieblinie MVI'!$S$27:$S$35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753803"/>
        <c:axId val="24473657"/>
      </c:lineChart>
      <c:catAx>
        <c:axId val="58753803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de-DE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  <a:r>
                  <a:rPr b="1" lang="de-DE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rPr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4983691373"/>
              <c:y val="0.85913705583756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MS Sans Serif"/>
                <a:ea typeface="MS Sans Serif"/>
              </a:defRPr>
            </a:pPr>
          </a:p>
        </c:txPr>
        <c:crossAx val="24473657"/>
        <c:crosses val="autoZero"/>
        <c:auto val="1"/>
        <c:lblAlgn val="ctr"/>
        <c:lblOffset val="100"/>
        <c:noMultiLvlLbl val="0"/>
      </c:catAx>
      <c:valAx>
        <c:axId val="24473657"/>
        <c:scaling>
          <c:orientation val="minMax"/>
          <c:max val="10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de-DE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defRPr>
                </a:pPr>
                <a:r>
                  <a:rPr b="1" lang="de-DE" sz="1000" spc="-1" strike="noStrike">
                    <a:solidFill>
                      <a:srgbClr val="000000"/>
                    </a:solidFill>
                    <a:latin typeface="MS Sans Serif"/>
                    <a:ea typeface="MS Sans Serif"/>
                  </a:rPr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0.0359352153863457"/>
              <c:y val="0.160913705583756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MS Sans Serif"/>
                <a:ea typeface="MS Sans Serif"/>
              </a:defRPr>
            </a:pPr>
          </a:p>
        </c:txPr>
        <c:crossAx val="58753803"/>
        <c:crosses val="autoZero"/>
        <c:crossBetween val="midCat"/>
        <c:majorUnit val="20"/>
      </c:valAx>
      <c:spPr>
        <a:noFill/>
        <a:ln w="25560">
          <a:noFill/>
        </a:ln>
      </c:spPr>
    </c:plotArea>
    <c:plotVisOnly val="0"/>
    <c:dispBlanksAs val="gap"/>
  </c:chart>
  <c:spPr>
    <a:solidFill>
      <a:srgbClr val="ffffff"/>
    </a:solidFill>
    <a:ln w="3240">
      <a:solidFill>
        <a:srgbClr val="000000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198000</xdr:colOff>
      <xdr:row>36</xdr:row>
      <xdr:rowOff>76320</xdr:rowOff>
    </xdr:from>
    <xdr:to>
      <xdr:col>12</xdr:col>
      <xdr:colOff>403560</xdr:colOff>
      <xdr:row>53</xdr:row>
      <xdr:rowOff>121680</xdr:rowOff>
    </xdr:to>
    <xdr:graphicFrame>
      <xdr:nvGraphicFramePr>
        <xdr:cNvPr id="0" name="Chart 1"/>
        <xdr:cNvGraphicFramePr/>
      </xdr:nvGraphicFramePr>
      <xdr:xfrm>
        <a:off x="198000" y="6734160"/>
        <a:ext cx="6401160" cy="28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0.40445394218873</cdr:x>
      <cdr:y>0.408756345177665</cdr:y>
    </cdr:from>
    <cdr:to>
      <cdr:x>0.422843324710381</cdr:x>
      <cdr:y>0.463197969543147</cdr:y>
    </cdr:to>
    <cdr:sp>
      <cdr:nvSpPr>
        <cdr:cNvPr id="1" name="Line 1"/>
        <cdr:cNvSpPr/>
      </cdr:nvSpPr>
      <cdr:spPr>
        <a:xfrm>
          <a:off x="2589120" y="1159560"/>
          <a:ext cx="117720" cy="154440"/>
        </a:xfrm>
        <a:prstGeom prst="line">
          <a:avLst/>
        </a:prstGeom>
        <a:ln w="9525">
          <a:solidFill>
            <a:srgbClr val="000000"/>
          </a:solidFill>
          <a:round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0.685805871105612</cdr:x>
      <cdr:y>0.43248730964467</cdr:y>
    </cdr:from>
    <cdr:to>
      <cdr:x>0.758407378247666</cdr:x>
      <cdr:y>0.498857868020305</cdr:y>
    </cdr:to>
    <cdr:sp>
      <cdr:nvSpPr>
        <cdr:cNvPr id="2" name="Text 2"/>
        <cdr:cNvSpPr/>
      </cdr:nvSpPr>
      <cdr:spPr>
        <a:xfrm>
          <a:off x="4390200" y="1226880"/>
          <a:ext cx="464760" cy="188280"/>
        </a:xfrm>
        <a:prstGeom prst="rect">
          <a:avLst/>
        </a:prstGeom>
        <a:noFill/>
        <a:ln w="1">
          <a:noFill/>
        </a:ln>
      </cdr:spPr>
      <cdr:style>
        <a:lnRef idx="0"/>
        <a:fillRef idx="0"/>
        <a:effectRef idx="0"/>
        <a:fontRef idx="minor"/>
      </cdr:style>
      <c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MS Sans Serif"/>
            </a:rPr>
            <a:t>A 8</a:t>
          </a:r>
          <a:endParaRPr b="0" sz="800" spc="-1" strike="noStrike">
            <a:latin typeface="Times New Roman"/>
          </a:endParaRPr>
        </a:p>
      </cdr:txBody>
    </cdr:sp>
  </cdr:relSizeAnchor>
  <cdr:relSizeAnchor>
    <cdr:from>
      <cdr:x>0.709200314925205</cdr:x>
      <cdr:y>0.404060913705584</cdr:y>
    </cdr:from>
    <cdr:to>
      <cdr:x>0.723034529299291</cdr:x>
      <cdr:y>0.431218274111675</cdr:y>
    </cdr:to>
    <cdr:sp>
      <cdr:nvSpPr>
        <cdr:cNvPr id="3" name="Line 3"/>
        <cdr:cNvSpPr/>
      </cdr:nvSpPr>
      <cdr:spPr>
        <a:xfrm flipH="1" flipV="1">
          <a:off x="4545720" y="1140480"/>
          <a:ext cx="77040" cy="88560"/>
        </a:xfrm>
        <a:prstGeom prst="line">
          <a:avLst/>
        </a:prstGeom>
        <a:ln w="9525">
          <a:solidFill>
            <a:srgbClr val="000000"/>
          </a:solidFill>
          <a:round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0.370824429198065</cdr:x>
      <cdr:y>0.352030456852792</cdr:y>
    </cdr:from>
    <cdr:to>
      <cdr:x>0.40349791924418</cdr:x>
      <cdr:y>0.408375634517766</cdr:y>
    </cdr:to>
    <cdr:sp>
      <cdr:nvSpPr>
        <cdr:cNvPr id="4" name="Text 4"/>
        <cdr:cNvSpPr/>
      </cdr:nvSpPr>
      <cdr:spPr>
        <a:xfrm>
          <a:off x="2373840" y="998640"/>
          <a:ext cx="209160" cy="159840"/>
        </a:xfrm>
        <a:prstGeom prst="rect">
          <a:avLst/>
        </a:prstGeom>
        <a:noFill/>
        <a:ln w="1">
          <a:noFill/>
        </a:ln>
      </cdr:spPr>
      <cdr:style>
        <a:lnRef idx="0"/>
        <a:fillRef idx="0"/>
        <a:effectRef idx="0"/>
        <a:fontRef idx="minor"/>
      </cdr:style>
      <cdr:txBody>
        <a:bodyPr wrap="none" lIns="18360" rIns="18360" tIns="18360" bIns="18360" anchor="ctr" upright="1">
          <a:spAutoFit/>
        </a:bodyPr>
        <a:p>
          <a:pPr algn="ctr"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MS Sans Serif"/>
            </a:rPr>
            <a:t>C 8</a:t>
          </a:r>
          <a:endParaRPr b="0" sz="800" spc="-1" strike="noStrike">
            <a:latin typeface="Times New Roman"/>
          </a:endParaRPr>
        </a:p>
      </cdr:txBody>
    </cdr:sp>
  </cdr:relSizeAnchor>
  <cdr:relSizeAnchor>
    <cdr:from>
      <cdr:x>0.579743560904285</cdr:x>
      <cdr:y>0.27753807106599</cdr:y>
    </cdr:from>
    <cdr:to>
      <cdr:x>0.614329096839501</cdr:x>
      <cdr:y>0.381218274111675</cdr:y>
    </cdr:to>
    <cdr:sp>
      <cdr:nvSpPr>
        <cdr:cNvPr id="5" name="Line 5"/>
        <cdr:cNvSpPr/>
      </cdr:nvSpPr>
      <cdr:spPr>
        <a:xfrm>
          <a:off x="3711240" y="787320"/>
          <a:ext cx="221400" cy="294120"/>
        </a:xfrm>
        <a:prstGeom prst="line">
          <a:avLst/>
        </a:prstGeom>
        <a:ln w="9525">
          <a:solidFill>
            <a:srgbClr val="000000"/>
          </a:solidFill>
          <a:round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0.526487459228433</cdr:x>
      <cdr:y>0.203934010152284</cdr:y>
    </cdr:from>
    <cdr:to>
      <cdr:x>0.601788325272748</cdr:x>
      <cdr:y>0.29758883248731</cdr:y>
    </cdr:to>
    <cdr:sp>
      <cdr:nvSpPr>
        <cdr:cNvPr id="6" name="Text 6"/>
        <cdr:cNvSpPr/>
      </cdr:nvSpPr>
      <cdr:spPr>
        <a:xfrm>
          <a:off x="3370320" y="578520"/>
          <a:ext cx="482040" cy="265680"/>
        </a:xfrm>
        <a:prstGeom prst="rect">
          <a:avLst/>
        </a:prstGeom>
        <a:noFill/>
        <a:ln w="1">
          <a:noFill/>
        </a:ln>
      </cdr:spPr>
      <cdr:style>
        <a:lnRef idx="0"/>
        <a:fillRef idx="0"/>
        <a:effectRef idx="0"/>
        <a:fontRef idx="minor"/>
      </cdr:style>
      <c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MS Sans Serif"/>
            </a:rPr>
            <a:t>B 8</a:t>
          </a:r>
          <a:endParaRPr b="0" sz="800" spc="-1" strike="noStrike">
            <a:latin typeface="Times New Roman"/>
          </a:endParaRPr>
        </a:p>
      </cdr:txBody>
    </cdr:sp>
  </cdr:relSizeAnchor>
  <cdr:relSizeAnchor>
    <cdr:from>
      <cdr:x>0.810257563828591</cdr:x>
      <cdr:y>0.264086294416244</cdr:y>
    </cdr:from>
    <cdr:to>
      <cdr:x>0.850747947362501</cdr:x>
      <cdr:y>0.327664974619289</cdr:y>
    </cdr:to>
    <cdr:sp>
      <cdr:nvSpPr>
        <cdr:cNvPr id="7" name="Line 7"/>
        <cdr:cNvSpPr/>
      </cdr:nvSpPr>
      <cdr:spPr>
        <a:xfrm>
          <a:off x="5186880" y="749160"/>
          <a:ext cx="259200" cy="180360"/>
        </a:xfrm>
        <a:prstGeom prst="line">
          <a:avLst/>
        </a:prstGeom>
        <a:ln w="9525">
          <a:solidFill>
            <a:srgbClr val="000000"/>
          </a:solidFill>
          <a:round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0.820830052862445</cdr:x>
      <cdr:y>0.297715736040609</cdr:y>
    </cdr:from>
    <cdr:to>
      <cdr:x>0.886795636036441</cdr:x>
      <cdr:y>0.358502538071066</cdr:y>
    </cdr:to>
    <cdr:sp>
      <cdr:nvSpPr>
        <cdr:cNvPr id="8" name="Text 8"/>
        <cdr:cNvSpPr/>
      </cdr:nvSpPr>
      <cdr:spPr>
        <a:xfrm>
          <a:off x="5254560" y="844560"/>
          <a:ext cx="422280" cy="172440"/>
        </a:xfrm>
        <a:prstGeom prst="rect">
          <a:avLst/>
        </a:prstGeom>
        <a:solidFill>
          <a:srgbClr val="ffffff"/>
        </a:solidFill>
        <a:ln w="1">
          <a:noFill/>
        </a:ln>
      </cdr:spPr>
      <cdr:style>
        <a:lnRef idx="0"/>
        <a:fillRef idx="0"/>
        <a:effectRef idx="0"/>
        <a:fontRef idx="minor"/>
      </cdr:style>
      <cdr:txBody>
        <a:bodyPr vertOverflow="clip" lIns="27360" rIns="27360" tIns="18360" bIns="18360" anchor="ctr" upright="1">
          <a:noAutofit/>
        </a:bodyPr>
        <a:p>
          <a:pPr algn="ctr"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MS Sans Serif"/>
            </a:rPr>
            <a:t>U 8</a:t>
          </a:r>
          <a:endParaRPr b="0" sz="800" spc="-1" strike="noStrike">
            <a:latin typeface="Times New Roman"/>
          </a:endParaRPr>
        </a:p>
      </cdr:txBody>
    </cdr:sp>
  </cdr:relSizeAnchor>
</c:userShape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Users/rlosert/AppData/Local/Microsoft/Windows/Temporary%20Internet%20Files/Content.Outlook/9U3PCEJK/20090507%20Rezeptur_Huismann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eblinie"/>
      <sheetName val="Rezeptur"/>
      <sheetName val="Mischanweisung"/>
      <sheetName val="Prüfauftrag "/>
      <sheetName val="Mischvorgang"/>
    </sheetNames>
    <sheetDataSet>
      <sheetData sheetId="0">
        <row r="35">
          <cell r="E35">
            <v>12.6</v>
          </cell>
          <cell r="F35">
            <v>30.3</v>
          </cell>
          <cell r="G35">
            <v>40.2</v>
          </cell>
          <cell r="H35">
            <v>49.4</v>
          </cell>
          <cell r="I35">
            <v>64.9</v>
          </cell>
          <cell r="J35">
            <v>97.6</v>
          </cell>
          <cell r="K35">
            <v>100</v>
          </cell>
        </row>
      </sheetData>
      <sheetData sheetId="1"/>
      <sheetData sheetId="2"/>
      <sheetData sheetId="3"/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1" activeCellId="0" sqref="E31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3.27"/>
    <col collapsed="false" customWidth="true" hidden="false" outlineLevel="0" max="3" min="3" style="0" width="9.18"/>
    <col collapsed="false" customWidth="true" hidden="false" outlineLevel="0" max="6" min="4" style="0" width="6.46"/>
    <col collapsed="false" customWidth="true" hidden="false" outlineLevel="0" max="7" min="7" style="0" width="6.54"/>
    <col collapsed="false" customWidth="true" hidden="false" outlineLevel="0" max="12" min="8" style="0" width="6.46"/>
    <col collapsed="false" customWidth="true" hidden="false" outlineLevel="0" max="13" min="13" style="0" width="10.82"/>
  </cols>
  <sheetData>
    <row r="1" customFormat="false" ht="19.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 t="s">
        <v>2</v>
      </c>
      <c r="L1" s="4"/>
      <c r="M1" s="5" t="n">
        <v>38667</v>
      </c>
    </row>
    <row r="2" customFormat="false" ht="19.5" hidden="false" customHeight="true" outlineLevel="0" collapsed="false">
      <c r="A2" s="6" t="s">
        <v>3</v>
      </c>
      <c r="B2" s="7" t="s">
        <v>4</v>
      </c>
      <c r="C2" s="7"/>
      <c r="D2" s="7"/>
      <c r="E2" s="7"/>
      <c r="F2" s="7"/>
      <c r="G2" s="7"/>
      <c r="H2" s="7"/>
      <c r="I2" s="7"/>
      <c r="J2" s="7"/>
      <c r="K2" s="8" t="s">
        <v>5</v>
      </c>
      <c r="L2" s="9"/>
      <c r="M2" s="10" t="s">
        <v>6</v>
      </c>
    </row>
    <row r="3" customFormat="false" ht="5.25" hidden="false" customHeight="tru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customFormat="false" ht="19.5" hidden="false" customHeight="true" outlineLevel="0" collapsed="false">
      <c r="A4" s="0" t="s">
        <v>7</v>
      </c>
      <c r="E4" s="12" t="s">
        <v>8</v>
      </c>
      <c r="F4" s="12"/>
      <c r="G4" s="12"/>
      <c r="H4" s="12"/>
      <c r="J4" s="12" t="s">
        <v>9</v>
      </c>
      <c r="K4" s="12"/>
      <c r="L4" s="13"/>
      <c r="M4" s="13"/>
    </row>
    <row r="5" customFormat="false" ht="19.5" hidden="false" customHeight="true" outlineLevel="0" collapsed="false">
      <c r="A5" s="0" t="s">
        <v>10</v>
      </c>
      <c r="E5" s="12" t="s">
        <v>11</v>
      </c>
      <c r="F5" s="12"/>
      <c r="G5" s="12"/>
      <c r="H5" s="12"/>
      <c r="J5" s="12" t="s">
        <v>12</v>
      </c>
      <c r="K5" s="12"/>
      <c r="L5" s="13"/>
      <c r="M5" s="13"/>
    </row>
    <row r="6" customFormat="false" ht="19.5" hidden="false" customHeight="true" outlineLevel="0" collapsed="false">
      <c r="A6" s="0" t="s">
        <v>13</v>
      </c>
      <c r="G6" s="12"/>
      <c r="H6" s="12"/>
      <c r="I6" s="14" t="s">
        <v>14</v>
      </c>
      <c r="J6" s="14"/>
      <c r="K6" s="12" t="s">
        <v>15</v>
      </c>
      <c r="L6" s="13"/>
      <c r="M6" s="13"/>
    </row>
    <row r="7" customFormat="false" ht="9.7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15.75" hidden="false" customHeight="true" outlineLevel="0" collapsed="false">
      <c r="A8" s="15" t="s">
        <v>16</v>
      </c>
      <c r="B8" s="11"/>
      <c r="C8" s="11"/>
      <c r="D8" s="11"/>
      <c r="E8" s="11"/>
      <c r="F8" s="11"/>
      <c r="G8" s="11"/>
      <c r="H8" s="11"/>
      <c r="I8" s="16" t="s">
        <v>17</v>
      </c>
      <c r="J8" s="16"/>
      <c r="K8" s="13" t="s">
        <v>18</v>
      </c>
      <c r="L8" s="13"/>
      <c r="M8" s="17" t="n">
        <f aca="false">M35</f>
        <v>3.05</v>
      </c>
    </row>
    <row r="9" customFormat="false" ht="4.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customFormat="false" ht="15.75" hidden="false" customHeight="true" outlineLevel="0" collapsed="false">
      <c r="A10" s="18" t="s">
        <v>19</v>
      </c>
      <c r="B10" s="18"/>
      <c r="C10" s="18"/>
      <c r="D10" s="18"/>
      <c r="E10" s="19" t="s">
        <v>20</v>
      </c>
      <c r="F10" s="19"/>
      <c r="G10" s="19"/>
      <c r="H10" s="19"/>
      <c r="I10" s="19"/>
      <c r="J10" s="19"/>
      <c r="K10" s="19"/>
      <c r="L10" s="19"/>
      <c r="M10" s="20" t="s">
        <v>21</v>
      </c>
    </row>
    <row r="11" customFormat="false" ht="15.75" hidden="false" customHeight="true" outlineLevel="0" collapsed="false">
      <c r="A11" s="21" t="s">
        <v>22</v>
      </c>
      <c r="B11" s="21"/>
      <c r="C11" s="21"/>
      <c r="D11" s="22" t="n">
        <v>0.125</v>
      </c>
      <c r="E11" s="23" t="n">
        <v>0.25</v>
      </c>
      <c r="F11" s="23" t="n">
        <v>0.5</v>
      </c>
      <c r="G11" s="23" t="n">
        <v>1</v>
      </c>
      <c r="H11" s="23" t="n">
        <v>2</v>
      </c>
      <c r="I11" s="23" t="n">
        <v>4</v>
      </c>
      <c r="J11" s="23" t="n">
        <v>8</v>
      </c>
      <c r="K11" s="23" t="n">
        <v>16</v>
      </c>
      <c r="L11" s="23" t="n">
        <v>31.5</v>
      </c>
      <c r="M11" s="24" t="s">
        <v>23</v>
      </c>
    </row>
    <row r="12" customFormat="false" ht="15.75" hidden="false" customHeight="true" outlineLevel="0" collapsed="false">
      <c r="A12" s="25" t="s">
        <v>24</v>
      </c>
      <c r="B12" s="25"/>
      <c r="C12" s="25"/>
      <c r="D12" s="26" t="n">
        <v>52.4</v>
      </c>
      <c r="E12" s="27" t="n">
        <v>77</v>
      </c>
      <c r="F12" s="27" t="n">
        <v>99.9686999480186</v>
      </c>
      <c r="G12" s="27" t="n">
        <v>100</v>
      </c>
      <c r="H12" s="27" t="n">
        <v>100</v>
      </c>
      <c r="I12" s="27" t="n">
        <v>100</v>
      </c>
      <c r="J12" s="27" t="n">
        <v>100</v>
      </c>
      <c r="K12" s="27" t="n">
        <v>100</v>
      </c>
      <c r="L12" s="27" t="n">
        <v>100</v>
      </c>
      <c r="M12" s="28" t="s">
        <v>25</v>
      </c>
    </row>
    <row r="13" customFormat="false" ht="15.75" hidden="false" customHeight="true" outlineLevel="0" collapsed="false">
      <c r="A13" s="25" t="s">
        <v>26</v>
      </c>
      <c r="B13" s="25"/>
      <c r="C13" s="25"/>
      <c r="D13" s="29" t="n">
        <v>2.90480816242753</v>
      </c>
      <c r="E13" s="27" t="n">
        <v>41.6675021288087</v>
      </c>
      <c r="F13" s="27" t="n">
        <v>99.7916751300327</v>
      </c>
      <c r="G13" s="27" t="n">
        <v>100</v>
      </c>
      <c r="H13" s="27" t="n">
        <v>100</v>
      </c>
      <c r="I13" s="27" t="n">
        <v>100</v>
      </c>
      <c r="J13" s="27" t="n">
        <v>100</v>
      </c>
      <c r="K13" s="27" t="n">
        <v>100</v>
      </c>
      <c r="L13" s="27" t="n">
        <v>100</v>
      </c>
      <c r="M13" s="28" t="s">
        <v>27</v>
      </c>
    </row>
    <row r="14" customFormat="false" ht="15.75" hidden="false" customHeight="true" outlineLevel="0" collapsed="false">
      <c r="A14" s="25" t="s">
        <v>28</v>
      </c>
      <c r="B14" s="25"/>
      <c r="C14" s="25"/>
      <c r="D14" s="29" t="n">
        <v>0.313767301628715</v>
      </c>
      <c r="E14" s="27" t="n">
        <v>1.08989094215013</v>
      </c>
      <c r="F14" s="27" t="n">
        <v>3.643296099419</v>
      </c>
      <c r="G14" s="27" t="n">
        <v>99.1055668012558</v>
      </c>
      <c r="H14" s="27" t="n">
        <v>100</v>
      </c>
      <c r="I14" s="27" t="n">
        <v>100</v>
      </c>
      <c r="J14" s="27" t="n">
        <v>100</v>
      </c>
      <c r="K14" s="27" t="n">
        <v>100</v>
      </c>
      <c r="L14" s="27" t="n">
        <v>100</v>
      </c>
      <c r="M14" s="28" t="s">
        <v>27</v>
      </c>
    </row>
    <row r="15" customFormat="false" ht="15.75" hidden="false" customHeight="true" outlineLevel="0" collapsed="false">
      <c r="A15" s="25" t="s">
        <v>29</v>
      </c>
      <c r="B15" s="25"/>
      <c r="C15" s="25"/>
      <c r="D15" s="29" t="n">
        <v>0.126218471016344</v>
      </c>
      <c r="E15" s="27" t="n">
        <v>0.132868854609043</v>
      </c>
      <c r="F15" s="27" t="n">
        <v>0.189295614883221</v>
      </c>
      <c r="G15" s="27" t="n">
        <v>3.11986850013176</v>
      </c>
      <c r="H15" s="27" t="n">
        <v>93.1029336798448</v>
      </c>
      <c r="I15" s="27" t="n">
        <v>100</v>
      </c>
      <c r="J15" s="27" t="n">
        <v>100</v>
      </c>
      <c r="K15" s="27" t="n">
        <v>100</v>
      </c>
      <c r="L15" s="27" t="n">
        <v>100</v>
      </c>
      <c r="M15" s="28" t="s">
        <v>27</v>
      </c>
    </row>
    <row r="16" customFormat="false" ht="15.75" hidden="false" customHeight="true" outlineLevel="0" collapsed="false">
      <c r="A16" s="25" t="s">
        <v>30</v>
      </c>
      <c r="B16" s="25"/>
      <c r="C16" s="25"/>
      <c r="D16" s="29" t="n">
        <v>0.00644890994534819</v>
      </c>
      <c r="E16" s="27" t="n">
        <v>0.00969603016518761</v>
      </c>
      <c r="F16" s="27" t="n">
        <v>0.0129112057941683</v>
      </c>
      <c r="G16" s="27" t="n">
        <v>0.0291612590210519</v>
      </c>
      <c r="H16" s="27" t="n">
        <v>0.543526815264215</v>
      </c>
      <c r="I16" s="27" t="n">
        <v>97.8349042047165</v>
      </c>
      <c r="J16" s="27" t="n">
        <v>100</v>
      </c>
      <c r="K16" s="27" t="n">
        <v>100</v>
      </c>
      <c r="L16" s="27" t="n">
        <v>100</v>
      </c>
      <c r="M16" s="28" t="s">
        <v>27</v>
      </c>
    </row>
    <row r="17" customFormat="false" ht="15.75" hidden="false" customHeight="true" outlineLevel="0" collapsed="false">
      <c r="A17" s="25" t="s">
        <v>31</v>
      </c>
      <c r="B17" s="25"/>
      <c r="C17" s="25"/>
      <c r="D17" s="29" t="n">
        <v>0.0158794346703672</v>
      </c>
      <c r="E17" s="27" t="n">
        <v>0.02032169294786</v>
      </c>
      <c r="F17" s="27" t="n">
        <v>0.0232344080998956</v>
      </c>
      <c r="G17" s="27" t="n">
        <v>0.0307357526283312</v>
      </c>
      <c r="H17" s="27" t="n">
        <v>0.0485177575738618</v>
      </c>
      <c r="I17" s="27" t="n">
        <v>0.678452924209978</v>
      </c>
      <c r="J17" s="27" t="n">
        <v>93.2119070282908</v>
      </c>
      <c r="K17" s="27" t="n">
        <v>100</v>
      </c>
      <c r="L17" s="27" t="n">
        <v>100</v>
      </c>
      <c r="M17" s="28" t="s">
        <v>27</v>
      </c>
    </row>
    <row r="18" customFormat="false" ht="15.75" hidden="false" customHeight="true" outlineLevel="0" collapsed="false">
      <c r="A18" s="25" t="s">
        <v>32</v>
      </c>
      <c r="B18" s="25"/>
      <c r="C18" s="25"/>
      <c r="D18" s="29" t="n">
        <v>0.0433447368566959</v>
      </c>
      <c r="E18" s="27" t="n">
        <v>0.0678241674927449</v>
      </c>
      <c r="F18" s="27" t="n">
        <v>0.0923036247289701</v>
      </c>
      <c r="G18" s="27" t="n">
        <v>0.135609956894271</v>
      </c>
      <c r="H18" s="27" t="n">
        <v>0.260834487822365</v>
      </c>
      <c r="I18" s="27" t="n">
        <v>0.754677401769968</v>
      </c>
      <c r="J18" s="27" t="n">
        <v>7.15724055925936</v>
      </c>
      <c r="K18" s="27" t="n">
        <v>98.9414818282232</v>
      </c>
      <c r="L18" s="27" t="n">
        <v>100</v>
      </c>
      <c r="M18" s="28" t="s">
        <v>27</v>
      </c>
      <c r="O18" s="30"/>
    </row>
    <row r="19" customFormat="false" ht="15.75" hidden="false" customHeight="true" outlineLevel="0" collapsed="false">
      <c r="A19" s="31"/>
      <c r="B19" s="32"/>
      <c r="C19" s="33"/>
      <c r="D19" s="32"/>
      <c r="E19" s="34"/>
      <c r="F19" s="35"/>
      <c r="G19" s="35"/>
      <c r="H19" s="35"/>
      <c r="I19" s="35"/>
      <c r="J19" s="35"/>
      <c r="K19" s="35"/>
      <c r="L19" s="35"/>
      <c r="M19" s="36"/>
    </row>
    <row r="20" customFormat="false" ht="4.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customFormat="false" ht="15.75" hidden="false" customHeight="true" outlineLevel="0" collapsed="false">
      <c r="A21" s="15" t="s">
        <v>33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customFormat="false" ht="4.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customFormat="false" ht="15.75" hidden="false" customHeight="true" outlineLevel="0" collapsed="false">
      <c r="A23" s="37" t="s">
        <v>34</v>
      </c>
      <c r="B23" s="38"/>
      <c r="C23" s="39"/>
      <c r="D23" s="40" t="n">
        <v>2.5</v>
      </c>
      <c r="E23" s="41" t="n">
        <v>9.5</v>
      </c>
      <c r="F23" s="41" t="n">
        <v>22</v>
      </c>
      <c r="G23" s="41" t="n">
        <v>34.5</v>
      </c>
      <c r="H23" s="41" t="n">
        <v>42.7</v>
      </c>
      <c r="I23" s="41" t="n">
        <v>48.4</v>
      </c>
      <c r="J23" s="41" t="n">
        <v>64.9</v>
      </c>
      <c r="K23" s="41" t="n">
        <v>99.9</v>
      </c>
      <c r="L23" s="41"/>
      <c r="M23" s="42" t="n">
        <f aca="false">(700-SUM(E23:K23))/100</f>
        <v>3.781</v>
      </c>
    </row>
    <row r="24" customFormat="false" ht="3.7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customFormat="false" ht="15.75" hidden="false" customHeight="true" outlineLevel="0" collapsed="false">
      <c r="A25" s="43" t="s">
        <v>19</v>
      </c>
      <c r="B25" s="43"/>
      <c r="C25" s="43"/>
      <c r="D25" s="43"/>
      <c r="E25" s="44" t="s">
        <v>35</v>
      </c>
      <c r="F25" s="44"/>
      <c r="G25" s="44"/>
      <c r="H25" s="44"/>
      <c r="I25" s="44"/>
      <c r="J25" s="44"/>
      <c r="K25" s="44"/>
      <c r="L25" s="44"/>
      <c r="M25" s="20" t="s">
        <v>36</v>
      </c>
    </row>
    <row r="26" customFormat="false" ht="15.75" hidden="false" customHeight="true" outlineLevel="0" collapsed="false">
      <c r="A26" s="45" t="s">
        <v>22</v>
      </c>
      <c r="B26" s="45"/>
      <c r="C26" s="46" t="s">
        <v>37</v>
      </c>
      <c r="D26" s="47" t="n">
        <v>0.125</v>
      </c>
      <c r="E26" s="47" t="n">
        <v>0.25</v>
      </c>
      <c r="F26" s="23" t="n">
        <v>0.5</v>
      </c>
      <c r="G26" s="23" t="n">
        <v>1</v>
      </c>
      <c r="H26" s="23" t="n">
        <v>2</v>
      </c>
      <c r="I26" s="23" t="n">
        <v>4</v>
      </c>
      <c r="J26" s="23" t="n">
        <v>8</v>
      </c>
      <c r="K26" s="23" t="n">
        <v>16</v>
      </c>
      <c r="L26" s="23" t="n">
        <v>31.5</v>
      </c>
      <c r="M26" s="24" t="s">
        <v>38</v>
      </c>
      <c r="O26" s="0" t="s">
        <v>39</v>
      </c>
      <c r="P26" s="0" t="s">
        <v>40</v>
      </c>
      <c r="Q26" s="0" t="s">
        <v>41</v>
      </c>
      <c r="R26" s="0" t="s">
        <v>42</v>
      </c>
      <c r="S26" s="0" t="s">
        <v>43</v>
      </c>
    </row>
    <row r="27" customFormat="false" ht="15.75" hidden="false" customHeight="true" outlineLevel="0" collapsed="false">
      <c r="A27" s="48" t="s">
        <v>44</v>
      </c>
      <c r="B27" s="48"/>
      <c r="C27" s="49"/>
      <c r="D27" s="50" t="n">
        <f aca="false">ROUND((($C27*D12)/100),1)</f>
        <v>0</v>
      </c>
      <c r="E27" s="50" t="n">
        <f aca="false">ROUND((($C27*E12)/100),1)</f>
        <v>0</v>
      </c>
      <c r="F27" s="27" t="n">
        <f aca="false">ROUND((($C27*F12)/100),1)</f>
        <v>0</v>
      </c>
      <c r="G27" s="27" t="n">
        <f aca="false">ROUND((($C27*G12)/100),1)</f>
        <v>0</v>
      </c>
      <c r="H27" s="27" t="n">
        <f aca="false">ROUND((($C27*H12)/100),1)</f>
        <v>0</v>
      </c>
      <c r="I27" s="27" t="n">
        <f aca="false">ROUND((($C27*I12)/100),1)</f>
        <v>0</v>
      </c>
      <c r="J27" s="27" t="n">
        <f aca="false">ROUND((($C27*J12)/100),1)</f>
        <v>0</v>
      </c>
      <c r="K27" s="27" t="n">
        <f aca="false">ROUND((($C27*K12)/100),1)</f>
        <v>0</v>
      </c>
      <c r="L27" s="27"/>
      <c r="M27" s="42"/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</row>
    <row r="28" customFormat="false" ht="15.75" hidden="false" customHeight="true" outlineLevel="0" collapsed="false">
      <c r="A28" s="48" t="s">
        <v>26</v>
      </c>
      <c r="B28" s="48"/>
      <c r="C28" s="49" t="n">
        <v>30</v>
      </c>
      <c r="D28" s="27" t="n">
        <f aca="false">ROUND((($C28*D13)/100),1)</f>
        <v>0.9</v>
      </c>
      <c r="E28" s="27" t="n">
        <f aca="false">ROUND((($C28*E13)/100),1)</f>
        <v>12.5</v>
      </c>
      <c r="F28" s="27" t="n">
        <f aca="false">ROUND((($C28*F13)/100),1)</f>
        <v>29.9</v>
      </c>
      <c r="G28" s="27" t="n">
        <f aca="false">ROUND((($C28*G13)/100),1)</f>
        <v>30</v>
      </c>
      <c r="H28" s="27" t="n">
        <f aca="false">ROUND((($C28*H13)/100),1)</f>
        <v>30</v>
      </c>
      <c r="I28" s="27" t="n">
        <f aca="false">ROUND((($C28*I13)/100),1)</f>
        <v>30</v>
      </c>
      <c r="J28" s="27" t="n">
        <f aca="false">ROUND((($C28*J13)/100),1)</f>
        <v>30</v>
      </c>
      <c r="K28" s="27" t="n">
        <f aca="false">ROUND((($C28*K13)/100),1)</f>
        <v>30</v>
      </c>
      <c r="L28" s="27"/>
      <c r="M28" s="42"/>
      <c r="N28" s="0" t="n">
        <v>0.125</v>
      </c>
      <c r="O28" s="51" t="n">
        <f aca="false">D35</f>
        <v>0.9</v>
      </c>
      <c r="P28" s="0" t="n">
        <v>2</v>
      </c>
      <c r="Q28" s="0" t="n">
        <v>4</v>
      </c>
      <c r="R28" s="0" t="n">
        <v>7</v>
      </c>
      <c r="S28" s="0" t="n">
        <v>2</v>
      </c>
    </row>
    <row r="29" customFormat="false" ht="15.75" hidden="false" customHeight="true" outlineLevel="0" collapsed="false">
      <c r="A29" s="48" t="s">
        <v>45</v>
      </c>
      <c r="B29" s="48"/>
      <c r="C29" s="49" t="n">
        <v>10</v>
      </c>
      <c r="D29" s="27" t="n">
        <f aca="false">ROUND((($C29*D14)/100),1)</f>
        <v>0</v>
      </c>
      <c r="E29" s="27" t="n">
        <f aca="false">ROUND((($C29*E14)/100),1)</f>
        <v>0.1</v>
      </c>
      <c r="F29" s="27" t="n">
        <f aca="false">ROUND((($C29*F14)/100),1)</f>
        <v>0.4</v>
      </c>
      <c r="G29" s="27" t="n">
        <f aca="false">ROUND((($C29*G14)/100),1)</f>
        <v>9.9</v>
      </c>
      <c r="H29" s="27" t="n">
        <f aca="false">ROUND((($C29*H14)/100),1)</f>
        <v>10</v>
      </c>
      <c r="I29" s="27" t="n">
        <f aca="false">ROUND((($C29*I14)/100),1)</f>
        <v>10</v>
      </c>
      <c r="J29" s="27" t="n">
        <f aca="false">ROUND((($C29*J14)/100),1)</f>
        <v>10</v>
      </c>
      <c r="K29" s="27" t="n">
        <f aca="false">ROUND((($C29*K14)/100),1)</f>
        <v>10</v>
      </c>
      <c r="L29" s="27"/>
      <c r="M29" s="42"/>
      <c r="N29" s="0" t="n">
        <v>0.25</v>
      </c>
      <c r="O29" s="51" t="n">
        <f aca="false">E$35</f>
        <v>12.6</v>
      </c>
      <c r="P29" s="0" t="n">
        <v>5</v>
      </c>
      <c r="Q29" s="0" t="n">
        <v>11</v>
      </c>
      <c r="R29" s="0" t="n">
        <v>21</v>
      </c>
      <c r="S29" s="0" t="n">
        <v>5</v>
      </c>
    </row>
    <row r="30" customFormat="false" ht="15.75" hidden="false" customHeight="true" outlineLevel="0" collapsed="false">
      <c r="A30" s="48" t="s">
        <v>46</v>
      </c>
      <c r="B30" s="48"/>
      <c r="C30" s="49" t="n">
        <v>10</v>
      </c>
      <c r="D30" s="27" t="n">
        <f aca="false">ROUND((($C30*D15)/100),1)</f>
        <v>0</v>
      </c>
      <c r="E30" s="27" t="n">
        <f aca="false">ROUND((($C30*E15)/100),1)</f>
        <v>0</v>
      </c>
      <c r="F30" s="27" t="n">
        <f aca="false">ROUND((($C30*F15)/100),1)</f>
        <v>0</v>
      </c>
      <c r="G30" s="27" t="n">
        <f aca="false">ROUND((($C30*G15)/100),1)</f>
        <v>0.3</v>
      </c>
      <c r="H30" s="27" t="n">
        <f aca="false">ROUND((($C30*H15)/100),1)</f>
        <v>9.3</v>
      </c>
      <c r="I30" s="27" t="n">
        <f aca="false">ROUND((($C30*I15)/100),1)</f>
        <v>10</v>
      </c>
      <c r="J30" s="27" t="n">
        <f aca="false">ROUND((($C30*J15)/100),1)</f>
        <v>10</v>
      </c>
      <c r="K30" s="27" t="n">
        <f aca="false">ROUND((($C30*K15)/100),1)</f>
        <v>10</v>
      </c>
      <c r="L30" s="27"/>
      <c r="M30" s="42"/>
      <c r="N30" s="0" t="n">
        <v>0.5</v>
      </c>
      <c r="O30" s="51" t="n">
        <f aca="false">F$35</f>
        <v>30.3</v>
      </c>
      <c r="P30" s="0" t="n">
        <v>14</v>
      </c>
      <c r="Q30" s="0" t="n">
        <v>26</v>
      </c>
      <c r="R30" s="0" t="n">
        <v>39</v>
      </c>
      <c r="S30" s="0" t="n">
        <v>17</v>
      </c>
    </row>
    <row r="31" customFormat="false" ht="15.75" hidden="false" customHeight="true" outlineLevel="0" collapsed="false">
      <c r="A31" s="48" t="s">
        <v>47</v>
      </c>
      <c r="B31" s="48"/>
      <c r="C31" s="49" t="n">
        <v>15</v>
      </c>
      <c r="D31" s="27" t="n">
        <f aca="false">ROUND((($C31*D16)/100),1)</f>
        <v>0</v>
      </c>
      <c r="E31" s="27" t="n">
        <f aca="false">ROUND((($C31*E16)/100),1)</f>
        <v>0</v>
      </c>
      <c r="F31" s="27" t="n">
        <f aca="false">ROUND((($C31*F16)/100),1)</f>
        <v>0</v>
      </c>
      <c r="G31" s="27" t="n">
        <f aca="false">ROUND((($C31*G16)/100),1)</f>
        <v>0</v>
      </c>
      <c r="H31" s="27" t="n">
        <f aca="false">ROUND((($C31*H16)/100),1)</f>
        <v>0.1</v>
      </c>
      <c r="I31" s="27" t="n">
        <f aca="false">ROUND((($C31*I16)/100),1)</f>
        <v>14.7</v>
      </c>
      <c r="J31" s="27" t="n">
        <f aca="false">ROUND((($C31*J16)/100),1)</f>
        <v>15</v>
      </c>
      <c r="K31" s="27" t="n">
        <f aca="false">ROUND((($C31*K16)/100),1)</f>
        <v>15</v>
      </c>
      <c r="L31" s="27"/>
      <c r="M31" s="42"/>
      <c r="N31" s="0" t="n">
        <v>1</v>
      </c>
      <c r="O31" s="51" t="n">
        <f aca="false">G$35</f>
        <v>40.2</v>
      </c>
      <c r="P31" s="0" t="n">
        <v>21</v>
      </c>
      <c r="Q31" s="0" t="n">
        <v>42</v>
      </c>
      <c r="R31" s="0" t="n">
        <v>57</v>
      </c>
      <c r="S31" s="0" t="n">
        <v>30</v>
      </c>
    </row>
    <row r="32" customFormat="false" ht="16.5" hidden="false" customHeight="true" outlineLevel="0" collapsed="false">
      <c r="A32" s="48" t="s">
        <v>48</v>
      </c>
      <c r="B32" s="48"/>
      <c r="C32" s="49" t="n">
        <v>35</v>
      </c>
      <c r="D32" s="27" t="n">
        <f aca="false">ROUND((($C32*D17)/100),1)</f>
        <v>0</v>
      </c>
      <c r="E32" s="27" t="n">
        <f aca="false">ROUND((($C32*E17)/100),1)</f>
        <v>0</v>
      </c>
      <c r="F32" s="27" t="n">
        <f aca="false">ROUND((($C32*F17)/100),1)</f>
        <v>0</v>
      </c>
      <c r="G32" s="27" t="n">
        <f aca="false">ROUND((($C32*G17)/100),1)</f>
        <v>0</v>
      </c>
      <c r="H32" s="27" t="n">
        <f aca="false">ROUND((($C32*H17)/100),1)</f>
        <v>0</v>
      </c>
      <c r="I32" s="27" t="n">
        <f aca="false">ROUND((($C32*I17)/100),1)</f>
        <v>0.2</v>
      </c>
      <c r="J32" s="27" t="n">
        <f aca="false">ROUND((($C32*J17)/100),1)</f>
        <v>32.6</v>
      </c>
      <c r="K32" s="27" t="n">
        <f aca="false">ROUND((($C32*K17)/100),1)</f>
        <v>35</v>
      </c>
      <c r="L32" s="27"/>
      <c r="M32" s="42"/>
      <c r="N32" s="0" t="n">
        <v>2</v>
      </c>
      <c r="O32" s="51" t="n">
        <f aca="false">H$35</f>
        <v>49.4</v>
      </c>
      <c r="P32" s="0" t="n">
        <v>36</v>
      </c>
      <c r="Q32" s="0" t="n">
        <v>57</v>
      </c>
      <c r="R32" s="0" t="n">
        <v>71</v>
      </c>
      <c r="S32" s="0" t="n">
        <v>30</v>
      </c>
    </row>
    <row r="33" customFormat="false" ht="15.75" hidden="false" customHeight="true" outlineLevel="0" collapsed="false">
      <c r="A33" s="48" t="s">
        <v>49</v>
      </c>
      <c r="B33" s="48"/>
      <c r="C33" s="49" t="n">
        <v>0</v>
      </c>
      <c r="D33" s="27" t="n">
        <f aca="false">ROUND((($C33*D18)/100),1)</f>
        <v>0</v>
      </c>
      <c r="E33" s="27" t="n">
        <f aca="false">ROUND((($C33*E18)/100),1)</f>
        <v>0</v>
      </c>
      <c r="F33" s="27" t="n">
        <f aca="false">ROUND((($C33*F18)/100),1)</f>
        <v>0</v>
      </c>
      <c r="G33" s="27" t="n">
        <f aca="false">ROUND((($C33*G18)/100),1)</f>
        <v>0</v>
      </c>
      <c r="H33" s="27" t="n">
        <f aca="false">ROUND((($C33*H18)/100),1)</f>
        <v>0</v>
      </c>
      <c r="I33" s="27" t="n">
        <f aca="false">ROUND((($C33*I18)/100),1)</f>
        <v>0</v>
      </c>
      <c r="J33" s="27" t="n">
        <f aca="false">ROUND((($C33*J18)/100),1)</f>
        <v>0</v>
      </c>
      <c r="K33" s="27" t="n">
        <f aca="false">ROUND((($C33*K18)/100),1)</f>
        <v>0</v>
      </c>
      <c r="L33" s="27"/>
      <c r="M33" s="42"/>
      <c r="N33" s="0" t="n">
        <v>4</v>
      </c>
      <c r="O33" s="51" t="n">
        <f aca="false">I$35</f>
        <v>64.9</v>
      </c>
      <c r="P33" s="0" t="n">
        <v>61</v>
      </c>
      <c r="Q33" s="0" t="n">
        <v>74</v>
      </c>
      <c r="R33" s="0" t="n">
        <v>85</v>
      </c>
      <c r="S33" s="0" t="n">
        <v>30</v>
      </c>
    </row>
    <row r="34" customFormat="false" ht="15.75" hidden="false" customHeight="true" outlineLevel="0" collapsed="false">
      <c r="A34" s="31"/>
      <c r="B34" s="32"/>
      <c r="C34" s="52"/>
      <c r="D34" s="53"/>
      <c r="E34" s="35"/>
      <c r="F34" s="35"/>
      <c r="G34" s="35"/>
      <c r="H34" s="35"/>
      <c r="I34" s="35"/>
      <c r="J34" s="35"/>
      <c r="K34" s="35"/>
      <c r="L34" s="35"/>
      <c r="M34" s="54"/>
      <c r="N34" s="0" t="n">
        <v>8</v>
      </c>
      <c r="O34" s="51" t="n">
        <f aca="false">J$35</f>
        <v>97.6</v>
      </c>
      <c r="P34" s="0" t="n">
        <v>100</v>
      </c>
      <c r="Q34" s="0" t="n">
        <v>100</v>
      </c>
      <c r="R34" s="0" t="n">
        <v>100</v>
      </c>
      <c r="S34" s="0" t="n">
        <v>100</v>
      </c>
    </row>
    <row r="35" customFormat="false" ht="15.75" hidden="false" customHeight="true" outlineLevel="0" collapsed="false">
      <c r="A35" s="55" t="s">
        <v>39</v>
      </c>
      <c r="B35" s="56"/>
      <c r="C35" s="49" t="n">
        <f aca="false">SUM(C27:C33)</f>
        <v>100</v>
      </c>
      <c r="D35" s="27" t="n">
        <f aca="false">ROUND((SUM(D27:D33)),1)</f>
        <v>0.9</v>
      </c>
      <c r="E35" s="27" t="n">
        <f aca="false">ROUND((SUM(E27:E33)),1)</f>
        <v>12.6</v>
      </c>
      <c r="F35" s="27" t="n">
        <f aca="false">ROUND((SUM(F27:F33)),1)</f>
        <v>30.3</v>
      </c>
      <c r="G35" s="27" t="n">
        <f aca="false">ROUND((SUM(G27:G33)),1)</f>
        <v>40.2</v>
      </c>
      <c r="H35" s="27" t="n">
        <f aca="false">ROUND((SUM(H27:H33)),1)</f>
        <v>49.4</v>
      </c>
      <c r="I35" s="27" t="n">
        <f aca="false">ROUND((SUM(I27:I33)),1)</f>
        <v>64.9</v>
      </c>
      <c r="J35" s="27" t="n">
        <f aca="false">ROUND((SUM(J27:J33)),1)</f>
        <v>97.6</v>
      </c>
      <c r="K35" s="27" t="n">
        <f aca="false">ROUND((SUM(K27:K33)),1)</f>
        <v>100</v>
      </c>
      <c r="L35" s="27"/>
      <c r="M35" s="42" t="n">
        <f aca="false">(700-SUM(E35:K35))/100</f>
        <v>3.05</v>
      </c>
      <c r="N35" s="0" t="n">
        <v>16</v>
      </c>
      <c r="O35" s="51" t="n">
        <f aca="false">K$35</f>
        <v>100</v>
      </c>
      <c r="P35" s="0" t="n">
        <v>100</v>
      </c>
      <c r="Q35" s="0" t="n">
        <v>100</v>
      </c>
      <c r="R35" s="0" t="n">
        <v>100</v>
      </c>
      <c r="S35" s="0" t="n">
        <v>100</v>
      </c>
    </row>
    <row r="36" customFormat="false" ht="15.75" hidden="false" customHeight="true" outlineLevel="0" collapsed="false">
      <c r="A36" s="57" t="s">
        <v>50</v>
      </c>
      <c r="B36" s="58"/>
      <c r="C36" s="59"/>
      <c r="D36" s="35" t="n">
        <f aca="false">D35-D23</f>
        <v>-1.6</v>
      </c>
      <c r="E36" s="35" t="n">
        <f aca="false">E35-E23</f>
        <v>3.1</v>
      </c>
      <c r="F36" s="35" t="n">
        <f aca="false">F35-F23</f>
        <v>8.3</v>
      </c>
      <c r="G36" s="35" t="n">
        <f aca="false">G35-G23</f>
        <v>5.7</v>
      </c>
      <c r="H36" s="35" t="n">
        <f aca="false">H35-H23</f>
        <v>6.7</v>
      </c>
      <c r="I36" s="35" t="n">
        <f aca="false">I35-I23</f>
        <v>16.5</v>
      </c>
      <c r="J36" s="35" t="n">
        <f aca="false">J35-J23</f>
        <v>32.7</v>
      </c>
      <c r="K36" s="35" t="n">
        <f aca="false">K35-K23</f>
        <v>0.0999999999999943</v>
      </c>
      <c r="L36" s="35"/>
      <c r="M36" s="54" t="n">
        <f aca="false">M35-M23</f>
        <v>-0.731</v>
      </c>
    </row>
    <row r="37" customFormat="false" ht="15.7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O37" s="0" t="s">
        <v>51</v>
      </c>
    </row>
    <row r="39" customFormat="false" ht="12.75" hidden="false" customHeight="false" outlineLevel="0" collapsed="false">
      <c r="E39" s="60"/>
    </row>
    <row r="44" customFormat="false" ht="12.75" hidden="false" customHeight="false" outlineLevel="0" collapsed="false">
      <c r="O44" s="61"/>
    </row>
    <row r="57" customFormat="false" ht="12.75" hidden="false" customHeight="false" outlineLevel="0" collapsed="false">
      <c r="F57" s="0" t="n">
        <v>0.125</v>
      </c>
      <c r="G57" s="0" t="n">
        <v>0.25</v>
      </c>
      <c r="H57" s="0" t="n">
        <v>0.5</v>
      </c>
      <c r="I57" s="0" t="n">
        <v>1</v>
      </c>
      <c r="J57" s="0" t="n">
        <v>2</v>
      </c>
      <c r="K57" s="0" t="n">
        <v>4</v>
      </c>
      <c r="L57" s="0" t="n">
        <v>8</v>
      </c>
      <c r="M57" s="0" t="n">
        <v>16</v>
      </c>
    </row>
    <row r="58" customFormat="false" ht="12.75" hidden="false" customHeight="false" outlineLevel="0" collapsed="false">
      <c r="C58" s="0" t="s">
        <v>52</v>
      </c>
      <c r="F58" s="0" t="n">
        <f aca="false">POWER((F57/16),0.5)*100</f>
        <v>8.83883476483184</v>
      </c>
      <c r="G58" s="0" t="n">
        <f aca="false">POWER((G57/16),0.5)*100</f>
        <v>12.5</v>
      </c>
      <c r="H58" s="0" t="n">
        <f aca="false">POWER((H57/16),0.5)*100</f>
        <v>17.6776695296637</v>
      </c>
      <c r="I58" s="0" t="n">
        <f aca="false">POWER((I57/16),0.5)*100</f>
        <v>25</v>
      </c>
      <c r="J58" s="0" t="n">
        <f aca="false">POWER((J57/16),0.5)*100</f>
        <v>35.3553390593274</v>
      </c>
      <c r="K58" s="0" t="n">
        <f aca="false">POWER((K57/16),0.5)*100</f>
        <v>50</v>
      </c>
      <c r="L58" s="0" t="n">
        <f aca="false">POWER((L57/16),0.5)*100</f>
        <v>70.7106781186548</v>
      </c>
      <c r="M58" s="0" t="n">
        <f aca="false">POWER((M57/16),0.5)*100</f>
        <v>100</v>
      </c>
    </row>
    <row r="59" customFormat="false" ht="12.75" hidden="false" customHeight="false" outlineLevel="0" collapsed="false">
      <c r="C59" s="0" t="s">
        <v>53</v>
      </c>
      <c r="F59" s="0" t="n">
        <f aca="false">(F57/16+POWER(F57/16,0.5))*50</f>
        <v>4.81004238241592</v>
      </c>
      <c r="G59" s="0" t="n">
        <f aca="false">(G57/16+POWER(G57/16,0.5))*50</f>
        <v>7.03125</v>
      </c>
      <c r="H59" s="0" t="n">
        <f aca="false">(H57/16+POWER(H57/16,0.5))*50</f>
        <v>10.4013347648318</v>
      </c>
      <c r="I59" s="0" t="n">
        <f aca="false">(I57/16+POWER(I57/16,0.5))*50</f>
        <v>15.625</v>
      </c>
      <c r="J59" s="0" t="n">
        <f aca="false">(J57/16+POWER(J57/16,0.5))*50</f>
        <v>23.9276695296637</v>
      </c>
      <c r="K59" s="0" t="n">
        <f aca="false">(K57/16+POWER(K57/16,0.5))*50</f>
        <v>37.5</v>
      </c>
      <c r="L59" s="0" t="n">
        <f aca="false">(L57/16+POWER(L57/16,0.5))*50</f>
        <v>60.3553390593274</v>
      </c>
      <c r="M59" s="0" t="n">
        <f aca="false">(M57/16+POWER(M57/16,0.5))*50</f>
        <v>100</v>
      </c>
    </row>
    <row r="61" customFormat="false" ht="12.75" hidden="false" customHeight="false" outlineLevel="0" collapsed="false">
      <c r="C61" s="0" t="s">
        <v>54</v>
      </c>
      <c r="F61" s="0" t="n">
        <f aca="false">(F58+F59)/2</f>
        <v>6.82443857362388</v>
      </c>
      <c r="G61" s="0" t="n">
        <f aca="false">(G58+G59)/2</f>
        <v>9.765625</v>
      </c>
      <c r="H61" s="0" t="n">
        <f aca="false">(H58+H59)/2</f>
        <v>14.0395021472478</v>
      </c>
      <c r="I61" s="0" t="n">
        <f aca="false">(I58+I59)/2</f>
        <v>20.3125</v>
      </c>
      <c r="J61" s="0" t="n">
        <f aca="false">(J58+J59)/2</f>
        <v>29.6415042944955</v>
      </c>
      <c r="K61" s="0" t="n">
        <f aca="false">(K58+K59)/2</f>
        <v>43.75</v>
      </c>
      <c r="L61" s="0" t="n">
        <f aca="false">(L58+L59)/2</f>
        <v>65.5330085889911</v>
      </c>
      <c r="M61" s="0" t="n">
        <f aca="false">(M58+M59)/2</f>
        <v>100</v>
      </c>
    </row>
    <row r="62" customFormat="false" ht="12.75" hidden="false" customHeight="false" outlineLevel="0" collapsed="false">
      <c r="C62" s="0" t="s">
        <v>55</v>
      </c>
      <c r="F62" s="0" t="n">
        <f aca="false">(2*F58+F59)/3</f>
        <v>7.4959039706932</v>
      </c>
      <c r="G62" s="0" t="n">
        <f aca="false">(2*G58+G59)/3</f>
        <v>10.6770833333333</v>
      </c>
      <c r="H62" s="0" t="n">
        <f aca="false">(2*H58+H59)/3</f>
        <v>15.2522246080531</v>
      </c>
      <c r="I62" s="0" t="n">
        <f aca="false">(2*I58+I59)/3</f>
        <v>21.875</v>
      </c>
      <c r="J62" s="0" t="n">
        <f aca="false">(2*J58+J59)/3</f>
        <v>31.5461158827728</v>
      </c>
      <c r="K62" s="0" t="n">
        <f aca="false">(2*K58+K59)/3</f>
        <v>45.8333333333333</v>
      </c>
      <c r="L62" s="0" t="n">
        <f aca="false">(2*L58+L59)/3</f>
        <v>67.2588984322123</v>
      </c>
      <c r="M62" s="0" t="n">
        <f aca="false">(2*M58+M59)/3</f>
        <v>100</v>
      </c>
    </row>
  </sheetData>
  <mergeCells count="24">
    <mergeCell ref="B1:J1"/>
    <mergeCell ref="B2:J2"/>
    <mergeCell ref="I6:J6"/>
    <mergeCell ref="I8:J8"/>
    <mergeCell ref="A10:D10"/>
    <mergeCell ref="E10:L10"/>
    <mergeCell ref="A11:C11"/>
    <mergeCell ref="A12:C12"/>
    <mergeCell ref="A13:C13"/>
    <mergeCell ref="A14:C14"/>
    <mergeCell ref="A15:C15"/>
    <mergeCell ref="A16:C16"/>
    <mergeCell ref="A17:C17"/>
    <mergeCell ref="A18:C18"/>
    <mergeCell ref="A25:D25"/>
    <mergeCell ref="E25:L25"/>
    <mergeCell ref="A26:B26"/>
    <mergeCell ref="A27:B27"/>
    <mergeCell ref="A28:B28"/>
    <mergeCell ref="A29:B29"/>
    <mergeCell ref="A30:B30"/>
    <mergeCell ref="A31:B31"/>
    <mergeCell ref="A32:B32"/>
    <mergeCell ref="A33:B33"/>
  </mergeCells>
  <printOptions headings="false" gridLines="false" gridLinesSet="true" horizontalCentered="false" verticalCentered="false"/>
  <pageMargins left="0.984027777777778" right="0.196527777777778" top="0.629861111111111" bottom="0.196527777777778" header="0.511811023622047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&amp;R&amp;8&amp;F&amp;D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5" activeCellId="0" sqref="Q15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"/>
    <col collapsed="false" customWidth="true" hidden="false" outlineLevel="0" max="6" min="3" style="0" width="6.72"/>
    <col collapsed="false" customWidth="true" hidden="false" outlineLevel="0" max="7" min="7" style="0" width="7.27"/>
    <col collapsed="false" customWidth="true" hidden="false" outlineLevel="0" max="10" min="8" style="0" width="6.72"/>
    <col collapsed="false" customWidth="true" hidden="false" outlineLevel="0" max="11" min="11" style="0" width="8"/>
    <col collapsed="false" customWidth="true" hidden="false" outlineLevel="0" max="12" min="12" style="0" width="8.72"/>
  </cols>
  <sheetData>
    <row r="1" customFormat="false" ht="16.5" hidden="false" customHeight="true" outlineLevel="0" collapsed="false">
      <c r="A1" s="62" t="s">
        <v>0</v>
      </c>
      <c r="B1" s="63" t="s">
        <v>56</v>
      </c>
      <c r="C1" s="63"/>
      <c r="D1" s="63"/>
      <c r="E1" s="63"/>
      <c r="F1" s="63"/>
      <c r="G1" s="63"/>
      <c r="H1" s="63"/>
      <c r="I1" s="64" t="s">
        <v>2</v>
      </c>
      <c r="J1" s="65" t="s">
        <v>57</v>
      </c>
      <c r="K1" s="65"/>
    </row>
    <row r="2" customFormat="false" ht="16.5" hidden="false" customHeight="true" outlineLevel="0" collapsed="false">
      <c r="A2" s="66" t="e">
        <f aca="false">#REF!</f>
        <v>#REF!</v>
      </c>
      <c r="B2" s="67"/>
      <c r="C2" s="67"/>
      <c r="D2" s="67"/>
      <c r="E2" s="67"/>
      <c r="F2" s="67"/>
      <c r="G2" s="67"/>
      <c r="H2" s="67"/>
      <c r="I2" s="68" t="s">
        <v>58</v>
      </c>
      <c r="J2" s="69"/>
      <c r="K2" s="70" t="s">
        <v>59</v>
      </c>
    </row>
    <row r="3" customFormat="false" ht="7.5" hidden="false" customHeight="tru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</row>
    <row r="4" customFormat="false" ht="18" hidden="false" customHeight="true" outlineLevel="0" collapsed="false">
      <c r="A4" s="72" t="s">
        <v>7</v>
      </c>
      <c r="B4" s="72"/>
      <c r="C4" s="72"/>
      <c r="D4" s="73" t="s">
        <v>60</v>
      </c>
      <c r="E4" s="73"/>
      <c r="F4" s="73"/>
      <c r="G4" s="73"/>
      <c r="H4" s="73"/>
      <c r="I4" s="73"/>
      <c r="J4" s="73"/>
      <c r="K4" s="73"/>
    </row>
    <row r="5" customFormat="false" ht="18" hidden="false" customHeight="true" outlineLevel="0" collapsed="false">
      <c r="A5" s="72" t="s">
        <v>10</v>
      </c>
      <c r="B5" s="72"/>
      <c r="C5" s="72"/>
      <c r="D5" s="73" t="s">
        <v>11</v>
      </c>
      <c r="E5" s="73"/>
      <c r="F5" s="73"/>
      <c r="G5" s="73"/>
      <c r="H5" s="73"/>
      <c r="I5" s="73"/>
      <c r="J5" s="73"/>
      <c r="K5" s="73"/>
    </row>
    <row r="6" customFormat="false" ht="18" hidden="false" customHeight="true" outlineLevel="0" collapsed="false">
      <c r="A6" s="72" t="s">
        <v>61</v>
      </c>
      <c r="B6" s="72"/>
      <c r="C6" s="72"/>
      <c r="D6" s="73" t="s">
        <v>62</v>
      </c>
      <c r="E6" s="73"/>
      <c r="F6" s="73"/>
      <c r="G6" s="73"/>
      <c r="H6" s="73"/>
      <c r="I6" s="73"/>
      <c r="J6" s="73"/>
      <c r="K6" s="73"/>
    </row>
    <row r="7" customFormat="false" ht="3.75" hidden="false" customHeight="true" outlineLevel="0" collapsed="false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customFormat="false" ht="18" hidden="false" customHeight="true" outlineLevel="0" collapsed="false">
      <c r="A8" s="72" t="s">
        <v>63</v>
      </c>
      <c r="B8" s="72"/>
      <c r="C8" s="72"/>
      <c r="D8" s="72"/>
      <c r="E8" s="73"/>
      <c r="F8" s="73"/>
      <c r="G8" s="73"/>
      <c r="H8" s="73"/>
      <c r="I8" s="73"/>
      <c r="J8" s="73"/>
      <c r="K8" s="73"/>
    </row>
    <row r="9" customFormat="false" ht="18" hidden="false" customHeight="true" outlineLevel="0" collapsed="false">
      <c r="A9" s="72" t="s">
        <v>64</v>
      </c>
      <c r="B9" s="72"/>
      <c r="C9" s="74" t="n">
        <v>0.3</v>
      </c>
      <c r="D9" s="73"/>
      <c r="E9" s="73"/>
      <c r="F9" s="75" t="s">
        <v>65</v>
      </c>
      <c r="G9" s="75"/>
      <c r="H9" s="73"/>
      <c r="I9" s="73"/>
      <c r="J9" s="73"/>
      <c r="K9" s="73"/>
    </row>
    <row r="10" customFormat="false" ht="18" hidden="false" customHeight="true" outlineLevel="0" collapsed="false">
      <c r="A10" s="72" t="s">
        <v>66</v>
      </c>
      <c r="B10" s="72"/>
      <c r="C10" s="76"/>
      <c r="D10" s="76"/>
      <c r="E10" s="72"/>
      <c r="F10" s="75" t="s">
        <v>67</v>
      </c>
      <c r="G10" s="75"/>
      <c r="H10" s="75"/>
      <c r="I10" s="74" t="n">
        <v>3.05</v>
      </c>
      <c r="J10" s="73"/>
      <c r="K10" s="73"/>
    </row>
    <row r="11" customFormat="false" ht="5.25" hidden="false" customHeight="true" outlineLevel="0" collapsed="false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</row>
    <row r="12" customFormat="false" ht="16.5" hidden="false" customHeight="true" outlineLevel="0" collapsed="false">
      <c r="A12" s="77" t="s">
        <v>68</v>
      </c>
      <c r="B12" s="77"/>
      <c r="C12" s="77"/>
      <c r="D12" s="71"/>
      <c r="E12" s="71"/>
      <c r="F12" s="71"/>
      <c r="G12" s="71"/>
      <c r="H12" s="71"/>
      <c r="I12" s="71"/>
      <c r="J12" s="71"/>
      <c r="K12" s="71"/>
    </row>
    <row r="13" customFormat="false" ht="3" hidden="false" customHeight="true" outlineLevel="0" collapsed="false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</row>
    <row r="14" customFormat="false" ht="19.5" hidden="false" customHeight="true" outlineLevel="0" collapsed="false">
      <c r="A14" s="64" t="s">
        <v>69</v>
      </c>
      <c r="B14" s="78"/>
      <c r="C14" s="79" t="n">
        <v>0.25</v>
      </c>
      <c r="D14" s="80" t="n">
        <v>0.5</v>
      </c>
      <c r="E14" s="80" t="n">
        <v>1</v>
      </c>
      <c r="F14" s="80" t="n">
        <v>2</v>
      </c>
      <c r="G14" s="80" t="n">
        <v>4</v>
      </c>
      <c r="H14" s="80" t="n">
        <v>8</v>
      </c>
      <c r="I14" s="80" t="n">
        <v>16</v>
      </c>
      <c r="J14" s="80" t="n">
        <v>31.5</v>
      </c>
      <c r="K14" s="81" t="s">
        <v>70</v>
      </c>
    </row>
    <row r="15" customFormat="false" ht="19.5" hidden="false" customHeight="true" outlineLevel="0" collapsed="false">
      <c r="A15" s="68" t="s">
        <v>71</v>
      </c>
      <c r="B15" s="69"/>
      <c r="C15" s="82" t="n">
        <f aca="false">[1]Sieblinie!E35</f>
        <v>12.6</v>
      </c>
      <c r="D15" s="83" t="n">
        <f aca="false">[1]Sieblinie!F35</f>
        <v>30.3</v>
      </c>
      <c r="E15" s="83" t="n">
        <f aca="false">[1]Sieblinie!G35</f>
        <v>40.2</v>
      </c>
      <c r="F15" s="83" t="n">
        <f aca="false">[1]Sieblinie!H35</f>
        <v>49.4</v>
      </c>
      <c r="G15" s="83" t="n">
        <f aca="false">[1]Sieblinie!I35</f>
        <v>64.9</v>
      </c>
      <c r="H15" s="83" t="n">
        <f aca="false">[1]Sieblinie!J35</f>
        <v>97.6</v>
      </c>
      <c r="I15" s="83" t="n">
        <f aca="false">[1]Sieblinie!K35</f>
        <v>100</v>
      </c>
      <c r="J15" s="83" t="n">
        <v>100</v>
      </c>
      <c r="K15" s="84" t="n">
        <f aca="false">(700-SUM(C15:I15))/100</f>
        <v>3.05</v>
      </c>
    </row>
    <row r="16" customFormat="false" ht="5.25" hidden="false" customHeight="true" outlineLevel="0" collapsed="false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</row>
    <row r="17" customFormat="false" ht="16.5" hidden="false" customHeight="true" outlineLevel="0" collapsed="false">
      <c r="A17" s="77" t="s">
        <v>72</v>
      </c>
      <c r="B17" s="77"/>
      <c r="C17" s="77"/>
      <c r="D17" s="77"/>
      <c r="E17" s="77"/>
      <c r="F17" s="71"/>
      <c r="G17" s="71"/>
      <c r="H17" s="71"/>
      <c r="I17" s="71"/>
      <c r="J17" s="71"/>
      <c r="K17" s="71"/>
    </row>
    <row r="18" customFormat="false" ht="3" hidden="false" customHeight="true" outlineLevel="0" collapsed="false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customFormat="false" ht="16.5" hidden="false" customHeight="true" outlineLevel="0" collapsed="false">
      <c r="A19" s="62" t="s">
        <v>73</v>
      </c>
      <c r="B19" s="62"/>
      <c r="C19" s="85" t="s">
        <v>74</v>
      </c>
      <c r="D19" s="85"/>
      <c r="E19" s="85" t="s">
        <v>75</v>
      </c>
      <c r="F19" s="85"/>
      <c r="G19" s="85" t="s">
        <v>76</v>
      </c>
      <c r="H19" s="85"/>
      <c r="I19" s="62" t="s">
        <v>77</v>
      </c>
      <c r="J19" s="62"/>
      <c r="K19" s="62"/>
    </row>
    <row r="20" customFormat="false" ht="16.5" hidden="false" customHeight="true" outlineLevel="0" collapsed="false">
      <c r="A20" s="86"/>
      <c r="B20" s="87"/>
      <c r="C20" s="88"/>
      <c r="D20" s="89"/>
      <c r="E20" s="89" t="s">
        <v>78</v>
      </c>
      <c r="F20" s="89"/>
      <c r="G20" s="88"/>
      <c r="H20" s="89"/>
      <c r="I20" s="90"/>
      <c r="J20" s="91"/>
      <c r="K20" s="92"/>
    </row>
    <row r="21" customFormat="false" ht="19.5" hidden="false" customHeight="true" outlineLevel="0" collapsed="false">
      <c r="A21" s="68"/>
      <c r="B21" s="93"/>
      <c r="C21" s="94" t="s">
        <v>79</v>
      </c>
      <c r="D21" s="94"/>
      <c r="E21" s="94" t="s">
        <v>80</v>
      </c>
      <c r="F21" s="94"/>
      <c r="G21" s="94" t="s">
        <v>81</v>
      </c>
      <c r="H21" s="94"/>
      <c r="I21" s="95" t="s">
        <v>82</v>
      </c>
      <c r="J21" s="95"/>
      <c r="K21" s="95"/>
    </row>
    <row r="22" customFormat="false" ht="19.5" hidden="false" customHeight="true" outlineLevel="0" collapsed="false">
      <c r="A22" s="96" t="s">
        <v>83</v>
      </c>
      <c r="B22" s="96"/>
      <c r="C22" s="97" t="n">
        <v>580</v>
      </c>
      <c r="D22" s="97"/>
      <c r="E22" s="98" t="n">
        <v>3.123</v>
      </c>
      <c r="F22" s="98"/>
      <c r="G22" s="99" t="n">
        <f aca="false">ROUND((C22/E22),1)</f>
        <v>185.7</v>
      </c>
      <c r="H22" s="99"/>
      <c r="I22" s="100" t="s">
        <v>84</v>
      </c>
      <c r="J22" s="100"/>
      <c r="K22" s="100"/>
    </row>
    <row r="23" customFormat="false" ht="19.5" hidden="false" customHeight="true" outlineLevel="0" collapsed="false">
      <c r="A23" s="86" t="s">
        <v>85</v>
      </c>
      <c r="B23" s="87"/>
      <c r="C23" s="101" t="n">
        <v>173</v>
      </c>
      <c r="D23" s="101"/>
      <c r="E23" s="98" t="n">
        <v>1</v>
      </c>
      <c r="F23" s="98"/>
      <c r="G23" s="99" t="n">
        <f aca="false">C23</f>
        <v>173</v>
      </c>
      <c r="H23" s="99"/>
      <c r="I23" s="102"/>
      <c r="J23" s="102"/>
      <c r="K23" s="102"/>
    </row>
    <row r="24" customFormat="false" ht="19.5" hidden="false" customHeight="true" outlineLevel="0" collapsed="false">
      <c r="A24" s="86" t="s">
        <v>86</v>
      </c>
      <c r="B24" s="87"/>
      <c r="C24" s="97" t="s">
        <v>82</v>
      </c>
      <c r="D24" s="97"/>
      <c r="E24" s="98" t="s">
        <v>82</v>
      </c>
      <c r="F24" s="98"/>
      <c r="G24" s="99" t="s">
        <v>82</v>
      </c>
      <c r="H24" s="99"/>
      <c r="I24" s="102"/>
      <c r="J24" s="102"/>
      <c r="K24" s="102"/>
    </row>
    <row r="25" customFormat="false" ht="19.5" hidden="false" customHeight="true" outlineLevel="0" collapsed="false">
      <c r="A25" s="86" t="s">
        <v>87</v>
      </c>
      <c r="B25" s="87"/>
      <c r="C25" s="97" t="s">
        <v>82</v>
      </c>
      <c r="D25" s="97"/>
      <c r="E25" s="98" t="s">
        <v>82</v>
      </c>
      <c r="F25" s="98"/>
      <c r="G25" s="99" t="n">
        <v>20</v>
      </c>
      <c r="H25" s="99"/>
      <c r="I25" s="102"/>
      <c r="J25" s="102"/>
      <c r="K25" s="102"/>
    </row>
    <row r="26" customFormat="false" ht="19.5" hidden="false" customHeight="true" outlineLevel="0" collapsed="false">
      <c r="A26" s="86" t="s">
        <v>88</v>
      </c>
      <c r="B26" s="87" t="s">
        <v>89</v>
      </c>
      <c r="C26" s="97" t="n">
        <v>63.8</v>
      </c>
      <c r="D26" s="97"/>
      <c r="E26" s="98" t="n">
        <v>2.39</v>
      </c>
      <c r="F26" s="98"/>
      <c r="G26" s="99" t="n">
        <f aca="false">ROUND((C26/E26),1)</f>
        <v>26.7</v>
      </c>
      <c r="H26" s="99"/>
      <c r="I26" s="102"/>
      <c r="J26" s="102"/>
      <c r="K26" s="102"/>
    </row>
    <row r="27" customFormat="false" ht="19.5" hidden="false" customHeight="true" outlineLevel="0" collapsed="false">
      <c r="A27" s="86" t="s">
        <v>90</v>
      </c>
      <c r="B27" s="87"/>
      <c r="C27" s="97" t="n">
        <v>5.61</v>
      </c>
      <c r="D27" s="97"/>
      <c r="E27" s="98" t="n">
        <v>1.05</v>
      </c>
      <c r="F27" s="98"/>
      <c r="G27" s="99" t="n">
        <f aca="false">ROUND((C27/E27),1)</f>
        <v>5.3</v>
      </c>
      <c r="H27" s="99"/>
      <c r="I27" s="102" t="s">
        <v>91</v>
      </c>
      <c r="J27" s="102"/>
      <c r="K27" s="102"/>
    </row>
    <row r="28" customFormat="false" ht="19.5" hidden="false" customHeight="true" outlineLevel="0" collapsed="false">
      <c r="A28" s="103" t="s">
        <v>92</v>
      </c>
      <c r="B28" s="103"/>
      <c r="C28" s="97" t="n">
        <f aca="false">SUM(C22:C27)</f>
        <v>822.41</v>
      </c>
      <c r="D28" s="97"/>
      <c r="E28" s="98" t="s">
        <v>82</v>
      </c>
      <c r="F28" s="98"/>
      <c r="G28" s="99" t="n">
        <f aca="false">SUM(G22:G27)</f>
        <v>410.7</v>
      </c>
      <c r="H28" s="99"/>
      <c r="I28" s="102"/>
      <c r="J28" s="102"/>
      <c r="K28" s="102"/>
    </row>
    <row r="29" customFormat="false" ht="19.5" hidden="false" customHeight="true" outlineLevel="0" collapsed="false">
      <c r="A29" s="104" t="s">
        <v>93</v>
      </c>
      <c r="B29" s="105"/>
      <c r="C29" s="106" t="n">
        <f aca="false">SUM(C30:C38)</f>
        <v>1549</v>
      </c>
      <c r="D29" s="106"/>
      <c r="E29" s="107" t="s">
        <v>82</v>
      </c>
      <c r="F29" s="107"/>
      <c r="G29" s="108" t="n">
        <f aca="false">1000-G28</f>
        <v>589.3</v>
      </c>
      <c r="H29" s="109" t="s">
        <v>94</v>
      </c>
      <c r="I29" s="102"/>
      <c r="J29" s="102"/>
      <c r="K29" s="102"/>
    </row>
    <row r="30" customFormat="false" ht="19.5" hidden="false" customHeight="true" outlineLevel="0" collapsed="false">
      <c r="A30" s="110" t="s">
        <v>24</v>
      </c>
      <c r="B30" s="110"/>
      <c r="C30" s="106" t="n">
        <f aca="false">ROUND((G30*E30),0)</f>
        <v>0</v>
      </c>
      <c r="D30" s="106"/>
      <c r="E30" s="107" t="n">
        <v>2.65</v>
      </c>
      <c r="F30" s="107"/>
      <c r="G30" s="111" t="n">
        <f aca="false">ROUND(((G$29*H30)/100),2)</f>
        <v>0</v>
      </c>
      <c r="H30" s="112" t="n">
        <f aca="false">'Sieblinie MVI'!C27</f>
        <v>0</v>
      </c>
      <c r="I30" s="113" t="str">
        <f aca="false">'Sieblinie MVI'!M12</f>
        <v>Quarz</v>
      </c>
      <c r="J30" s="113"/>
      <c r="K30" s="113"/>
    </row>
    <row r="31" customFormat="false" ht="19.5" hidden="false" customHeight="true" outlineLevel="0" collapsed="false">
      <c r="A31" s="110" t="s">
        <v>95</v>
      </c>
      <c r="B31" s="110"/>
      <c r="C31" s="106" t="n">
        <f aca="false">ROUND((G31*E31),0)</f>
        <v>465</v>
      </c>
      <c r="D31" s="106"/>
      <c r="E31" s="107" t="n">
        <v>2.63</v>
      </c>
      <c r="F31" s="107"/>
      <c r="G31" s="111" t="n">
        <f aca="false">ROUND(((G$29*H31)/100),2)</f>
        <v>176.79</v>
      </c>
      <c r="H31" s="112" t="n">
        <f aca="false">'Sieblinie MVI'!C28</f>
        <v>30</v>
      </c>
      <c r="I31" s="113" t="str">
        <f aca="false">'Sieblinie MVI'!M13</f>
        <v>Okrilla  </v>
      </c>
      <c r="J31" s="113"/>
      <c r="K31" s="113"/>
    </row>
    <row r="32" customFormat="false" ht="19.5" hidden="false" customHeight="true" outlineLevel="0" collapsed="false">
      <c r="A32" s="110" t="s">
        <v>96</v>
      </c>
      <c r="B32" s="110"/>
      <c r="C32" s="106" t="n">
        <f aca="false">ROUND((G32*E32),0)</f>
        <v>155</v>
      </c>
      <c r="D32" s="106"/>
      <c r="E32" s="107" t="n">
        <v>2.63</v>
      </c>
      <c r="F32" s="107"/>
      <c r="G32" s="111" t="n">
        <f aca="false">ROUND(((G$29*H32)/100),2)</f>
        <v>58.93</v>
      </c>
      <c r="H32" s="112" t="n">
        <f aca="false">'Sieblinie MVI'!C29</f>
        <v>10</v>
      </c>
      <c r="I32" s="113" t="str">
        <f aca="false">'Sieblinie MVI'!M14</f>
        <v>Okrilla  </v>
      </c>
      <c r="J32" s="113"/>
      <c r="K32" s="113"/>
      <c r="M32" s="114"/>
    </row>
    <row r="33" customFormat="false" ht="19.5" hidden="false" customHeight="true" outlineLevel="0" collapsed="false">
      <c r="A33" s="110" t="s">
        <v>97</v>
      </c>
      <c r="B33" s="110"/>
      <c r="C33" s="106" t="n">
        <f aca="false">ROUND((G33*E33),0)</f>
        <v>155</v>
      </c>
      <c r="D33" s="106"/>
      <c r="E33" s="107" t="n">
        <v>2.63</v>
      </c>
      <c r="F33" s="107"/>
      <c r="G33" s="111" t="n">
        <f aca="false">ROUND(((G$29*H33)/100),2)</f>
        <v>58.93</v>
      </c>
      <c r="H33" s="112" t="n">
        <f aca="false">'Sieblinie MVI'!C30</f>
        <v>10</v>
      </c>
      <c r="I33" s="113" t="str">
        <f aca="false">'Sieblinie MVI'!M15</f>
        <v>Okrilla  </v>
      </c>
      <c r="J33" s="113"/>
      <c r="K33" s="113"/>
      <c r="M33" s="61"/>
    </row>
    <row r="34" customFormat="false" ht="19.5" hidden="false" customHeight="true" outlineLevel="0" collapsed="false">
      <c r="A34" s="110" t="s">
        <v>98</v>
      </c>
      <c r="B34" s="110"/>
      <c r="C34" s="106" t="n">
        <f aca="false">ROUND((G34*E34),0)</f>
        <v>232</v>
      </c>
      <c r="D34" s="106"/>
      <c r="E34" s="107" t="n">
        <v>2.63</v>
      </c>
      <c r="F34" s="107"/>
      <c r="G34" s="111" t="n">
        <f aca="false">ROUND(((G$29*H34)/100),2)</f>
        <v>88.4</v>
      </c>
      <c r="H34" s="112" t="n">
        <f aca="false">'Sieblinie MVI'!C31</f>
        <v>15</v>
      </c>
      <c r="I34" s="113" t="str">
        <f aca="false">'Sieblinie MVI'!M16</f>
        <v>Okrilla  </v>
      </c>
      <c r="J34" s="113"/>
      <c r="K34" s="113"/>
    </row>
    <row r="35" customFormat="false" ht="19.5" hidden="false" customHeight="true" outlineLevel="0" collapsed="false">
      <c r="A35" s="110" t="s">
        <v>99</v>
      </c>
      <c r="B35" s="110"/>
      <c r="C35" s="106" t="n">
        <f aca="false">ROUND((G35*E35),0)</f>
        <v>542</v>
      </c>
      <c r="D35" s="106"/>
      <c r="E35" s="107" t="n">
        <v>2.63</v>
      </c>
      <c r="F35" s="107"/>
      <c r="G35" s="111" t="n">
        <f aca="false">ROUND(((G$29*H35)/100),2)</f>
        <v>206.26</v>
      </c>
      <c r="H35" s="112" t="n">
        <f aca="false">'Sieblinie MVI'!C32</f>
        <v>35</v>
      </c>
      <c r="I35" s="113" t="str">
        <f aca="false">'Sieblinie MVI'!M17</f>
        <v>Okrilla  </v>
      </c>
      <c r="J35" s="113"/>
      <c r="K35" s="113"/>
    </row>
    <row r="36" customFormat="false" ht="19.5" hidden="false" customHeight="true" outlineLevel="0" collapsed="false">
      <c r="A36" s="110" t="s">
        <v>100</v>
      </c>
      <c r="B36" s="110"/>
      <c r="C36" s="106" t="n">
        <f aca="false">ROUND((G36*E36),0)</f>
        <v>0</v>
      </c>
      <c r="D36" s="106"/>
      <c r="E36" s="107" t="n">
        <v>2.63</v>
      </c>
      <c r="F36" s="107"/>
      <c r="G36" s="111" t="n">
        <f aca="false">ROUND(((G$29*H36)/100),2)</f>
        <v>0</v>
      </c>
      <c r="H36" s="112" t="n">
        <f aca="false">'Sieblinie MVI'!C33</f>
        <v>0</v>
      </c>
      <c r="I36" s="113" t="str">
        <f aca="false">'Sieblinie MVI'!M18</f>
        <v>Okrilla  </v>
      </c>
      <c r="J36" s="113"/>
      <c r="K36" s="113"/>
    </row>
    <row r="37" customFormat="false" ht="19.5" hidden="false" customHeight="true" outlineLevel="0" collapsed="false">
      <c r="A37" s="115"/>
      <c r="B37" s="109"/>
      <c r="C37" s="106" t="s">
        <v>82</v>
      </c>
      <c r="D37" s="106"/>
      <c r="E37" s="107" t="s">
        <v>82</v>
      </c>
      <c r="F37" s="107"/>
      <c r="G37" s="108" t="s">
        <v>101</v>
      </c>
      <c r="H37" s="112" t="s">
        <v>101</v>
      </c>
      <c r="I37" s="102"/>
      <c r="J37" s="102"/>
      <c r="K37" s="102"/>
      <c r="M37" s="114"/>
    </row>
    <row r="38" customFormat="false" ht="19.5" hidden="false" customHeight="true" outlineLevel="0" collapsed="false">
      <c r="A38" s="116"/>
      <c r="B38" s="89"/>
      <c r="C38" s="101" t="s">
        <v>82</v>
      </c>
      <c r="D38" s="101"/>
      <c r="E38" s="98" t="s">
        <v>82</v>
      </c>
      <c r="F38" s="98"/>
      <c r="G38" s="117" t="s">
        <v>101</v>
      </c>
      <c r="H38" s="118" t="s">
        <v>101</v>
      </c>
      <c r="I38" s="102"/>
      <c r="J38" s="102"/>
      <c r="K38" s="102"/>
      <c r="M38" s="61"/>
    </row>
    <row r="39" customFormat="false" ht="19.5" hidden="false" customHeight="true" outlineLevel="0" collapsed="false">
      <c r="A39" s="86" t="s">
        <v>102</v>
      </c>
      <c r="B39" s="87"/>
      <c r="C39" s="101" t="n">
        <f aca="false">SUM(C22:C27)+C29</f>
        <v>2371.41</v>
      </c>
      <c r="D39" s="101"/>
      <c r="E39" s="98" t="s">
        <v>82</v>
      </c>
      <c r="F39" s="98"/>
      <c r="G39" s="101" t="n">
        <f aca="false">SUM(G22,G23,G25,G26,G27,G29)</f>
        <v>1000</v>
      </c>
      <c r="H39" s="101"/>
      <c r="I39" s="102"/>
      <c r="J39" s="102"/>
      <c r="K39" s="102"/>
    </row>
    <row r="40" customFormat="false" ht="19.5" hidden="false" customHeight="true" outlineLevel="0" collapsed="false">
      <c r="A40" s="86" t="s">
        <v>103</v>
      </c>
      <c r="B40" s="87"/>
      <c r="C40" s="97" t="s">
        <v>82</v>
      </c>
      <c r="D40" s="97"/>
      <c r="E40" s="97" t="s">
        <v>82</v>
      </c>
      <c r="F40" s="97"/>
      <c r="G40" s="97" t="s">
        <v>82</v>
      </c>
      <c r="H40" s="97"/>
      <c r="I40" s="102"/>
      <c r="J40" s="102"/>
      <c r="K40" s="102"/>
    </row>
    <row r="41" customFormat="false" ht="19.5" hidden="false" customHeight="true" outlineLevel="0" collapsed="false">
      <c r="A41" s="68" t="s">
        <v>104</v>
      </c>
      <c r="B41" s="93"/>
      <c r="C41" s="95" t="s">
        <v>82</v>
      </c>
      <c r="D41" s="95"/>
      <c r="E41" s="95" t="s">
        <v>82</v>
      </c>
      <c r="F41" s="95"/>
      <c r="G41" s="95" t="s">
        <v>82</v>
      </c>
      <c r="H41" s="95"/>
      <c r="I41" s="119"/>
      <c r="J41" s="119"/>
      <c r="K41" s="119"/>
    </row>
    <row r="42" customFormat="false" ht="6" hidden="false" customHeight="true" outlineLevel="0" collapsed="false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customFormat="false" ht="6" hidden="false" customHeight="true" outlineLevel="0" collapsed="false"/>
    <row r="44" customFormat="false" ht="15" hidden="false" customHeight="true" outlineLevel="0" collapsed="false">
      <c r="C44" s="120"/>
      <c r="E44" s="121"/>
      <c r="H44" s="120"/>
      <c r="I44" s="120"/>
      <c r="J44" s="61"/>
      <c r="L44" s="121"/>
    </row>
    <row r="45" customFormat="false" ht="15" hidden="false" customHeight="true" outlineLevel="0" collapsed="false">
      <c r="E45" s="121"/>
      <c r="F45" s="120"/>
      <c r="G45" s="120"/>
      <c r="I45" s="51"/>
      <c r="J45" s="121"/>
    </row>
    <row r="46" customFormat="false" ht="15" hidden="false" customHeight="true" outlineLevel="0" collapsed="false">
      <c r="C46" s="120"/>
      <c r="E46" s="121"/>
      <c r="J46" s="61"/>
      <c r="L46" s="120"/>
    </row>
    <row r="47" customFormat="false" ht="15" hidden="false" customHeight="true" outlineLevel="0" collapsed="false">
      <c r="C47" s="120"/>
      <c r="E47" s="121"/>
      <c r="J47" s="61"/>
    </row>
    <row r="48" customFormat="false" ht="15" hidden="false" customHeight="true" outlineLevel="0" collapsed="false">
      <c r="C48" s="61"/>
    </row>
    <row r="51" customFormat="false" ht="12.75" hidden="false" customHeight="false" outlineLevel="0" collapsed="false">
      <c r="G51" s="120"/>
    </row>
  </sheetData>
  <mergeCells count="93">
    <mergeCell ref="B1:H1"/>
    <mergeCell ref="J1:K1"/>
    <mergeCell ref="F9:G9"/>
    <mergeCell ref="F10:H10"/>
    <mergeCell ref="A19:B19"/>
    <mergeCell ref="C19:D19"/>
    <mergeCell ref="E19:F19"/>
    <mergeCell ref="G19:H19"/>
    <mergeCell ref="I19:K19"/>
    <mergeCell ref="E20:F20"/>
    <mergeCell ref="C21:D21"/>
    <mergeCell ref="E21:F21"/>
    <mergeCell ref="G21:H21"/>
    <mergeCell ref="I21:K21"/>
    <mergeCell ref="A22:B22"/>
    <mergeCell ref="C22:D22"/>
    <mergeCell ref="E22:F22"/>
    <mergeCell ref="G22:H22"/>
    <mergeCell ref="I22:K22"/>
    <mergeCell ref="C23:D23"/>
    <mergeCell ref="E23:F23"/>
    <mergeCell ref="G23:H23"/>
    <mergeCell ref="I23:K23"/>
    <mergeCell ref="C24:D24"/>
    <mergeCell ref="E24:F24"/>
    <mergeCell ref="G24:H24"/>
    <mergeCell ref="I24:K24"/>
    <mergeCell ref="C25:D25"/>
    <mergeCell ref="E25:F25"/>
    <mergeCell ref="G25:H25"/>
    <mergeCell ref="I25:K25"/>
    <mergeCell ref="C26:D26"/>
    <mergeCell ref="E26:F26"/>
    <mergeCell ref="G26:H26"/>
    <mergeCell ref="I26:K26"/>
    <mergeCell ref="C27:D27"/>
    <mergeCell ref="E27:F27"/>
    <mergeCell ref="G27:H27"/>
    <mergeCell ref="I27:K27"/>
    <mergeCell ref="A28:B28"/>
    <mergeCell ref="C28:D28"/>
    <mergeCell ref="E28:F28"/>
    <mergeCell ref="G28:H28"/>
    <mergeCell ref="I28:K28"/>
    <mergeCell ref="C29:D29"/>
    <mergeCell ref="E29:F29"/>
    <mergeCell ref="I29:K29"/>
    <mergeCell ref="A30:B30"/>
    <mergeCell ref="C30:D30"/>
    <mergeCell ref="E30:F30"/>
    <mergeCell ref="I30:K30"/>
    <mergeCell ref="A31:B31"/>
    <mergeCell ref="C31:D31"/>
    <mergeCell ref="E31:F31"/>
    <mergeCell ref="I31:K31"/>
    <mergeCell ref="A32:B32"/>
    <mergeCell ref="C32:D32"/>
    <mergeCell ref="E32:F32"/>
    <mergeCell ref="I32:K32"/>
    <mergeCell ref="A33:B33"/>
    <mergeCell ref="C33:D33"/>
    <mergeCell ref="E33:F33"/>
    <mergeCell ref="I33:K33"/>
    <mergeCell ref="A34:B34"/>
    <mergeCell ref="C34:D34"/>
    <mergeCell ref="E34:F34"/>
    <mergeCell ref="I34:K34"/>
    <mergeCell ref="A35:B35"/>
    <mergeCell ref="C35:D35"/>
    <mergeCell ref="E35:F35"/>
    <mergeCell ref="I35:K35"/>
    <mergeCell ref="A36:B36"/>
    <mergeCell ref="C36:D36"/>
    <mergeCell ref="E36:F36"/>
    <mergeCell ref="I36:K36"/>
    <mergeCell ref="C37:D37"/>
    <mergeCell ref="E37:F37"/>
    <mergeCell ref="I37:K37"/>
    <mergeCell ref="C38:D38"/>
    <mergeCell ref="E38:F38"/>
    <mergeCell ref="I38:K38"/>
    <mergeCell ref="C39:D39"/>
    <mergeCell ref="E39:F39"/>
    <mergeCell ref="G39:H39"/>
    <mergeCell ref="I39:K39"/>
    <mergeCell ref="C40:D40"/>
    <mergeCell ref="E40:F40"/>
    <mergeCell ref="G40:H40"/>
    <mergeCell ref="I40:K40"/>
    <mergeCell ref="C41:D41"/>
    <mergeCell ref="E41:F41"/>
    <mergeCell ref="G41:H41"/>
    <mergeCell ref="I41:K41"/>
  </mergeCells>
  <printOptions headings="false" gridLines="false" gridLinesSet="true" horizontalCentered="false" verticalCentered="false"/>
  <pageMargins left="0.7875" right="0.39375" top="0.629861111111111" bottom="0" header="0.511811023622047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1.27"/>
    <col collapsed="false" customWidth="true" hidden="false" outlineLevel="0" max="3" min="3" style="0" width="8"/>
    <col collapsed="false" customWidth="true" hidden="false" outlineLevel="0" max="4" min="4" style="0" width="3.82"/>
    <col collapsed="false" customWidth="true" hidden="false" outlineLevel="0" max="5" min="5" style="0" width="7.27"/>
    <col collapsed="false" customWidth="true" hidden="false" outlineLevel="0" max="6" min="6" style="0" width="1.18"/>
    <col collapsed="false" customWidth="true" hidden="false" outlineLevel="0" max="7" min="7" style="0" width="7.27"/>
    <col collapsed="false" customWidth="true" hidden="false" outlineLevel="0" max="8" min="8" style="0" width="1.18"/>
    <col collapsed="false" customWidth="true" hidden="false" outlineLevel="0" max="9" min="9" style="0" width="8.27"/>
    <col collapsed="false" customWidth="true" hidden="false" outlineLevel="0" max="10" min="10" style="0" width="7.72"/>
    <col collapsed="false" customWidth="true" hidden="false" outlineLevel="0" max="11" min="11" style="0" width="8"/>
    <col collapsed="false" customWidth="true" hidden="false" outlineLevel="0" max="12" min="12" style="0" width="7.46"/>
  </cols>
  <sheetData>
    <row r="1" customFormat="false" ht="16.5" hidden="false" customHeight="true" outlineLevel="0" collapsed="false">
      <c r="A1" s="62" t="s">
        <v>0</v>
      </c>
      <c r="B1" s="63" t="s">
        <v>105</v>
      </c>
      <c r="C1" s="63"/>
      <c r="D1" s="63"/>
      <c r="E1" s="63"/>
      <c r="F1" s="63"/>
      <c r="G1" s="63"/>
      <c r="H1" s="63"/>
      <c r="I1" s="63"/>
      <c r="J1" s="122" t="s">
        <v>106</v>
      </c>
      <c r="K1" s="123" t="n">
        <v>41820</v>
      </c>
      <c r="L1" s="123"/>
    </row>
    <row r="2" customFormat="false" ht="16.5" hidden="false" customHeight="true" outlineLevel="0" collapsed="false">
      <c r="A2" s="66" t="s">
        <v>107</v>
      </c>
      <c r="B2" s="124" t="s">
        <v>108</v>
      </c>
      <c r="C2" s="124"/>
      <c r="D2" s="124"/>
      <c r="E2" s="124"/>
      <c r="F2" s="124"/>
      <c r="G2" s="124"/>
      <c r="H2" s="124"/>
      <c r="I2" s="124"/>
      <c r="J2" s="125" t="s">
        <v>109</v>
      </c>
      <c r="K2" s="94" t="s">
        <v>110</v>
      </c>
      <c r="L2" s="94"/>
    </row>
    <row r="3" customFormat="false" ht="7.5" hidden="false" customHeight="tru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customFormat="false" ht="18" hidden="false" customHeight="true" outlineLevel="0" collapsed="false">
      <c r="A4" s="72" t="s">
        <v>7</v>
      </c>
      <c r="B4" s="72"/>
      <c r="C4" s="72"/>
      <c r="D4" s="73" t="s">
        <v>59</v>
      </c>
      <c r="E4" s="73"/>
      <c r="F4" s="73"/>
      <c r="G4" s="73"/>
      <c r="H4" s="73"/>
      <c r="I4" s="73"/>
      <c r="J4" s="126"/>
      <c r="K4" s="126"/>
      <c r="L4" s="73"/>
    </row>
    <row r="5" customFormat="false" ht="18" hidden="false" customHeight="true" outlineLevel="0" collapsed="false">
      <c r="A5" s="72" t="s">
        <v>10</v>
      </c>
      <c r="B5" s="72"/>
      <c r="C5" s="72"/>
      <c r="D5" s="73" t="s">
        <v>111</v>
      </c>
      <c r="E5" s="73"/>
      <c r="F5" s="73"/>
      <c r="G5" s="73"/>
      <c r="H5" s="73"/>
      <c r="I5" s="73"/>
      <c r="J5" s="73" t="s">
        <v>112</v>
      </c>
      <c r="K5" s="73"/>
      <c r="L5" s="73"/>
    </row>
    <row r="6" customFormat="false" ht="18" hidden="false" customHeight="true" outlineLevel="0" collapsed="false">
      <c r="A6" s="72" t="s">
        <v>61</v>
      </c>
      <c r="B6" s="72"/>
      <c r="C6" s="72"/>
      <c r="D6" s="73" t="str">
        <f aca="false">RezepturMVI!D6</f>
        <v>BA-Losert MVI</v>
      </c>
      <c r="E6" s="73"/>
      <c r="F6" s="73"/>
      <c r="G6" s="73"/>
      <c r="H6" s="73"/>
      <c r="I6" s="73"/>
      <c r="J6" s="73"/>
      <c r="K6" s="73"/>
      <c r="L6" s="73"/>
    </row>
    <row r="7" customFormat="false" ht="12.75" hidden="false" customHeight="true" outlineLevel="0" collapsed="false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customFormat="false" ht="16.5" hidden="false" customHeight="true" outlineLevel="0" collapsed="false">
      <c r="A8" s="127" t="s">
        <v>113</v>
      </c>
      <c r="B8" s="128"/>
      <c r="C8" s="128"/>
      <c r="D8" s="128"/>
      <c r="E8" s="128"/>
      <c r="F8" s="128"/>
      <c r="G8" s="128"/>
      <c r="H8" s="129"/>
      <c r="I8" s="128" t="s">
        <v>114</v>
      </c>
      <c r="J8" s="130"/>
      <c r="K8" s="130"/>
      <c r="L8" s="129"/>
    </row>
    <row r="9" customFormat="false" ht="16.5" hidden="false" customHeight="true" outlineLevel="0" collapsed="false">
      <c r="A9" s="62" t="s">
        <v>73</v>
      </c>
      <c r="B9" s="62"/>
      <c r="C9" s="85" t="s">
        <v>115</v>
      </c>
      <c r="D9" s="85"/>
      <c r="E9" s="85" t="s">
        <v>116</v>
      </c>
      <c r="F9" s="85"/>
      <c r="G9" s="85"/>
      <c r="H9" s="85"/>
      <c r="I9" s="131" t="s">
        <v>117</v>
      </c>
      <c r="J9" s="78"/>
      <c r="K9" s="78"/>
      <c r="L9" s="132"/>
    </row>
    <row r="10" customFormat="false" ht="16.5" hidden="false" customHeight="true" outlineLevel="0" collapsed="false">
      <c r="A10" s="133"/>
      <c r="B10" s="134"/>
      <c r="C10" s="135" t="s">
        <v>118</v>
      </c>
      <c r="D10" s="135"/>
      <c r="E10" s="136" t="n">
        <v>85</v>
      </c>
      <c r="F10" s="137" t="s">
        <v>119</v>
      </c>
      <c r="G10" s="136" t="n">
        <v>85</v>
      </c>
      <c r="H10" s="138" t="s">
        <v>119</v>
      </c>
      <c r="I10" s="139" t="s">
        <v>120</v>
      </c>
      <c r="J10" s="139"/>
      <c r="K10" s="140"/>
      <c r="L10" s="109"/>
    </row>
    <row r="11" customFormat="false" ht="16.5" hidden="false" customHeight="true" outlineLevel="0" collapsed="false">
      <c r="A11" s="86"/>
      <c r="B11" s="87"/>
      <c r="C11" s="88"/>
      <c r="D11" s="89"/>
      <c r="E11" s="141" t="s">
        <v>121</v>
      </c>
      <c r="F11" s="141"/>
      <c r="G11" s="142" t="s">
        <v>122</v>
      </c>
      <c r="H11" s="142"/>
      <c r="I11" s="139" t="s">
        <v>123</v>
      </c>
      <c r="J11" s="139"/>
      <c r="K11" s="143" t="s">
        <v>124</v>
      </c>
      <c r="L11" s="144"/>
    </row>
    <row r="12" customFormat="false" ht="19.5" hidden="false" customHeight="true" outlineLevel="0" collapsed="false">
      <c r="A12" s="145" t="s">
        <v>125</v>
      </c>
      <c r="B12" s="146" t="s">
        <v>126</v>
      </c>
      <c r="C12" s="94" t="s">
        <v>79</v>
      </c>
      <c r="D12" s="94"/>
      <c r="E12" s="147" t="s">
        <v>127</v>
      </c>
      <c r="F12" s="147"/>
      <c r="G12" s="94" t="s">
        <v>127</v>
      </c>
      <c r="H12" s="94"/>
      <c r="I12" s="139" t="s">
        <v>128</v>
      </c>
      <c r="J12" s="139"/>
      <c r="K12" s="140" t="s">
        <v>124</v>
      </c>
      <c r="L12" s="144"/>
    </row>
    <row r="13" customFormat="false" ht="19.5" hidden="false" customHeight="true" outlineLevel="0" collapsed="false">
      <c r="A13" s="86" t="s">
        <v>83</v>
      </c>
      <c r="B13" s="148" t="s">
        <v>84</v>
      </c>
      <c r="C13" s="97" t="n">
        <f aca="false">RezepturMVI!C22</f>
        <v>580</v>
      </c>
      <c r="D13" s="97"/>
      <c r="E13" s="149" t="n">
        <f aca="false">ROUND(((C13*E$10)/1000),2)</f>
        <v>49.3</v>
      </c>
      <c r="F13" s="149"/>
      <c r="G13" s="150" t="n">
        <f aca="false">ROUND(((C13*E$10)/1000),2)</f>
        <v>49.3</v>
      </c>
      <c r="H13" s="150"/>
      <c r="I13" s="151"/>
      <c r="J13" s="152"/>
      <c r="K13" s="153"/>
      <c r="L13" s="154"/>
    </row>
    <row r="14" customFormat="false" ht="19.5" hidden="false" customHeight="true" outlineLevel="0" collapsed="false">
      <c r="A14" s="86" t="s">
        <v>85</v>
      </c>
      <c r="B14" s="87"/>
      <c r="C14" s="101" t="n">
        <f aca="false">RezepturMVI!C23</f>
        <v>173</v>
      </c>
      <c r="D14" s="101"/>
      <c r="E14" s="149" t="n">
        <f aca="false">ROUND(((C14*E$10)/1000),2)</f>
        <v>14.71</v>
      </c>
      <c r="F14" s="149"/>
      <c r="G14" s="150" t="n">
        <f aca="false">ROUND(((C14*G$10)/1000),2)</f>
        <v>14.71</v>
      </c>
      <c r="H14" s="150"/>
      <c r="I14" s="155" t="s">
        <v>129</v>
      </c>
      <c r="J14" s="155"/>
      <c r="K14" s="156"/>
      <c r="L14" s="157"/>
    </row>
    <row r="15" customFormat="false" ht="19.5" hidden="false" customHeight="true" outlineLevel="0" collapsed="false">
      <c r="A15" s="86" t="s">
        <v>86</v>
      </c>
      <c r="B15" s="87"/>
      <c r="C15" s="97" t="s">
        <v>82</v>
      </c>
      <c r="D15" s="97"/>
      <c r="E15" s="149" t="s">
        <v>82</v>
      </c>
      <c r="F15" s="149"/>
      <c r="G15" s="150" t="s">
        <v>82</v>
      </c>
      <c r="H15" s="150"/>
      <c r="I15" s="158" t="s">
        <v>130</v>
      </c>
      <c r="J15" s="159"/>
      <c r="K15" s="159"/>
      <c r="L15" s="87"/>
    </row>
    <row r="16" customFormat="false" ht="19.5" hidden="false" customHeight="true" outlineLevel="0" collapsed="false">
      <c r="A16" s="86" t="s">
        <v>87</v>
      </c>
      <c r="B16" s="87"/>
      <c r="C16" s="97" t="s">
        <v>82</v>
      </c>
      <c r="D16" s="97"/>
      <c r="E16" s="149" t="s">
        <v>82</v>
      </c>
      <c r="F16" s="149"/>
      <c r="G16" s="150" t="s">
        <v>82</v>
      </c>
      <c r="H16" s="150"/>
      <c r="I16" s="139" t="s">
        <v>131</v>
      </c>
      <c r="J16" s="160"/>
      <c r="K16" s="161"/>
      <c r="L16" s="162"/>
    </row>
    <row r="17" customFormat="false" ht="19.5" hidden="false" customHeight="true" outlineLevel="0" collapsed="false">
      <c r="A17" s="86" t="s">
        <v>132</v>
      </c>
      <c r="B17" s="148" t="s">
        <v>89</v>
      </c>
      <c r="C17" s="97" t="n">
        <f aca="false">RezepturMVI!C26</f>
        <v>63.8</v>
      </c>
      <c r="D17" s="97"/>
      <c r="E17" s="163" t="n">
        <f aca="false">C17*E$10/1000</f>
        <v>5.423</v>
      </c>
      <c r="F17" s="163"/>
      <c r="G17" s="164" t="n">
        <f aca="false">C17*E$10/1000</f>
        <v>5.423</v>
      </c>
      <c r="H17" s="164"/>
      <c r="I17" s="139" t="s">
        <v>133</v>
      </c>
      <c r="J17" s="160"/>
      <c r="K17" s="165" t="n">
        <v>8</v>
      </c>
      <c r="L17" s="166" t="n">
        <v>8</v>
      </c>
    </row>
    <row r="18" customFormat="false" ht="19.5" hidden="false" customHeight="true" outlineLevel="0" collapsed="false">
      <c r="A18" s="86" t="s">
        <v>134</v>
      </c>
      <c r="B18" s="148" t="s">
        <v>91</v>
      </c>
      <c r="C18" s="97" t="n">
        <f aca="false">RezepturMVI!C27</f>
        <v>5.61</v>
      </c>
      <c r="D18" s="97"/>
      <c r="E18" s="163" t="n">
        <f aca="false">ROUND(((C18*E$10)/1000),3)</f>
        <v>0.477</v>
      </c>
      <c r="F18" s="163"/>
      <c r="G18" s="164" t="n">
        <f aca="false">ROUND(((C18*E$10)/1000),3)</f>
        <v>0.477</v>
      </c>
      <c r="H18" s="164"/>
      <c r="I18" s="167" t="s">
        <v>135</v>
      </c>
      <c r="J18" s="168"/>
      <c r="K18" s="169" t="n">
        <f aca="false">ROUND(K16/K17*1000,-1)</f>
        <v>0</v>
      </c>
      <c r="L18" s="170" t="n">
        <f aca="false">ROUND(L16/L17*1000,-1)</f>
        <v>0</v>
      </c>
    </row>
    <row r="19" customFormat="false" ht="19.5" hidden="false" customHeight="true" outlineLevel="0" collapsed="false">
      <c r="A19" s="86" t="s">
        <v>92</v>
      </c>
      <c r="B19" s="87"/>
      <c r="C19" s="97" t="n">
        <f aca="false">SUM(C13:C18)</f>
        <v>822.41</v>
      </c>
      <c r="D19" s="97"/>
      <c r="E19" s="163" t="n">
        <f aca="false">SUM(E13:E18)</f>
        <v>69.91</v>
      </c>
      <c r="F19" s="163"/>
      <c r="G19" s="164" t="n">
        <f aca="false">SUM(G13:G18)</f>
        <v>69.91</v>
      </c>
      <c r="H19" s="164"/>
      <c r="I19" s="171" t="s">
        <v>136</v>
      </c>
      <c r="J19" s="159"/>
      <c r="K19" s="159"/>
      <c r="L19" s="87"/>
      <c r="N19" s="172"/>
    </row>
    <row r="20" customFormat="false" ht="19.5" hidden="false" customHeight="true" outlineLevel="0" collapsed="false">
      <c r="A20" s="104" t="s">
        <v>93</v>
      </c>
      <c r="B20" s="105"/>
      <c r="C20" s="173" t="n">
        <f aca="false">SUM(C21:C27)</f>
        <v>1549</v>
      </c>
      <c r="D20" s="174" t="s">
        <v>137</v>
      </c>
      <c r="E20" s="175" t="n">
        <f aca="false">SUM(E21:E30)</f>
        <v>131.665</v>
      </c>
      <c r="F20" s="176"/>
      <c r="G20" s="162" t="n">
        <f aca="false">E20</f>
        <v>131.665</v>
      </c>
      <c r="H20" s="162"/>
      <c r="I20" s="165" t="s">
        <v>138</v>
      </c>
      <c r="J20" s="165"/>
      <c r="K20" s="144" t="s">
        <v>139</v>
      </c>
      <c r="L20" s="144"/>
    </row>
    <row r="21" customFormat="false" ht="19.5" hidden="false" customHeight="true" outlineLevel="0" collapsed="false">
      <c r="A21" s="177" t="s">
        <v>140</v>
      </c>
      <c r="B21" s="178" t="str">
        <f aca="false">RezepturMVI!I30</f>
        <v>Quarz</v>
      </c>
      <c r="C21" s="173" t="n">
        <f aca="false">RezepturMVI!C30</f>
        <v>0</v>
      </c>
      <c r="D21" s="179" t="n">
        <f aca="false">RezepturMVI!H30</f>
        <v>0</v>
      </c>
      <c r="E21" s="180" t="n">
        <f aca="false">ROUND(((C21*E$10)/1000),32)</f>
        <v>0</v>
      </c>
      <c r="F21" s="180"/>
      <c r="G21" s="162" t="n">
        <f aca="false">ROUND((E21),3)</f>
        <v>0</v>
      </c>
      <c r="H21" s="162"/>
      <c r="I21" s="181"/>
      <c r="J21" s="181"/>
      <c r="K21" s="181"/>
      <c r="L21" s="182"/>
    </row>
    <row r="22" customFormat="false" ht="19.5" hidden="false" customHeight="true" outlineLevel="0" collapsed="false">
      <c r="A22" s="177" t="s">
        <v>141</v>
      </c>
      <c r="B22" s="178" t="str">
        <f aca="false">RezepturMVI!I31</f>
        <v>Okrilla  </v>
      </c>
      <c r="C22" s="173" t="n">
        <f aca="false">RezepturMVI!C31</f>
        <v>465</v>
      </c>
      <c r="D22" s="179" t="n">
        <f aca="false">RezepturMVI!H31</f>
        <v>30</v>
      </c>
      <c r="E22" s="180" t="n">
        <f aca="false">ROUND(((C22*E$10)/1000),3)</f>
        <v>39.525</v>
      </c>
      <c r="F22" s="180"/>
      <c r="G22" s="162" t="n">
        <f aca="false">ROUND((G21+E22),3)</f>
        <v>39.525</v>
      </c>
      <c r="H22" s="162"/>
      <c r="I22" s="171" t="s">
        <v>142</v>
      </c>
      <c r="J22" s="159"/>
      <c r="K22" s="159"/>
      <c r="L22" s="87"/>
    </row>
    <row r="23" customFormat="false" ht="19.5" hidden="false" customHeight="true" outlineLevel="0" collapsed="false">
      <c r="A23" s="177" t="s">
        <v>143</v>
      </c>
      <c r="B23" s="178" t="str">
        <f aca="false">RezepturMVI!I32</f>
        <v>Okrilla  </v>
      </c>
      <c r="C23" s="173" t="n">
        <f aca="false">RezepturMVI!C32</f>
        <v>155</v>
      </c>
      <c r="D23" s="179" t="n">
        <f aca="false">RezepturMVI!H32</f>
        <v>10</v>
      </c>
      <c r="E23" s="180" t="n">
        <f aca="false">ROUND(((C23*E$10)/1000),3)</f>
        <v>13.175</v>
      </c>
      <c r="F23" s="180"/>
      <c r="G23" s="162" t="n">
        <f aca="false">ROUND((G22+E23),3)</f>
        <v>52.7</v>
      </c>
      <c r="H23" s="162"/>
      <c r="I23" s="183" t="s">
        <v>144</v>
      </c>
      <c r="J23" s="184"/>
      <c r="K23" s="185"/>
      <c r="L23" s="186"/>
    </row>
    <row r="24" customFormat="false" ht="19.5" hidden="false" customHeight="true" outlineLevel="0" collapsed="false">
      <c r="A24" s="177" t="s">
        <v>145</v>
      </c>
      <c r="B24" s="178" t="str">
        <f aca="false">RezepturMVI!I33</f>
        <v>Okrilla  </v>
      </c>
      <c r="C24" s="173" t="n">
        <f aca="false">RezepturMVI!C33</f>
        <v>155</v>
      </c>
      <c r="D24" s="179" t="n">
        <f aca="false">RezepturMVI!H33</f>
        <v>10</v>
      </c>
      <c r="E24" s="180" t="n">
        <f aca="false">ROUND(((C24*E$10)/1000),3)</f>
        <v>13.175</v>
      </c>
      <c r="F24" s="180"/>
      <c r="G24" s="162" t="n">
        <f aca="false">ROUND((G23+E24),3)</f>
        <v>65.875</v>
      </c>
      <c r="H24" s="162"/>
      <c r="I24" s="187" t="s">
        <v>146</v>
      </c>
      <c r="J24" s="188"/>
      <c r="K24" s="167"/>
      <c r="L24" s="182"/>
    </row>
    <row r="25" customFormat="false" ht="19.5" hidden="false" customHeight="true" outlineLevel="0" collapsed="false">
      <c r="A25" s="177" t="s">
        <v>147</v>
      </c>
      <c r="B25" s="178" t="str">
        <f aca="false">RezepturMVI!I34</f>
        <v>Okrilla  </v>
      </c>
      <c r="C25" s="173" t="n">
        <f aca="false">RezepturMVI!C34</f>
        <v>232</v>
      </c>
      <c r="D25" s="179" t="n">
        <f aca="false">RezepturMVI!H34</f>
        <v>15</v>
      </c>
      <c r="E25" s="180" t="n">
        <f aca="false">ROUND(((C25*E$10)/1000),3)</f>
        <v>19.72</v>
      </c>
      <c r="F25" s="180"/>
      <c r="G25" s="162" t="n">
        <f aca="false">ROUND((G24+E25),2)</f>
        <v>85.6</v>
      </c>
      <c r="H25" s="162"/>
      <c r="I25" s="158" t="s">
        <v>148</v>
      </c>
      <c r="J25" s="189"/>
      <c r="K25" s="189"/>
      <c r="L25" s="87"/>
    </row>
    <row r="26" customFormat="false" ht="19.5" hidden="false" customHeight="true" outlineLevel="0" collapsed="false">
      <c r="A26" s="177" t="s">
        <v>149</v>
      </c>
      <c r="B26" s="178" t="str">
        <f aca="false">RezepturMVI!I35</f>
        <v>Okrilla  </v>
      </c>
      <c r="C26" s="173" t="n">
        <f aca="false">RezepturMVI!C35</f>
        <v>542</v>
      </c>
      <c r="D26" s="179" t="n">
        <f aca="false">RezepturMVI!H35</f>
        <v>35</v>
      </c>
      <c r="E26" s="180" t="n">
        <f aca="false">ROUND(((C26*E$10)/1000),3)</f>
        <v>46.07</v>
      </c>
      <c r="F26" s="180"/>
      <c r="G26" s="162" t="n">
        <f aca="false">ROUND((G25+E26),3)</f>
        <v>131.67</v>
      </c>
      <c r="H26" s="162"/>
      <c r="I26" s="190" t="s">
        <v>150</v>
      </c>
      <c r="J26" s="152"/>
      <c r="K26" s="152"/>
      <c r="L26" s="191"/>
    </row>
    <row r="27" customFormat="false" ht="19.5" hidden="false" customHeight="true" outlineLevel="0" collapsed="false">
      <c r="A27" s="177" t="s">
        <v>151</v>
      </c>
      <c r="B27" s="178" t="str">
        <f aca="false">RezepturMVI!I36</f>
        <v>Okrilla  </v>
      </c>
      <c r="C27" s="173" t="n">
        <f aca="false">RezepturMVI!C36</f>
        <v>0</v>
      </c>
      <c r="D27" s="179" t="n">
        <f aca="false">RezepturMVI!H36</f>
        <v>0</v>
      </c>
      <c r="E27" s="180" t="n">
        <f aca="false">ROUND(((C27*E$10)/1000),3)</f>
        <v>0</v>
      </c>
      <c r="F27" s="180"/>
      <c r="G27" s="162" t="n">
        <f aca="false">ROUND((G26+E27),3)</f>
        <v>131.67</v>
      </c>
      <c r="H27" s="162"/>
      <c r="I27" s="192" t="s">
        <v>152</v>
      </c>
      <c r="J27" s="193"/>
      <c r="K27" s="193"/>
      <c r="L27" s="186"/>
      <c r="O27" s="194"/>
    </row>
    <row r="28" customFormat="false" ht="19.5" hidden="false" customHeight="true" outlineLevel="0" collapsed="false">
      <c r="A28" s="177" t="s">
        <v>153</v>
      </c>
      <c r="B28" s="195"/>
      <c r="C28" s="173" t="s">
        <v>82</v>
      </c>
      <c r="D28" s="196" t="s">
        <v>101</v>
      </c>
      <c r="E28" s="197" t="s">
        <v>82</v>
      </c>
      <c r="F28" s="197"/>
      <c r="G28" s="198" t="s">
        <v>82</v>
      </c>
      <c r="H28" s="198"/>
      <c r="I28" s="199" t="n">
        <f aca="false">RezepturMVI!H9</f>
        <v>0</v>
      </c>
      <c r="J28" s="167"/>
      <c r="K28" s="167"/>
      <c r="L28" s="182"/>
      <c r="O28" s="194"/>
    </row>
    <row r="29" customFormat="false" ht="19.5" hidden="false" customHeight="true" outlineLevel="0" collapsed="false">
      <c r="A29" s="110" t="s">
        <v>82</v>
      </c>
      <c r="B29" s="110"/>
      <c r="C29" s="173" t="s">
        <v>82</v>
      </c>
      <c r="D29" s="196" t="s">
        <v>101</v>
      </c>
      <c r="E29" s="197" t="s">
        <v>82</v>
      </c>
      <c r="F29" s="197"/>
      <c r="G29" s="198" t="s">
        <v>82</v>
      </c>
      <c r="H29" s="198"/>
      <c r="I29" s="158" t="s">
        <v>154</v>
      </c>
      <c r="J29" s="189"/>
      <c r="K29" s="159"/>
      <c r="L29" s="87"/>
      <c r="O29" s="194"/>
    </row>
    <row r="30" customFormat="false" ht="19.5" hidden="false" customHeight="true" outlineLevel="0" collapsed="false">
      <c r="A30" s="97" t="s">
        <v>82</v>
      </c>
      <c r="B30" s="97"/>
      <c r="C30" s="200" t="s">
        <v>82</v>
      </c>
      <c r="D30" s="201" t="s">
        <v>101</v>
      </c>
      <c r="E30" s="149" t="s">
        <v>82</v>
      </c>
      <c r="F30" s="149"/>
      <c r="G30" s="150" t="s">
        <v>82</v>
      </c>
      <c r="H30" s="150"/>
      <c r="I30" s="193" t="s">
        <v>155</v>
      </c>
      <c r="J30" s="193"/>
      <c r="K30" s="193" t="s">
        <v>156</v>
      </c>
      <c r="L30" s="186"/>
      <c r="O30" s="194"/>
    </row>
    <row r="31" customFormat="false" ht="19.5" hidden="false" customHeight="true" outlineLevel="0" collapsed="false">
      <c r="A31" s="68" t="s">
        <v>102</v>
      </c>
      <c r="B31" s="93"/>
      <c r="C31" s="202" t="n">
        <f aca="false">ROUND((C19+C20),2)</f>
        <v>2371.41</v>
      </c>
      <c r="D31" s="94" t="s">
        <v>101</v>
      </c>
      <c r="E31" s="203" t="n">
        <f aca="false">ROUND((E19+E20),2)</f>
        <v>201.58</v>
      </c>
      <c r="F31" s="203"/>
      <c r="G31" s="204" t="n">
        <f aca="false">ROUND((SUM(G13,G14,G17,G18,G20)),2)</f>
        <v>201.58</v>
      </c>
      <c r="H31" s="204"/>
      <c r="I31" s="167"/>
      <c r="J31" s="167"/>
      <c r="K31" s="167"/>
      <c r="L31" s="182"/>
      <c r="O31" s="194"/>
    </row>
    <row r="32" customFormat="false" ht="5.25" hidden="false" customHeight="true" outlineLevel="0" collapsed="false">
      <c r="A32" s="71"/>
      <c r="B32" s="71"/>
      <c r="C32" s="205"/>
      <c r="D32" s="206"/>
      <c r="E32" s="72"/>
      <c r="F32" s="72"/>
      <c r="G32" s="72"/>
      <c r="H32" s="72"/>
      <c r="I32" s="72"/>
      <c r="J32" s="72"/>
      <c r="K32" s="72"/>
      <c r="L32" s="72"/>
    </row>
    <row r="33" customFormat="false" ht="19.5" hidden="false" customHeight="true" outlineLevel="0" collapsed="false">
      <c r="A33" s="127" t="s">
        <v>157</v>
      </c>
      <c r="B33" s="130"/>
      <c r="C33" s="207"/>
      <c r="D33" s="208"/>
      <c r="E33" s="209" t="s">
        <v>158</v>
      </c>
      <c r="F33" s="210"/>
      <c r="G33" s="210"/>
      <c r="H33" s="211" t="n">
        <f aca="false">K1</f>
        <v>41820</v>
      </c>
      <c r="I33" s="211"/>
      <c r="J33" s="211"/>
      <c r="K33" s="210"/>
      <c r="L33" s="212"/>
    </row>
    <row r="34" customFormat="false" ht="18.75" hidden="false" customHeight="true" outlineLevel="0" collapsed="false">
      <c r="A34" s="213" t="s">
        <v>159</v>
      </c>
      <c r="B34" s="214"/>
      <c r="C34" s="215" t="s">
        <v>160</v>
      </c>
      <c r="D34" s="215"/>
      <c r="E34" s="216" t="n">
        <v>1</v>
      </c>
      <c r="F34" s="216"/>
      <c r="G34" s="216" t="n">
        <v>2</v>
      </c>
      <c r="H34" s="216"/>
      <c r="I34" s="216" t="n">
        <v>3</v>
      </c>
      <c r="J34" s="216"/>
      <c r="K34" s="216"/>
      <c r="L34" s="217"/>
    </row>
    <row r="35" customFormat="false" ht="18.75" hidden="false" customHeight="true" outlineLevel="0" collapsed="false">
      <c r="A35" s="218" t="s">
        <v>161</v>
      </c>
      <c r="B35" s="193"/>
      <c r="C35" s="219" t="s">
        <v>127</v>
      </c>
      <c r="D35" s="219"/>
      <c r="E35" s="220"/>
      <c r="F35" s="220"/>
      <c r="G35" s="220"/>
      <c r="H35" s="220"/>
      <c r="I35" s="221"/>
      <c r="J35" s="165"/>
      <c r="K35" s="165"/>
      <c r="L35" s="144"/>
    </row>
    <row r="36" customFormat="false" ht="18.75" hidden="false" customHeight="true" outlineLevel="0" collapsed="false">
      <c r="A36" s="218" t="s">
        <v>162</v>
      </c>
      <c r="B36" s="193"/>
      <c r="C36" s="219" t="s">
        <v>81</v>
      </c>
      <c r="D36" s="219"/>
      <c r="E36" s="222" t="n">
        <v>3.375</v>
      </c>
      <c r="F36" s="222"/>
      <c r="G36" s="222"/>
      <c r="H36" s="222"/>
      <c r="I36" s="222"/>
      <c r="J36" s="222"/>
      <c r="K36" s="222"/>
      <c r="L36" s="222"/>
    </row>
    <row r="37" customFormat="false" ht="18.75" hidden="false" customHeight="true" outlineLevel="0" collapsed="false">
      <c r="A37" s="223" t="s">
        <v>163</v>
      </c>
      <c r="B37" s="224"/>
      <c r="C37" s="225" t="s">
        <v>80</v>
      </c>
      <c r="D37" s="225"/>
      <c r="E37" s="226" t="n">
        <f aca="false">ROUND(E35/E36,-1)</f>
        <v>0</v>
      </c>
      <c r="F37" s="226"/>
      <c r="G37" s="226" t="n">
        <f aca="false">ROUND(G35/E36,-1)</f>
        <v>0</v>
      </c>
      <c r="H37" s="226"/>
      <c r="I37" s="227" t="n">
        <f aca="false">ROUND(I35/E36,-1)</f>
        <v>0</v>
      </c>
      <c r="J37" s="228" t="n">
        <f aca="false">ROUND(J35/E36,-1)</f>
        <v>0</v>
      </c>
      <c r="K37" s="228" t="n">
        <f aca="false">ROUND(K35/E36,-1)</f>
        <v>0</v>
      </c>
      <c r="L37" s="229" t="n">
        <f aca="false">ROUND(L35/E36,-1)</f>
        <v>0</v>
      </c>
    </row>
    <row r="38" customFormat="false" ht="18.75" hidden="false" customHeight="true" outlineLevel="0" collapsed="false">
      <c r="A38" s="230" t="s">
        <v>164</v>
      </c>
      <c r="B38" s="167"/>
      <c r="C38" s="231" t="s">
        <v>80</v>
      </c>
      <c r="D38" s="231"/>
      <c r="E38" s="232" t="n">
        <f aca="false">ROUND(AVERAGE(E37:I37),-1)</f>
        <v>0</v>
      </c>
      <c r="F38" s="232"/>
      <c r="G38" s="232"/>
      <c r="H38" s="232"/>
      <c r="I38" s="232"/>
      <c r="J38" s="233" t="n">
        <f aca="false">ROUND(AVERAGE(J37:L37),-1)</f>
        <v>0</v>
      </c>
      <c r="K38" s="233"/>
      <c r="L38" s="233"/>
    </row>
    <row r="39" customFormat="false" ht="6.75" hidden="false" customHeight="true" outlineLevel="0" collapsed="false">
      <c r="A39" s="130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</row>
    <row r="40" customFormat="false" ht="18" hidden="false" customHeight="true" outlineLevel="0" collapsed="false">
      <c r="A40" s="73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</row>
    <row r="41" customFormat="false" ht="18" hidden="false" customHeight="true" outlineLevel="0" collapsed="false">
      <c r="A41" s="234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</row>
    <row r="42" customFormat="false" ht="18" hidden="false" customHeight="true" outlineLevel="0" collapsed="false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</row>
    <row r="43" customFormat="false" ht="18" hidden="false" customHeight="true" outlineLevel="0" collapsed="false">
      <c r="A43" s="235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</row>
  </sheetData>
  <mergeCells count="77">
    <mergeCell ref="B1:I1"/>
    <mergeCell ref="K1:L1"/>
    <mergeCell ref="B2:I2"/>
    <mergeCell ref="K2:L2"/>
    <mergeCell ref="A9:B9"/>
    <mergeCell ref="C9:D9"/>
    <mergeCell ref="E9:H9"/>
    <mergeCell ref="C10:D10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I14:J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G20:H20"/>
    <mergeCell ref="I20:J20"/>
    <mergeCell ref="K20:L20"/>
    <mergeCell ref="E21:F21"/>
    <mergeCell ref="G21:H21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A29:B29"/>
    <mergeCell ref="E29:F29"/>
    <mergeCell ref="G29:H29"/>
    <mergeCell ref="A30:B30"/>
    <mergeCell ref="E30:F30"/>
    <mergeCell ref="G30:H30"/>
    <mergeCell ref="E31:F31"/>
    <mergeCell ref="G31:H31"/>
    <mergeCell ref="H33:J33"/>
    <mergeCell ref="C34:D34"/>
    <mergeCell ref="E34:F34"/>
    <mergeCell ref="G34:H34"/>
    <mergeCell ref="C35:D35"/>
    <mergeCell ref="E35:F35"/>
    <mergeCell ref="G35:H35"/>
    <mergeCell ref="C36:D36"/>
    <mergeCell ref="E36:L36"/>
    <mergeCell ref="C37:D37"/>
    <mergeCell ref="E37:F37"/>
    <mergeCell ref="G37:H37"/>
    <mergeCell ref="C38:D38"/>
    <mergeCell ref="E38:I38"/>
    <mergeCell ref="J38:L38"/>
  </mergeCells>
  <printOptions headings="false" gridLines="false" gridLinesSet="true" horizontalCentered="false" verticalCentered="false"/>
  <pageMargins left="0.7875" right="0.236111111111111" top="0.629861111111111" bottom="0.157638888888889" header="0.511811023622047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&amp;R&amp;8&amp;F&amp;D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2021-07-19T13:41:15Z</dcterms:created>
  <dc:creator>Noell, Mathis</dc:creator>
  <dc:description/>
  <dc:language>en-US</dc:language>
  <cp:lastModifiedBy/>
  <dcterms:modified xsi:type="dcterms:W3CDTF">2023-02-14T10:34:15Z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