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noell\Desktop\Gitstuff\Concrete_data\ModelCalibration\usecases\Concrete\Data\Mischungen\"/>
    </mc:Choice>
  </mc:AlternateContent>
  <xr:revisionPtr revIDLastSave="0" documentId="13_ncr:1_{73866459-A108-439A-8522-E41989864AA2}" xr6:coauthVersionLast="46" xr6:coauthVersionMax="46" xr10:uidLastSave="{00000000-0000-0000-0000-000000000000}"/>
  <bookViews>
    <workbookView xWindow="1900" yWindow="1900" windowWidth="14400" windowHeight="8460" activeTab="2" xr2:uid="{00000000-000D-0000-FFFF-FFFF00000000}"/>
  </bookViews>
  <sheets>
    <sheet name="Sieblinie MI-V" sheetId="2" r:id="rId1"/>
    <sheet name="RezepturMI" sheetId="3" r:id="rId2"/>
    <sheet name="MischanweisungMI" sheetId="5" r:id="rId3"/>
  </sheets>
  <externalReferences>
    <externalReference r:id="rId4"/>
    <externalReference r:id="rId5"/>
  </externalReferences>
  <definedNames>
    <definedName name="_xlnm.Print_Area" localSheetId="2">MischanweisungMI!$A$1:$L$43</definedName>
    <definedName name="_xlnm.Print_Area" localSheetId="1">RezepturMI!$A$1:$K$48</definedName>
    <definedName name="_xlnm.Print_Area" localSheetId="0">'Sieblinie MI-V'!$A$1:$M$55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5" l="1"/>
  <c r="K37" i="5"/>
  <c r="J37" i="5"/>
  <c r="J38" i="5" s="1"/>
  <c r="I37" i="5"/>
  <c r="G37" i="5"/>
  <c r="E37" i="5"/>
  <c r="E38" i="5" s="1"/>
  <c r="H33" i="5"/>
  <c r="I28" i="5"/>
  <c r="B27" i="5"/>
  <c r="B26" i="5"/>
  <c r="B25" i="5"/>
  <c r="B24" i="5"/>
  <c r="B23" i="5"/>
  <c r="B22" i="5"/>
  <c r="B21" i="5"/>
  <c r="L18" i="5"/>
  <c r="K18" i="5"/>
  <c r="C18" i="5"/>
  <c r="G18" i="5" s="1"/>
  <c r="G17" i="5"/>
  <c r="C17" i="5"/>
  <c r="E17" i="5" s="1"/>
  <c r="G14" i="5"/>
  <c r="E14" i="5"/>
  <c r="C14" i="5"/>
  <c r="C13" i="5"/>
  <c r="C19" i="5" s="1"/>
  <c r="D6" i="5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C28" i="3"/>
  <c r="G27" i="3"/>
  <c r="G26" i="3"/>
  <c r="G23" i="3"/>
  <c r="G22" i="3"/>
  <c r="K15" i="3"/>
  <c r="M59" i="2"/>
  <c r="L59" i="2"/>
  <c r="K59" i="2"/>
  <c r="J59" i="2"/>
  <c r="I59" i="2"/>
  <c r="H59" i="2"/>
  <c r="G59" i="2"/>
  <c r="F59" i="2"/>
  <c r="M58" i="2"/>
  <c r="M62" i="2" s="1"/>
  <c r="L58" i="2"/>
  <c r="L62" i="2" s="1"/>
  <c r="K58" i="2"/>
  <c r="K62" i="2" s="1"/>
  <c r="J58" i="2"/>
  <c r="J62" i="2" s="1"/>
  <c r="I58" i="2"/>
  <c r="I62" i="2" s="1"/>
  <c r="H58" i="2"/>
  <c r="H62" i="2" s="1"/>
  <c r="G58" i="2"/>
  <c r="G62" i="2" s="1"/>
  <c r="F58" i="2"/>
  <c r="F62" i="2" s="1"/>
  <c r="C35" i="2"/>
  <c r="K33" i="2"/>
  <c r="J33" i="2"/>
  <c r="I33" i="2"/>
  <c r="H33" i="2"/>
  <c r="G33" i="2"/>
  <c r="F33" i="2"/>
  <c r="E33" i="2"/>
  <c r="D33" i="2"/>
  <c r="K32" i="2"/>
  <c r="J32" i="2"/>
  <c r="I32" i="2"/>
  <c r="H32" i="2"/>
  <c r="G32" i="2"/>
  <c r="F32" i="2"/>
  <c r="E32" i="2"/>
  <c r="D32" i="2"/>
  <c r="K31" i="2"/>
  <c r="J31" i="2"/>
  <c r="I31" i="2"/>
  <c r="H31" i="2"/>
  <c r="G31" i="2"/>
  <c r="F31" i="2"/>
  <c r="E31" i="2"/>
  <c r="D31" i="2"/>
  <c r="K30" i="2"/>
  <c r="J30" i="2"/>
  <c r="I30" i="2"/>
  <c r="H30" i="2"/>
  <c r="G30" i="2"/>
  <c r="F30" i="2"/>
  <c r="E30" i="2"/>
  <c r="D30" i="2"/>
  <c r="K29" i="2"/>
  <c r="J29" i="2"/>
  <c r="I29" i="2"/>
  <c r="H29" i="2"/>
  <c r="G29" i="2"/>
  <c r="F29" i="2"/>
  <c r="E29" i="2"/>
  <c r="D29" i="2"/>
  <c r="K28" i="2"/>
  <c r="J28" i="2"/>
  <c r="I28" i="2"/>
  <c r="H28" i="2"/>
  <c r="G28" i="2"/>
  <c r="F28" i="2"/>
  <c r="E28" i="2"/>
  <c r="D28" i="2"/>
  <c r="K27" i="2"/>
  <c r="K35" i="2" s="1"/>
  <c r="J27" i="2"/>
  <c r="J35" i="2" s="1"/>
  <c r="I27" i="2"/>
  <c r="I35" i="2" s="1"/>
  <c r="H27" i="2"/>
  <c r="H35" i="2" s="1"/>
  <c r="G27" i="2"/>
  <c r="G35" i="2" s="1"/>
  <c r="F27" i="2"/>
  <c r="F35" i="2" s="1"/>
  <c r="E27" i="2"/>
  <c r="E35" i="2" s="1"/>
  <c r="D27" i="2"/>
  <c r="D35" i="2" s="1"/>
  <c r="M23" i="2"/>
  <c r="D21" i="5"/>
  <c r="D27" i="5" l="1"/>
  <c r="D26" i="5"/>
  <c r="D25" i="5"/>
  <c r="D22" i="5"/>
  <c r="D23" i="5"/>
  <c r="D24" i="5"/>
  <c r="E13" i="5"/>
  <c r="E19" i="5" s="1"/>
  <c r="G13" i="5"/>
  <c r="E18" i="5"/>
  <c r="E36" i="2"/>
  <c r="O29" i="2"/>
  <c r="M35" i="2"/>
  <c r="O30" i="2"/>
  <c r="F36" i="2"/>
  <c r="O33" i="2"/>
  <c r="I36" i="2"/>
  <c r="O34" i="2"/>
  <c r="J36" i="2"/>
  <c r="G36" i="2"/>
  <c r="O31" i="2"/>
  <c r="K36" i="2"/>
  <c r="O35" i="2"/>
  <c r="D36" i="2"/>
  <c r="O28" i="2"/>
  <c r="H36" i="2"/>
  <c r="O32" i="2"/>
  <c r="G61" i="2"/>
  <c r="K61" i="2"/>
  <c r="F61" i="2"/>
  <c r="J61" i="2"/>
  <c r="H61" i="2"/>
  <c r="L61" i="2"/>
  <c r="I61" i="2"/>
  <c r="M61" i="2"/>
  <c r="G28" i="3"/>
  <c r="G19" i="5" l="1"/>
  <c r="G29" i="3"/>
  <c r="M36" i="2"/>
  <c r="M8" i="2"/>
  <c r="C26" i="5" l="1"/>
  <c r="E26" i="5" s="1"/>
  <c r="C27" i="5"/>
  <c r="E27" i="5" s="1"/>
  <c r="C21" i="5"/>
  <c r="E21" i="5" s="1"/>
  <c r="G21" i="5" s="1"/>
  <c r="G22" i="5" s="1"/>
  <c r="G23" i="5" s="1"/>
  <c r="C22" i="5"/>
  <c r="E22" i="5" s="1"/>
  <c r="C25" i="5"/>
  <c r="E25" i="5" s="1"/>
  <c r="C23" i="5"/>
  <c r="E23" i="5" s="1"/>
  <c r="C24" i="5"/>
  <c r="G36" i="3"/>
  <c r="C36" i="3" s="1"/>
  <c r="G35" i="3"/>
  <c r="C35" i="3" s="1"/>
  <c r="G34" i="3"/>
  <c r="C34" i="3" s="1"/>
  <c r="G33" i="3"/>
  <c r="C33" i="3" s="1"/>
  <c r="G32" i="3"/>
  <c r="C32" i="3" s="1"/>
  <c r="G31" i="3"/>
  <c r="C31" i="3" s="1"/>
  <c r="G30" i="3"/>
  <c r="C30" i="3" s="1"/>
  <c r="G39" i="3"/>
  <c r="K12" i="3"/>
  <c r="C20" i="5" l="1"/>
  <c r="C31" i="5" s="1"/>
  <c r="E24" i="5"/>
  <c r="E20" i="5" s="1"/>
  <c r="G24" i="5"/>
  <c r="G25" i="5" s="1"/>
  <c r="G26" i="5" s="1"/>
  <c r="G27" i="5" s="1"/>
  <c r="C29" i="3"/>
  <c r="C39" i="3" s="1"/>
  <c r="G20" i="5" l="1"/>
  <c r="G31" i="5" s="1"/>
  <c r="E31" i="5"/>
</calcChain>
</file>

<file path=xl/sharedStrings.xml><?xml version="1.0" encoding="utf-8"?>
<sst xmlns="http://schemas.openxmlformats.org/spreadsheetml/2006/main" count="251" uniqueCount="167">
  <si>
    <t>BAM</t>
  </si>
  <si>
    <t>Kornzusammensetzung von Zuschlaggemischen für Beton</t>
  </si>
  <si>
    <t xml:space="preserve">  Datum:</t>
  </si>
  <si>
    <t>VII.1</t>
  </si>
  <si>
    <t>Rechnerische Ermittlung der Sieblinie und graphische Darstellung</t>
  </si>
  <si>
    <t xml:space="preserve">  Bearbeiter: </t>
  </si>
  <si>
    <t>Wer</t>
  </si>
  <si>
    <t>Antragsteller:</t>
  </si>
  <si>
    <t>BAM 7.0 (Werner)</t>
  </si>
  <si>
    <t>Sand/Kies</t>
  </si>
  <si>
    <t>Antrags-/ Projekt-Nr.:</t>
  </si>
  <si>
    <t>BA-Losert</t>
  </si>
  <si>
    <t xml:space="preserve">Datei: </t>
  </si>
  <si>
    <t>Betonsorte u. -festigkeitsklasse:</t>
  </si>
  <si>
    <t>Sieblinie:</t>
  </si>
  <si>
    <t>SVB (aus BA-Zivkov)</t>
  </si>
  <si>
    <t>Zusammensetzung der Korngruppen</t>
  </si>
  <si>
    <t>Kennwert:</t>
  </si>
  <si>
    <t>Körnungsziffer</t>
  </si>
  <si>
    <t>Korngruppe</t>
  </si>
  <si>
    <t>Durchgang in M.-% durch die Siebe (Maschen-bzw. Lochweite in mm)</t>
  </si>
  <si>
    <t>Material-</t>
  </si>
  <si>
    <t>mm</t>
  </si>
  <si>
    <t>herkunft</t>
  </si>
  <si>
    <t>0 / 0,3</t>
  </si>
  <si>
    <t>Quarz</t>
  </si>
  <si>
    <t>0  /  0,5</t>
  </si>
  <si>
    <t xml:space="preserve">Okrilla  </t>
  </si>
  <si>
    <t>0,5  / 1,0</t>
  </si>
  <si>
    <t>1,0  / 2,0</t>
  </si>
  <si>
    <t>2,0  / 4,0</t>
  </si>
  <si>
    <t>4,0  / 8,0</t>
  </si>
  <si>
    <t>8,0  /16,0</t>
  </si>
  <si>
    <t>Berechnung der Sieblinie</t>
  </si>
  <si>
    <t>Sollsieblinie</t>
  </si>
  <si>
    <t>Durchgang in M-% durch die Siebe (Maschen-bzw. Lochweite in mm)</t>
  </si>
  <si>
    <t>Körnungs-</t>
  </si>
  <si>
    <t>Anteil in %</t>
  </si>
  <si>
    <t>ziffer</t>
  </si>
  <si>
    <t>Istsieblinie</t>
  </si>
  <si>
    <t>A16</t>
  </si>
  <si>
    <t>B16</t>
  </si>
  <si>
    <t>C16</t>
  </si>
  <si>
    <t>U16</t>
  </si>
  <si>
    <t xml:space="preserve">  0  /  0,3</t>
  </si>
  <si>
    <t>0,5  /  1,0</t>
  </si>
  <si>
    <t>1,0  /  2,0</t>
  </si>
  <si>
    <t>2,0  /  4,0</t>
  </si>
  <si>
    <t>4,0  /  8,0</t>
  </si>
  <si>
    <t>8,0  / 16,0</t>
  </si>
  <si>
    <t>Abweichung in %</t>
  </si>
  <si>
    <t>Annahme: V-% gleich M-%</t>
  </si>
  <si>
    <t>Fuller</t>
  </si>
  <si>
    <t>Empa</t>
  </si>
  <si>
    <t>Mittel</t>
  </si>
  <si>
    <t>2/3+1/3</t>
  </si>
  <si>
    <t>Berechnung der Zusammensetzung von Beton</t>
  </si>
  <si>
    <t>7.0</t>
  </si>
  <si>
    <t xml:space="preserve">  Bearbeiter:</t>
  </si>
  <si>
    <t>Werner</t>
  </si>
  <si>
    <t>BAM 7.0</t>
  </si>
  <si>
    <t>Bezeichnung der Proben:</t>
  </si>
  <si>
    <t>BA-Losert MI</t>
  </si>
  <si>
    <t>Betonsorte u.-festigkeitsklasse:</t>
  </si>
  <si>
    <t>Wasserzementwert</t>
  </si>
  <si>
    <t>0,53 w/b = 0,29</t>
  </si>
  <si>
    <t>Konsistenz:</t>
  </si>
  <si>
    <t>SVB</t>
  </si>
  <si>
    <t xml:space="preserve">Sieblinie n. DIN 1045:   </t>
  </si>
  <si>
    <t>Körnungsziffer (k-Wert):</t>
  </si>
  <si>
    <t>Sieblinie des Zuschlags:</t>
  </si>
  <si>
    <t>Vol Leim/Zuschlag</t>
  </si>
  <si>
    <t xml:space="preserve"> Sieblochweite in mm</t>
  </si>
  <si>
    <t>k-Wert</t>
  </si>
  <si>
    <t xml:space="preserve"> Durchgang in Vol. -% </t>
  </si>
  <si>
    <t>Berechnung der Betonzusammensetzung</t>
  </si>
  <si>
    <t>Stoffart</t>
  </si>
  <si>
    <t>Stoffmenge</t>
  </si>
  <si>
    <t>Dichte bzw.</t>
  </si>
  <si>
    <t>Stoffraum</t>
  </si>
  <si>
    <t>Sonstiges/Bemerkungen</t>
  </si>
  <si>
    <t>Rohdichte</t>
  </si>
  <si>
    <t>kg/m³</t>
  </si>
  <si>
    <t>kg/dm³</t>
  </si>
  <si>
    <t>dm³</t>
  </si>
  <si>
    <t>---</t>
  </si>
  <si>
    <t xml:space="preserve">  Zement</t>
  </si>
  <si>
    <t>CEM I 42,5 R</t>
  </si>
  <si>
    <t xml:space="preserve">  Wasser (gesamt)</t>
  </si>
  <si>
    <t xml:space="preserve">  Wasser (wirksam)</t>
  </si>
  <si>
    <t xml:space="preserve">  Luftgehalt</t>
  </si>
  <si>
    <t>Zusatzstoff</t>
  </si>
  <si>
    <t>Kalksteinmehl</t>
  </si>
  <si>
    <t>Medenbach</t>
  </si>
  <si>
    <t xml:space="preserve">  Zusatzmittel</t>
  </si>
  <si>
    <t>FM 595 BASF</t>
  </si>
  <si>
    <t xml:space="preserve">  Gesamt</t>
  </si>
  <si>
    <t xml:space="preserve">  Zuschlag (gesamt)</t>
  </si>
  <si>
    <t>Vol. -%</t>
  </si>
  <si>
    <t>0,1 / 0,5</t>
  </si>
  <si>
    <t>0,5 / 1,0</t>
  </si>
  <si>
    <t>1,0 / 2,0</t>
  </si>
  <si>
    <t>2,0 / 4,0</t>
  </si>
  <si>
    <t>4,0 / 8,0</t>
  </si>
  <si>
    <t>8,0 / 16,0</t>
  </si>
  <si>
    <t>--</t>
  </si>
  <si>
    <t xml:space="preserve">  Frischbeton</t>
  </si>
  <si>
    <t xml:space="preserve">  Mehlkornanteil</t>
  </si>
  <si>
    <t xml:space="preserve">  Mörtelanteil</t>
  </si>
  <si>
    <t>Betonzusammensetzung, Mischanweisung,</t>
  </si>
  <si>
    <t>Datum:</t>
  </si>
  <si>
    <t>Frischbetonprüfung</t>
  </si>
  <si>
    <t>Name:</t>
  </si>
  <si>
    <t>We</t>
  </si>
  <si>
    <t>7 - FE</t>
  </si>
  <si>
    <t>Mischer:</t>
  </si>
  <si>
    <t xml:space="preserve"> 1. Betonzusammensetzung und Mischanweisung</t>
  </si>
  <si>
    <t xml:space="preserve">  2. Frischbetonprüfung</t>
  </si>
  <si>
    <t>Zusammen-</t>
  </si>
  <si>
    <t>Mischanweisung</t>
  </si>
  <si>
    <t xml:space="preserve">  Betonkonsistenbereich </t>
  </si>
  <si>
    <t>setzung</t>
  </si>
  <si>
    <t>l</t>
  </si>
  <si>
    <t xml:space="preserve">  Ausbreitmaß in mm</t>
  </si>
  <si>
    <t>Einzelkomp.</t>
  </si>
  <si>
    <t>additiv</t>
  </si>
  <si>
    <t xml:space="preserve">  Verdichtungsmaß:</t>
  </si>
  <si>
    <t>-</t>
  </si>
  <si>
    <t xml:space="preserve">Zementwerk: </t>
  </si>
  <si>
    <t>Rüdersdorf</t>
  </si>
  <si>
    <t>kg</t>
  </si>
  <si>
    <t xml:space="preserve">  Setzmaß in cm</t>
  </si>
  <si>
    <t>Luftgehalt P in Vol.-%:</t>
  </si>
  <si>
    <t xml:space="preserve">  Rohdichte im Luftgehaltsprüftopf</t>
  </si>
  <si>
    <t xml:space="preserve">  Betonmasse in kg</t>
  </si>
  <si>
    <t xml:space="preserve">  Topfvolumen in dm³:</t>
  </si>
  <si>
    <r>
      <t xml:space="preserve"> </t>
    </r>
    <r>
      <rPr>
        <sz val="8.5"/>
        <rFont val="Arial"/>
        <family val="2"/>
      </rPr>
      <t xml:space="preserve"> Zusatzmittel</t>
    </r>
  </si>
  <si>
    <t xml:space="preserve">  Rohdichte in kg/dm³:</t>
  </si>
  <si>
    <t xml:space="preserve">  Temperatur  in °C</t>
  </si>
  <si>
    <t>%</t>
  </si>
  <si>
    <t>Frischbeton</t>
  </si>
  <si>
    <t>Luft</t>
  </si>
  <si>
    <t>0        /   0,3</t>
  </si>
  <si>
    <t>0        /   0,5</t>
  </si>
  <si>
    <t xml:space="preserve">  Wasserzementwert  W/Z</t>
  </si>
  <si>
    <t>0,50  /   1,0</t>
  </si>
  <si>
    <t>W/Z - Soll</t>
  </si>
  <si>
    <t>1,0    /   2,0</t>
  </si>
  <si>
    <t>W/Z - Ist</t>
  </si>
  <si>
    <t>2,0    /   4,0</t>
  </si>
  <si>
    <t xml:space="preserve">  Beurteilung der Verarbeitbarkeit</t>
  </si>
  <si>
    <t>4,0    /   8,0</t>
  </si>
  <si>
    <t>BASF FM 595</t>
  </si>
  <si>
    <t xml:space="preserve">8,0    / 16,0 </t>
  </si>
  <si>
    <t>Dosierbereich 0,1-2,3 M.-% v. Zement</t>
  </si>
  <si>
    <t>16,0   / 31,5</t>
  </si>
  <si>
    <t xml:space="preserve">  Verdichtung des Frischbetons</t>
  </si>
  <si>
    <t xml:space="preserve">  Rütteltisch:</t>
  </si>
  <si>
    <t>15 sec.</t>
  </si>
  <si>
    <t xml:space="preserve"> 3. Frischbetonrohdichten</t>
  </si>
  <si>
    <t>Hergestellt am:</t>
  </si>
  <si>
    <t xml:space="preserve"> Probenbezeichnung</t>
  </si>
  <si>
    <t>Nr.</t>
  </si>
  <si>
    <t xml:space="preserve"> Masse des Probekörpers</t>
  </si>
  <si>
    <t xml:space="preserve"> Volumen des Probekörpers</t>
  </si>
  <si>
    <t xml:space="preserve"> Frischbetonrohdichte</t>
  </si>
  <si>
    <t xml:space="preserve"> 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</si>
</sst>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"/>
    <numFmt numFmtId="165" formatCode="0.0"/>
    <numFmt numFmtId="166" formatCode="#,##0.0"/>
    <numFmt numFmtId="167" formatCode="###\ \ \l"/>
    <numFmt numFmtId="168" formatCode="dd/mm/yy;@"/>
    <numFmt numFmtId="169" formatCode="0.000"/>
  </numFmts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MS Sans Serif"/>
    </font>
    <font>
      <b/>
      <sz val="8"/>
      <name val="Arial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sz val="8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b/>
      <i/>
      <sz val="8.5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302">
    <xf numFmtId="0" fontId="0" fillId="0" borderId="0" xfId="0"/>
    <xf numFmtId="0" fontId="2" fillId="0" borderId="1" xfId="2" applyBorder="1" applyAlignment="1">
      <alignment horizontal="center" vertical="center"/>
    </xf>
    <xf numFmtId="0" fontId="3" fillId="0" borderId="2" xfId="2" applyFont="1" applyBorder="1" applyAlignment="1">
      <alignment horizontal="centerContinuous" vertical="center"/>
    </xf>
    <xf numFmtId="0" fontId="2" fillId="0" borderId="2" xfId="2" applyBorder="1" applyAlignment="1">
      <alignment horizontal="centerContinuous"/>
    </xf>
    <xf numFmtId="0" fontId="4" fillId="0" borderId="2" xfId="2" applyFont="1" applyBorder="1" applyAlignment="1">
      <alignment horizontal="centerContinuous" vertical="center"/>
    </xf>
    <xf numFmtId="0" fontId="5" fillId="0" borderId="3" xfId="2" applyFont="1" applyBorder="1" applyAlignment="1">
      <alignment vertical="center"/>
    </xf>
    <xf numFmtId="14" fontId="2" fillId="0" borderId="4" xfId="2" applyNumberFormat="1" applyBorder="1" applyAlignment="1">
      <alignment horizontal="centerContinuous" vertical="center"/>
    </xf>
    <xf numFmtId="164" fontId="5" fillId="0" borderId="5" xfId="2" applyNumberFormat="1" applyFont="1" applyBorder="1" applyAlignment="1">
      <alignment horizontal="center" vertical="center"/>
    </xf>
    <xf numFmtId="0" fontId="2" fillId="0" borderId="0" xfId="2"/>
    <xf numFmtId="0" fontId="2" fillId="0" borderId="6" xfId="2" applyBorder="1" applyAlignment="1">
      <alignment horizontal="center" vertical="center"/>
    </xf>
    <xf numFmtId="0" fontId="3" fillId="0" borderId="7" xfId="2" applyFont="1" applyBorder="1" applyAlignment="1">
      <alignment horizontal="centerContinuous" vertical="center"/>
    </xf>
    <xf numFmtId="0" fontId="2" fillId="0" borderId="7" xfId="2" applyBorder="1" applyAlignment="1">
      <alignment horizontal="centerContinuous"/>
    </xf>
    <xf numFmtId="0" fontId="4" fillId="0" borderId="7" xfId="2" applyFont="1" applyBorder="1" applyAlignment="1">
      <alignment horizontal="centerContinuous" vertical="center"/>
    </xf>
    <xf numFmtId="0" fontId="5" fillId="0" borderId="8" xfId="2" applyFont="1" applyBorder="1" applyAlignment="1">
      <alignment vertical="center"/>
    </xf>
    <xf numFmtId="0" fontId="2" fillId="0" borderId="9" xfId="2" applyBorder="1" applyAlignment="1">
      <alignment vertical="center"/>
    </xf>
    <xf numFmtId="0" fontId="5" fillId="0" borderId="10" xfId="2" applyFont="1" applyBorder="1" applyAlignment="1">
      <alignment horizontal="center" vertical="center"/>
    </xf>
    <xf numFmtId="0" fontId="2" fillId="0" borderId="0" xfId="2" applyAlignment="1">
      <alignment vertical="center"/>
    </xf>
    <xf numFmtId="0" fontId="2" fillId="0" borderId="11" xfId="2" applyBorder="1"/>
    <xf numFmtId="0" fontId="2" fillId="0" borderId="11" xfId="2" applyBorder="1" applyAlignment="1">
      <alignment vertical="center"/>
    </xf>
    <xf numFmtId="0" fontId="2" fillId="0" borderId="0" xfId="2" applyAlignment="1">
      <alignment horizontal="centerContinuous"/>
    </xf>
    <xf numFmtId="0" fontId="6" fillId="0" borderId="0" xfId="2" applyFont="1" applyAlignment="1">
      <alignment vertical="center"/>
    </xf>
    <xf numFmtId="0" fontId="2" fillId="0" borderId="0" xfId="2" applyAlignment="1">
      <alignment horizontal="centerContinuous" vertical="center"/>
    </xf>
    <xf numFmtId="2" fontId="2" fillId="0" borderId="11" xfId="2" applyNumberFormat="1" applyBorder="1" applyAlignment="1">
      <alignment horizontal="center" vertical="center"/>
    </xf>
    <xf numFmtId="0" fontId="2" fillId="0" borderId="3" xfId="2" applyBorder="1" applyAlignment="1">
      <alignment horizontal="centerContinuous" vertical="center"/>
    </xf>
    <xf numFmtId="0" fontId="2" fillId="0" borderId="4" xfId="2" applyBorder="1" applyAlignment="1">
      <alignment horizontal="centerContinuous" vertical="center"/>
    </xf>
    <xf numFmtId="0" fontId="2" fillId="0" borderId="5" xfId="2" applyBorder="1" applyAlignment="1">
      <alignment horizontal="centerContinuous" vertical="center"/>
    </xf>
    <xf numFmtId="0" fontId="2" fillId="0" borderId="2" xfId="2" applyBorder="1" applyAlignment="1">
      <alignment horizontal="centerContinuous" vertical="center"/>
    </xf>
    <xf numFmtId="0" fontId="7" fillId="0" borderId="4" xfId="2" applyFont="1" applyBorder="1" applyAlignment="1">
      <alignment horizontal="centerContinuous" vertical="center"/>
    </xf>
    <xf numFmtId="0" fontId="7" fillId="0" borderId="1" xfId="2" applyFont="1" applyBorder="1" applyAlignment="1">
      <alignment horizontal="center" vertical="center"/>
    </xf>
    <xf numFmtId="0" fontId="2" fillId="0" borderId="12" xfId="2" applyBorder="1" applyAlignment="1">
      <alignment horizontal="centerContinuous" vertical="center"/>
    </xf>
    <xf numFmtId="0" fontId="2" fillId="0" borderId="9" xfId="2" applyBorder="1" applyAlignment="1">
      <alignment horizontal="centerContinuous" vertical="center"/>
    </xf>
    <xf numFmtId="0" fontId="2" fillId="0" borderId="13" xfId="2" applyBorder="1" applyAlignment="1">
      <alignment horizontal="centerContinuous" vertical="center"/>
    </xf>
    <xf numFmtId="0" fontId="2" fillId="0" borderId="14" xfId="2" applyBorder="1" applyAlignment="1">
      <alignment vertical="center"/>
    </xf>
    <xf numFmtId="0" fontId="2" fillId="0" borderId="15" xfId="2" applyBorder="1" applyAlignment="1">
      <alignment horizontal="centerContinuous" vertical="center"/>
    </xf>
    <xf numFmtId="0" fontId="7" fillId="0" borderId="6" xfId="2" applyFont="1" applyBorder="1" applyAlignment="1">
      <alignment horizontal="center" vertical="center"/>
    </xf>
    <xf numFmtId="0" fontId="2" fillId="0" borderId="16" xfId="2" applyBorder="1" applyAlignment="1">
      <alignment horizontal="centerContinuous" vertical="center"/>
    </xf>
    <xf numFmtId="0" fontId="2" fillId="0" borderId="17" xfId="2" applyBorder="1" applyAlignment="1">
      <alignment horizontal="centerContinuous" vertical="center"/>
    </xf>
    <xf numFmtId="0" fontId="2" fillId="0" borderId="18" xfId="2" applyBorder="1" applyAlignment="1">
      <alignment horizontal="centerContinuous" vertical="center"/>
    </xf>
    <xf numFmtId="165" fontId="2" fillId="0" borderId="19" xfId="2" applyNumberFormat="1" applyBorder="1" applyAlignment="1">
      <alignment vertical="center"/>
    </xf>
    <xf numFmtId="165" fontId="2" fillId="0" borderId="20" xfId="2" applyNumberFormat="1" applyBorder="1" applyAlignment="1">
      <alignment horizontal="center" vertical="center"/>
    </xf>
    <xf numFmtId="2" fontId="7" fillId="0" borderId="21" xfId="2" applyNumberFormat="1" applyFont="1" applyBorder="1" applyAlignment="1">
      <alignment horizontal="center" vertical="center"/>
    </xf>
    <xf numFmtId="165" fontId="2" fillId="0" borderId="22" xfId="2" applyNumberFormat="1" applyBorder="1" applyAlignment="1">
      <alignment vertical="center"/>
    </xf>
    <xf numFmtId="165" fontId="2" fillId="0" borderId="20" xfId="2" quotePrefix="1" applyNumberFormat="1" applyBorder="1" applyAlignment="1">
      <alignment horizontal="center" vertical="center"/>
    </xf>
    <xf numFmtId="165" fontId="2" fillId="0" borderId="0" xfId="2" applyNumberFormat="1" applyAlignment="1">
      <alignment horizontal="center" vertical="center"/>
    </xf>
    <xf numFmtId="165" fontId="2" fillId="0" borderId="23" xfId="2" applyNumberFormat="1" applyBorder="1" applyAlignment="1">
      <alignment horizontal="center" vertical="center"/>
    </xf>
    <xf numFmtId="165" fontId="2" fillId="0" borderId="15" xfId="2" applyNumberFormat="1" applyBorder="1" applyAlignment="1">
      <alignment horizontal="center" vertical="center"/>
    </xf>
    <xf numFmtId="2" fontId="7" fillId="0" borderId="24" xfId="2" applyNumberFormat="1" applyFont="1" applyBorder="1" applyAlignment="1">
      <alignment horizontal="center" vertical="center"/>
    </xf>
    <xf numFmtId="0" fontId="2" fillId="0" borderId="25" xfId="2" applyBorder="1" applyAlignment="1">
      <alignment vertical="center"/>
    </xf>
    <xf numFmtId="0" fontId="2" fillId="0" borderId="17" xfId="2" applyBorder="1" applyAlignment="1">
      <alignment vertical="center"/>
    </xf>
    <xf numFmtId="0" fontId="2" fillId="0" borderId="20" xfId="2" applyBorder="1" applyAlignment="1">
      <alignment vertical="center"/>
    </xf>
    <xf numFmtId="0" fontId="2" fillId="0" borderId="22" xfId="2" applyBorder="1" applyAlignment="1">
      <alignment vertical="center"/>
    </xf>
    <xf numFmtId="165" fontId="2" fillId="0" borderId="22" xfId="2" applyNumberFormat="1" applyBorder="1" applyAlignment="1">
      <alignment horizontal="center" vertical="center"/>
    </xf>
    <xf numFmtId="2" fontId="2" fillId="0" borderId="21" xfId="2" applyNumberFormat="1" applyBorder="1" applyAlignment="1">
      <alignment horizontal="center" vertical="center"/>
    </xf>
    <xf numFmtId="0" fontId="2" fillId="0" borderId="26" xfId="2" applyBorder="1" applyAlignment="1">
      <alignment horizontal="centerContinuous" vertical="center"/>
    </xf>
    <xf numFmtId="0" fontId="2" fillId="0" borderId="27" xfId="2" applyBorder="1" applyAlignment="1">
      <alignment horizontal="centerContinuous" vertical="center"/>
    </xf>
    <xf numFmtId="0" fontId="7" fillId="0" borderId="2" xfId="2" applyFont="1" applyBorder="1" applyAlignment="1">
      <alignment horizontal="centerContinuous" vertical="center"/>
    </xf>
    <xf numFmtId="0" fontId="2" fillId="0" borderId="8" xfId="2" applyBorder="1" applyAlignment="1">
      <alignment horizontal="centerContinuous" vertical="center"/>
    </xf>
    <xf numFmtId="0" fontId="2" fillId="0" borderId="7" xfId="2" applyBorder="1" applyAlignment="1">
      <alignment horizontal="centerContinuous" vertical="center"/>
    </xf>
    <xf numFmtId="0" fontId="2" fillId="0" borderId="28" xfId="2" applyBorder="1" applyAlignment="1">
      <alignment horizontal="center" vertical="center"/>
    </xf>
    <xf numFmtId="0" fontId="2" fillId="0" borderId="23" xfId="2" applyBorder="1" applyAlignment="1">
      <alignment horizontal="center" vertical="center"/>
    </xf>
    <xf numFmtId="0" fontId="2" fillId="0" borderId="23" xfId="2" applyBorder="1" applyAlignment="1">
      <alignment horizontal="centerContinuous" vertical="center"/>
    </xf>
    <xf numFmtId="0" fontId="7" fillId="0" borderId="6" xfId="2" applyFont="1" applyBorder="1" applyAlignment="1">
      <alignment horizontal="centerContinuous" vertical="center"/>
    </xf>
    <xf numFmtId="0" fontId="8" fillId="0" borderId="0" xfId="2" applyFont="1"/>
    <xf numFmtId="165" fontId="2" fillId="0" borderId="29" xfId="2" applyNumberFormat="1" applyBorder="1" applyAlignment="1">
      <alignment horizontal="center" vertical="center"/>
    </xf>
    <xf numFmtId="165" fontId="2" fillId="0" borderId="30" xfId="2" applyNumberFormat="1" applyBorder="1" applyAlignment="1">
      <alignment horizontal="center" vertical="center"/>
    </xf>
    <xf numFmtId="165" fontId="2" fillId="0" borderId="0" xfId="2" applyNumberFormat="1"/>
    <xf numFmtId="165" fontId="2" fillId="0" borderId="31" xfId="2" applyNumberFormat="1" applyBorder="1" applyAlignment="1">
      <alignment horizontal="center" vertical="center"/>
    </xf>
    <xf numFmtId="165" fontId="2" fillId="0" borderId="9" xfId="2" applyNumberFormat="1" applyBorder="1" applyAlignment="1">
      <alignment horizontal="center" vertical="center"/>
    </xf>
    <xf numFmtId="2" fontId="2" fillId="0" borderId="24" xfId="2" applyNumberFormat="1" applyBorder="1" applyAlignment="1">
      <alignment horizontal="center" vertical="center"/>
    </xf>
    <xf numFmtId="0" fontId="2" fillId="0" borderId="16" xfId="2" applyBorder="1" applyAlignment="1">
      <alignment horizontal="left" vertical="center"/>
    </xf>
    <xf numFmtId="0" fontId="2" fillId="0" borderId="17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9" xfId="2" applyBorder="1" applyAlignment="1">
      <alignment horizontal="left" vertical="center"/>
    </xf>
    <xf numFmtId="0" fontId="2" fillId="0" borderId="13" xfId="2" applyBorder="1" applyAlignment="1">
      <alignment horizontal="left" vertical="center"/>
    </xf>
    <xf numFmtId="166" fontId="2" fillId="0" borderId="0" xfId="2" applyNumberFormat="1"/>
    <xf numFmtId="2" fontId="2" fillId="0" borderId="0" xfId="2" applyNumberFormat="1"/>
    <xf numFmtId="0" fontId="9" fillId="0" borderId="1" xfId="2" applyFont="1" applyBorder="1" applyAlignment="1">
      <alignment horizontal="center" vertical="center"/>
    </xf>
    <xf numFmtId="0" fontId="10" fillId="0" borderId="2" xfId="2" applyFont="1" applyBorder="1" applyAlignment="1">
      <alignment horizontal="centerContinuous"/>
    </xf>
    <xf numFmtId="0" fontId="9" fillId="0" borderId="3" xfId="2" applyFont="1" applyBorder="1" applyAlignment="1">
      <alignment vertical="center"/>
    </xf>
    <xf numFmtId="14" fontId="9" fillId="0" borderId="4" xfId="2" applyNumberFormat="1" applyFont="1" applyBorder="1" applyAlignment="1">
      <alignment horizontal="centerContinuous" vertical="center"/>
    </xf>
    <xf numFmtId="0" fontId="9" fillId="0" borderId="5" xfId="2" applyFont="1" applyBorder="1" applyAlignment="1">
      <alignment horizontal="centerContinuous" vertical="center"/>
    </xf>
    <xf numFmtId="16" fontId="9" fillId="0" borderId="6" xfId="2" applyNumberFormat="1" applyFont="1" applyBorder="1" applyAlignment="1">
      <alignment horizontal="center" vertical="center"/>
    </xf>
    <xf numFmtId="0" fontId="10" fillId="0" borderId="7" xfId="2" applyFont="1" applyBorder="1" applyAlignment="1">
      <alignment vertical="center"/>
    </xf>
    <xf numFmtId="0" fontId="9" fillId="0" borderId="8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0" fontId="9" fillId="0" borderId="10" xfId="2" applyFont="1" applyBorder="1" applyAlignment="1">
      <alignment horizontal="right" vertical="center"/>
    </xf>
    <xf numFmtId="0" fontId="9" fillId="0" borderId="0" xfId="2" applyFont="1" applyAlignment="1">
      <alignment vertical="center"/>
    </xf>
    <xf numFmtId="0" fontId="9" fillId="0" borderId="0" xfId="2" applyFont="1"/>
    <xf numFmtId="0" fontId="9" fillId="0" borderId="11" xfId="2" applyFont="1" applyBorder="1"/>
    <xf numFmtId="2" fontId="9" fillId="0" borderId="11" xfId="2" applyNumberFormat="1" applyFont="1" applyBorder="1"/>
    <xf numFmtId="0" fontId="9" fillId="0" borderId="0" xfId="2" applyFont="1" applyAlignment="1">
      <alignment horizontal="centerContinuous"/>
    </xf>
    <xf numFmtId="0" fontId="9" fillId="0" borderId="11" xfId="2" applyFont="1" applyBorder="1" applyAlignment="1">
      <alignment horizontal="centerContinuous"/>
    </xf>
    <xf numFmtId="0" fontId="10" fillId="0" borderId="0" xfId="2" applyFont="1" applyAlignment="1">
      <alignment vertical="center"/>
    </xf>
    <xf numFmtId="165" fontId="10" fillId="0" borderId="0" xfId="2" applyNumberFormat="1" applyFont="1" applyAlignment="1">
      <alignment vertical="center"/>
    </xf>
    <xf numFmtId="0" fontId="9" fillId="0" borderId="4" xfId="2" applyFont="1" applyBorder="1" applyAlignment="1">
      <alignment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165" fontId="2" fillId="0" borderId="34" xfId="2" applyNumberFormat="1" applyBorder="1" applyAlignment="1">
      <alignment horizontal="center" vertical="center"/>
    </xf>
    <xf numFmtId="165" fontId="2" fillId="0" borderId="35" xfId="2" applyNumberFormat="1" applyBorder="1" applyAlignment="1">
      <alignment horizontal="center" vertical="center"/>
    </xf>
    <xf numFmtId="2" fontId="8" fillId="0" borderId="10" xfId="2" applyNumberFormat="1" applyFont="1" applyBorder="1" applyAlignment="1">
      <alignment horizontal="center" vertical="center"/>
    </xf>
    <xf numFmtId="0" fontId="9" fillId="0" borderId="26" xfId="2" applyFont="1" applyBorder="1" applyAlignment="1">
      <alignment horizontal="centerContinuous" vertical="center"/>
    </xf>
    <xf numFmtId="0" fontId="9" fillId="0" borderId="27" xfId="2" applyFont="1" applyBorder="1" applyAlignment="1">
      <alignment horizontal="centerContinuous" vertical="center"/>
    </xf>
    <xf numFmtId="0" fontId="9" fillId="0" borderId="2" xfId="2" applyFont="1" applyBorder="1" applyAlignment="1">
      <alignment horizontal="centerContinuous" vertical="center"/>
    </xf>
    <xf numFmtId="0" fontId="9" fillId="0" borderId="36" xfId="2" applyFont="1" applyBorder="1" applyAlignment="1">
      <alignment vertical="center"/>
    </xf>
    <xf numFmtId="0" fontId="9" fillId="0" borderId="37" xfId="2" applyFont="1" applyBorder="1" applyAlignment="1">
      <alignment vertical="center"/>
    </xf>
    <xf numFmtId="0" fontId="9" fillId="0" borderId="11" xfId="2" applyFont="1" applyBorder="1" applyAlignment="1">
      <alignment horizontal="centerContinuous" vertical="center"/>
    </xf>
    <xf numFmtId="0" fontId="9" fillId="0" borderId="37" xfId="2" applyFont="1" applyBorder="1" applyAlignment="1">
      <alignment horizontal="centerContinuous" vertical="center"/>
    </xf>
    <xf numFmtId="0" fontId="9" fillId="0" borderId="11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6" xfId="2" applyFont="1" applyBorder="1" applyAlignment="1">
      <alignment horizontal="left" vertical="center"/>
    </xf>
    <xf numFmtId="0" fontId="9" fillId="0" borderId="11" xfId="2" applyFont="1" applyBorder="1" applyAlignment="1">
      <alignment horizontal="left" vertical="center"/>
    </xf>
    <xf numFmtId="0" fontId="9" fillId="0" borderId="37" xfId="2" applyFont="1" applyBorder="1" applyAlignment="1">
      <alignment horizontal="left" vertical="center"/>
    </xf>
    <xf numFmtId="0" fontId="9" fillId="0" borderId="10" xfId="2" applyFont="1" applyBorder="1" applyAlignment="1">
      <alignment vertical="center"/>
    </xf>
    <xf numFmtId="0" fontId="9" fillId="0" borderId="7" xfId="2" applyFont="1" applyBorder="1" applyAlignment="1">
      <alignment horizontal="centerContinuous" vertical="center"/>
    </xf>
    <xf numFmtId="0" fontId="9" fillId="0" borderId="10" xfId="2" applyFont="1" applyBorder="1" applyAlignment="1">
      <alignment horizontal="centerContinuous" vertical="center"/>
    </xf>
    <xf numFmtId="0" fontId="9" fillId="0" borderId="8" xfId="2" quotePrefix="1" applyFont="1" applyBorder="1" applyAlignment="1">
      <alignment horizontal="centerContinuous" vertical="center"/>
    </xf>
    <xf numFmtId="0" fontId="9" fillId="0" borderId="3" xfId="2" applyFont="1" applyBorder="1" applyAlignment="1">
      <alignment horizontal="left" vertical="center"/>
    </xf>
    <xf numFmtId="0" fontId="9" fillId="0" borderId="5" xfId="2" applyFont="1" applyBorder="1" applyAlignment="1">
      <alignment horizontal="left" vertical="center"/>
    </xf>
    <xf numFmtId="0" fontId="9" fillId="0" borderId="36" xfId="2" applyFont="1" applyBorder="1" applyAlignment="1">
      <alignment horizontal="centerContinuous" vertical="center"/>
    </xf>
    <xf numFmtId="2" fontId="9" fillId="0" borderId="36" xfId="2" applyNumberFormat="1" applyFont="1" applyBorder="1" applyAlignment="1">
      <alignment horizontal="centerContinuous" vertical="center"/>
    </xf>
    <xf numFmtId="2" fontId="9" fillId="0" borderId="37" xfId="2" applyNumberFormat="1" applyFont="1" applyBorder="1" applyAlignment="1">
      <alignment horizontal="centerContinuous" vertical="center"/>
    </xf>
    <xf numFmtId="165" fontId="9" fillId="0" borderId="36" xfId="2" applyNumberFormat="1" applyFont="1" applyBorder="1" applyAlignment="1">
      <alignment horizontal="centerContinuous" vertical="center"/>
    </xf>
    <xf numFmtId="165" fontId="9" fillId="0" borderId="37" xfId="2" applyNumberFormat="1" applyFont="1" applyBorder="1" applyAlignment="1">
      <alignment horizontal="centerContinuous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1" fontId="9" fillId="0" borderId="36" xfId="2" applyNumberFormat="1" applyFont="1" applyBorder="1" applyAlignment="1">
      <alignment horizontal="centerContinuous" vertical="center"/>
    </xf>
    <xf numFmtId="1" fontId="9" fillId="0" borderId="37" xfId="2" applyNumberFormat="1" applyFont="1" applyBorder="1" applyAlignment="1">
      <alignment horizontal="centerContinuous" vertical="center"/>
    </xf>
    <xf numFmtId="0" fontId="9" fillId="0" borderId="16" xfId="2" applyFont="1" applyBorder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36" xfId="2" quotePrefix="1" applyFont="1" applyBorder="1" applyAlignment="1">
      <alignment horizontal="centerContinuous" vertical="center"/>
    </xf>
    <xf numFmtId="2" fontId="9" fillId="0" borderId="36" xfId="2" quotePrefix="1" applyNumberFormat="1" applyFont="1" applyBorder="1" applyAlignment="1">
      <alignment horizontal="centerContinuous" vertical="center"/>
    </xf>
    <xf numFmtId="165" fontId="9" fillId="0" borderId="36" xfId="2" quotePrefix="1" applyNumberFormat="1" applyFont="1" applyBorder="1" applyAlignment="1">
      <alignment horizontal="centerContinuous" vertical="center"/>
    </xf>
    <xf numFmtId="0" fontId="9" fillId="0" borderId="16" xfId="2" applyFont="1" applyBorder="1" applyAlignment="1">
      <alignment horizontal="left" vertical="center"/>
    </xf>
    <xf numFmtId="0" fontId="9" fillId="0" borderId="18" xfId="2" applyFont="1" applyBorder="1" applyAlignment="1">
      <alignment horizontal="left" vertical="center"/>
    </xf>
    <xf numFmtId="0" fontId="9" fillId="0" borderId="38" xfId="2" applyFont="1" applyBorder="1" applyAlignment="1">
      <alignment vertical="center"/>
    </xf>
    <xf numFmtId="0" fontId="9" fillId="0" borderId="39" xfId="2" applyFont="1" applyBorder="1" applyAlignment="1">
      <alignment vertical="center"/>
    </xf>
    <xf numFmtId="1" fontId="9" fillId="0" borderId="38" xfId="2" applyNumberFormat="1" applyFont="1" applyBorder="1" applyAlignment="1">
      <alignment horizontal="centerContinuous" vertical="center"/>
    </xf>
    <xf numFmtId="0" fontId="9" fillId="0" borderId="39" xfId="2" applyFont="1" applyBorder="1" applyAlignment="1">
      <alignment horizontal="centerContinuous" vertical="center"/>
    </xf>
    <xf numFmtId="2" fontId="9" fillId="0" borderId="38" xfId="2" quotePrefix="1" applyNumberFormat="1" applyFont="1" applyBorder="1" applyAlignment="1">
      <alignment horizontal="centerContinuous" vertical="center"/>
    </xf>
    <xf numFmtId="2" fontId="9" fillId="0" borderId="39" xfId="2" applyNumberFormat="1" applyFont="1" applyBorder="1" applyAlignment="1">
      <alignment horizontal="centerContinuous" vertical="center"/>
    </xf>
    <xf numFmtId="165" fontId="9" fillId="0" borderId="40" xfId="2" applyNumberFormat="1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38" xfId="2" applyFont="1" applyBorder="1" applyAlignment="1">
      <alignment horizontal="centerContinuous" vertical="center"/>
    </xf>
    <xf numFmtId="2" fontId="9" fillId="0" borderId="38" xfId="2" applyNumberFormat="1" applyFont="1" applyBorder="1" applyAlignment="1">
      <alignment horizontal="centerContinuous" vertical="center"/>
    </xf>
    <xf numFmtId="2" fontId="9" fillId="0" borderId="40" xfId="2" applyNumberFormat="1" applyFont="1" applyBorder="1" applyAlignment="1">
      <alignment horizontal="center" vertical="center"/>
    </xf>
    <xf numFmtId="165" fontId="9" fillId="0" borderId="39" xfId="2" applyNumberFormat="1" applyFont="1" applyBorder="1" applyAlignment="1">
      <alignment horizontal="center" vertical="center"/>
    </xf>
    <xf numFmtId="2" fontId="9" fillId="0" borderId="16" xfId="2" applyNumberFormat="1" applyFont="1" applyBorder="1" applyAlignment="1">
      <alignment horizontal="center" vertical="center"/>
    </xf>
    <xf numFmtId="2" fontId="9" fillId="0" borderId="17" xfId="2" applyNumberFormat="1" applyFont="1" applyBorder="1" applyAlignment="1">
      <alignment horizontal="center" vertical="center"/>
    </xf>
    <xf numFmtId="2" fontId="9" fillId="0" borderId="18" xfId="2" applyNumberFormat="1" applyFont="1" applyBorder="1" applyAlignment="1">
      <alignment horizontal="center" vertical="center"/>
    </xf>
    <xf numFmtId="16" fontId="2" fillId="0" borderId="0" xfId="2" applyNumberFormat="1"/>
    <xf numFmtId="1" fontId="9" fillId="0" borderId="38" xfId="2" quotePrefix="1" applyNumberFormat="1" applyFont="1" applyBorder="1" applyAlignment="1">
      <alignment horizontal="centerContinuous" vertical="center"/>
    </xf>
    <xf numFmtId="165" fontId="9" fillId="0" borderId="40" xfId="2" quotePrefix="1" applyNumberFormat="1" applyFont="1" applyBorder="1" applyAlignment="1">
      <alignment horizontal="center" vertical="center"/>
    </xf>
    <xf numFmtId="165" fontId="9" fillId="0" borderId="39" xfId="2" quotePrefix="1" applyNumberFormat="1" applyFont="1" applyBorder="1" applyAlignment="1">
      <alignment horizontal="center" vertical="center"/>
    </xf>
    <xf numFmtId="1" fontId="9" fillId="0" borderId="36" xfId="2" quotePrefix="1" applyNumberFormat="1" applyFont="1" applyBorder="1" applyAlignment="1">
      <alignment horizontal="centerContinuous" vertical="center"/>
    </xf>
    <xf numFmtId="165" fontId="9" fillId="0" borderId="41" xfId="2" quotePrefix="1" applyNumberFormat="1" applyFont="1" applyBorder="1" applyAlignment="1">
      <alignment horizontal="center" vertical="center"/>
    </xf>
    <xf numFmtId="165" fontId="9" fillId="0" borderId="37" xfId="2" quotePrefix="1" applyNumberFormat="1" applyFont="1" applyBorder="1" applyAlignment="1">
      <alignment horizontal="center" vertical="center"/>
    </xf>
    <xf numFmtId="2" fontId="9" fillId="0" borderId="10" xfId="2" applyNumberFormat="1" applyFont="1" applyBorder="1" applyAlignment="1">
      <alignment horizontal="centerContinuous" vertical="center"/>
    </xf>
    <xf numFmtId="0" fontId="9" fillId="0" borderId="12" xfId="2" applyFont="1" applyBorder="1" applyAlignment="1">
      <alignment horizontal="center" vertical="center"/>
    </xf>
    <xf numFmtId="0" fontId="9" fillId="0" borderId="9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1" fontId="2" fillId="0" borderId="0" xfId="2" applyNumberFormat="1"/>
    <xf numFmtId="167" fontId="2" fillId="0" borderId="0" xfId="2" applyNumberFormat="1"/>
    <xf numFmtId="0" fontId="11" fillId="0" borderId="3" xfId="2" applyFont="1" applyBorder="1" applyAlignment="1">
      <alignment horizontal="center" vertical="center"/>
    </xf>
    <xf numFmtId="168" fontId="9" fillId="0" borderId="4" xfId="2" applyNumberFormat="1" applyFont="1" applyBorder="1" applyAlignment="1">
      <alignment horizontal="centerContinuous" vertical="center"/>
    </xf>
    <xf numFmtId="0" fontId="10" fillId="0" borderId="7" xfId="2" applyFont="1" applyBorder="1" applyAlignment="1">
      <alignment horizontal="centerContinuous" vertical="center"/>
    </xf>
    <xf numFmtId="0" fontId="11" fillId="0" borderId="8" xfId="2" applyFont="1" applyBorder="1" applyAlignment="1">
      <alignment horizontal="center" vertical="center"/>
    </xf>
    <xf numFmtId="0" fontId="10" fillId="0" borderId="11" xfId="2" applyFont="1" applyBorder="1"/>
    <xf numFmtId="0" fontId="10" fillId="0" borderId="26" xfId="2" applyFont="1" applyBorder="1" applyAlignment="1">
      <alignment vertical="center"/>
    </xf>
    <xf numFmtId="0" fontId="10" fillId="0" borderId="2" xfId="2" applyFont="1" applyBorder="1" applyAlignment="1">
      <alignment vertical="center"/>
    </xf>
    <xf numFmtId="0" fontId="9" fillId="0" borderId="27" xfId="2" applyFont="1" applyBorder="1" applyAlignment="1">
      <alignment vertical="center"/>
    </xf>
    <xf numFmtId="0" fontId="9" fillId="0" borderId="2" xfId="2" applyFont="1" applyBorder="1" applyAlignment="1">
      <alignment vertical="center"/>
    </xf>
    <xf numFmtId="0" fontId="12" fillId="0" borderId="4" xfId="2" applyFont="1" applyBorder="1" applyAlignment="1">
      <alignment vertical="center"/>
    </xf>
    <xf numFmtId="0" fontId="9" fillId="0" borderId="5" xfId="2" applyFont="1" applyBorder="1" applyAlignment="1">
      <alignment vertical="center"/>
    </xf>
    <xf numFmtId="0" fontId="9" fillId="0" borderId="42" xfId="2" applyFont="1" applyBorder="1" applyAlignment="1">
      <alignment vertical="center"/>
    </xf>
    <xf numFmtId="0" fontId="9" fillId="0" borderId="43" xfId="2" applyFont="1" applyBorder="1" applyAlignment="1">
      <alignment vertical="center"/>
    </xf>
    <xf numFmtId="0" fontId="9" fillId="0" borderId="0" xfId="2" applyFont="1" applyAlignment="1">
      <alignment horizontal="centerContinuous" vertical="center"/>
    </xf>
    <xf numFmtId="0" fontId="9" fillId="0" borderId="43" xfId="2" applyFont="1" applyBorder="1" applyAlignment="1">
      <alignment horizontal="centerContinuous" vertical="center"/>
    </xf>
    <xf numFmtId="0" fontId="1" fillId="2" borderId="11" xfId="1" applyBorder="1" applyAlignment="1">
      <alignment horizontal="center" vertical="center"/>
    </xf>
    <xf numFmtId="0" fontId="1" fillId="2" borderId="30" xfId="1" applyBorder="1" applyAlignment="1">
      <alignment vertical="center"/>
    </xf>
    <xf numFmtId="0" fontId="1" fillId="2" borderId="37" xfId="1" applyBorder="1" applyAlignment="1">
      <alignment vertical="center"/>
    </xf>
    <xf numFmtId="0" fontId="13" fillId="0" borderId="44" xfId="2" applyFont="1" applyBorder="1" applyAlignment="1">
      <alignment vertical="center"/>
    </xf>
    <xf numFmtId="0" fontId="13" fillId="0" borderId="45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Continuous" vertical="center"/>
    </xf>
    <xf numFmtId="0" fontId="13" fillId="0" borderId="30" xfId="2" applyFont="1" applyBorder="1" applyAlignment="1">
      <alignment horizontal="centerContinuous" vertical="center"/>
    </xf>
    <xf numFmtId="0" fontId="13" fillId="0" borderId="37" xfId="2" applyFont="1" applyBorder="1" applyAlignment="1">
      <alignment horizontal="centerContinuous" vertical="center"/>
    </xf>
    <xf numFmtId="2" fontId="13" fillId="0" borderId="45" xfId="2" applyNumberFormat="1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1" fillId="0" borderId="8" xfId="2" applyFont="1" applyBorder="1" applyAlignment="1">
      <alignment vertical="center"/>
    </xf>
    <xf numFmtId="0" fontId="3" fillId="0" borderId="10" xfId="2" applyFont="1" applyBorder="1" applyAlignment="1">
      <alignment vertical="center"/>
    </xf>
    <xf numFmtId="0" fontId="9" fillId="0" borderId="35" xfId="2" applyFont="1" applyBorder="1" applyAlignment="1">
      <alignment horizontal="centerContinuous" vertical="center"/>
    </xf>
    <xf numFmtId="0" fontId="3" fillId="0" borderId="37" xfId="2" applyFont="1" applyBorder="1" applyAlignment="1">
      <alignment vertical="center"/>
    </xf>
    <xf numFmtId="2" fontId="9" fillId="0" borderId="11" xfId="2" quotePrefix="1" applyNumberFormat="1" applyFont="1" applyBorder="1" applyAlignment="1">
      <alignment horizontal="centerContinuous" vertical="center"/>
    </xf>
    <xf numFmtId="2" fontId="9" fillId="0" borderId="30" xfId="2" applyNumberFormat="1" applyFont="1" applyBorder="1" applyAlignment="1">
      <alignment horizontal="centerContinuous" vertical="center"/>
    </xf>
    <xf numFmtId="0" fontId="11" fillId="0" borderId="0" xfId="2" applyFont="1" applyAlignment="1">
      <alignment vertical="center"/>
    </xf>
    <xf numFmtId="0" fontId="13" fillId="0" borderId="0" xfId="2" applyFont="1" applyAlignment="1">
      <alignment vertical="center"/>
    </xf>
    <xf numFmtId="0" fontId="13" fillId="0" borderId="46" xfId="2" applyFont="1" applyBorder="1" applyAlignment="1">
      <alignment vertical="center"/>
    </xf>
    <xf numFmtId="0" fontId="13" fillId="0" borderId="43" xfId="2" applyFont="1" applyBorder="1" applyAlignment="1">
      <alignment horizontal="center" vertical="center"/>
    </xf>
    <xf numFmtId="2" fontId="9" fillId="0" borderId="30" xfId="2" quotePrefix="1" applyNumberFormat="1" applyFont="1" applyBorder="1" applyAlignment="1">
      <alignment horizontal="centerContinuous" vertical="center"/>
    </xf>
    <xf numFmtId="0" fontId="11" fillId="0" borderId="47" xfId="2" applyFont="1" applyBorder="1" applyAlignment="1">
      <alignment horizontal="centerContinuous" vertical="center"/>
    </xf>
    <xf numFmtId="0" fontId="9" fillId="0" borderId="47" xfId="2" applyFont="1" applyBorder="1" applyAlignment="1">
      <alignment horizontal="centerContinuous" vertical="center"/>
    </xf>
    <xf numFmtId="0" fontId="9" fillId="0" borderId="48" xfId="2" applyFont="1" applyBorder="1" applyAlignment="1">
      <alignment horizontal="center" vertical="center"/>
    </xf>
    <xf numFmtId="165" fontId="9" fillId="0" borderId="49" xfId="2" applyNumberFormat="1" applyFont="1" applyBorder="1" applyAlignment="1">
      <alignment horizontal="center" vertical="center"/>
    </xf>
    <xf numFmtId="0" fontId="14" fillId="0" borderId="11" xfId="2" applyFont="1" applyBorder="1" applyAlignment="1">
      <alignment vertical="center"/>
    </xf>
    <xf numFmtId="0" fontId="9" fillId="0" borderId="11" xfId="2" applyFont="1" applyBorder="1" applyAlignment="1">
      <alignment vertical="center"/>
    </xf>
    <xf numFmtId="0" fontId="13" fillId="0" borderId="50" xfId="2" applyFont="1" applyBorder="1" applyAlignment="1">
      <alignment vertical="center"/>
    </xf>
    <xf numFmtId="169" fontId="13" fillId="0" borderId="50" xfId="2" applyNumberFormat="1" applyFont="1" applyBorder="1" applyAlignment="1">
      <alignment horizontal="center" vertical="center"/>
    </xf>
    <xf numFmtId="169" fontId="9" fillId="0" borderId="39" xfId="2" applyNumberFormat="1" applyFont="1" applyBorder="1" applyAlignment="1">
      <alignment horizontal="center" vertical="center"/>
    </xf>
    <xf numFmtId="169" fontId="9" fillId="0" borderId="11" xfId="2" quotePrefix="1" applyNumberFormat="1" applyFont="1" applyBorder="1" applyAlignment="1">
      <alignment horizontal="centerContinuous" vertical="center"/>
    </xf>
    <xf numFmtId="169" fontId="9" fillId="0" borderId="30" xfId="2" quotePrefix="1" applyNumberFormat="1" applyFont="1" applyBorder="1" applyAlignment="1">
      <alignment horizontal="centerContinuous" vertical="center"/>
    </xf>
    <xf numFmtId="0" fontId="13" fillId="0" borderId="50" xfId="2" applyFont="1" applyBorder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13" fillId="0" borderId="7" xfId="2" applyFont="1" applyBorder="1" applyAlignment="1">
      <alignment vertical="center"/>
    </xf>
    <xf numFmtId="0" fontId="13" fillId="0" borderId="35" xfId="2" applyFont="1" applyBorder="1" applyAlignment="1">
      <alignment vertical="center"/>
    </xf>
    <xf numFmtId="1" fontId="13" fillId="0" borderId="35" xfId="2" applyNumberFormat="1" applyFont="1" applyBorder="1" applyAlignment="1">
      <alignment horizontal="center" vertical="center"/>
    </xf>
    <xf numFmtId="1" fontId="9" fillId="0" borderId="35" xfId="2" applyNumberFormat="1" applyFont="1" applyBorder="1" applyAlignment="1">
      <alignment horizontal="center" vertical="center"/>
    </xf>
    <xf numFmtId="0" fontId="12" fillId="0" borderId="11" xfId="2" applyFont="1" applyBorder="1" applyAlignment="1">
      <alignment vertical="center"/>
    </xf>
    <xf numFmtId="1" fontId="9" fillId="0" borderId="38" xfId="2" applyNumberFormat="1" applyFont="1" applyBorder="1" applyAlignment="1">
      <alignment horizontal="center" vertical="center"/>
    </xf>
    <xf numFmtId="9" fontId="9" fillId="0" borderId="51" xfId="2" applyNumberFormat="1" applyFont="1" applyBorder="1" applyAlignment="1">
      <alignment horizontal="centerContinuous" vertical="center"/>
    </xf>
    <xf numFmtId="169" fontId="9" fillId="0" borderId="38" xfId="2" applyNumberFormat="1" applyFont="1" applyBorder="1" applyAlignment="1">
      <alignment vertical="center"/>
    </xf>
    <xf numFmtId="169" fontId="9" fillId="0" borderId="50" xfId="2" applyNumberFormat="1" applyFont="1" applyBorder="1" applyAlignment="1">
      <alignment vertical="center"/>
    </xf>
    <xf numFmtId="169" fontId="9" fillId="0" borderId="44" xfId="2" quotePrefix="1" applyNumberFormat="1" applyFont="1" applyBorder="1" applyAlignment="1">
      <alignment horizontal="centerContinuous" vertical="center"/>
    </xf>
    <xf numFmtId="0" fontId="13" fillId="0" borderId="44" xfId="2" applyFont="1" applyBorder="1" applyAlignment="1">
      <alignment horizontal="centerContinuous" vertical="center"/>
    </xf>
    <xf numFmtId="0" fontId="13" fillId="0" borderId="50" xfId="2" applyFont="1" applyBorder="1" applyAlignment="1">
      <alignment horizontal="centerContinuous" vertical="center"/>
    </xf>
    <xf numFmtId="0" fontId="13" fillId="0" borderId="39" xfId="2" applyFont="1" applyBorder="1" applyAlignment="1">
      <alignment horizontal="centerContinuous" vertical="center"/>
    </xf>
    <xf numFmtId="0" fontId="11" fillId="0" borderId="38" xfId="2" applyFont="1" applyBorder="1" applyAlignment="1">
      <alignment horizontal="center" vertical="center"/>
    </xf>
    <xf numFmtId="2" fontId="11" fillId="0" borderId="39" xfId="2" applyNumberFormat="1" applyFont="1" applyBorder="1" applyAlignment="1">
      <alignment horizontal="centerContinuous" vertical="center"/>
    </xf>
    <xf numFmtId="1" fontId="9" fillId="0" borderId="51" xfId="2" applyNumberFormat="1" applyFont="1" applyBorder="1" applyAlignment="1">
      <alignment horizontal="centerContinuous" vertical="center"/>
    </xf>
    <xf numFmtId="169" fontId="9" fillId="0" borderId="50" xfId="2" applyNumberFormat="1" applyFont="1" applyBorder="1" applyAlignment="1">
      <alignment horizontal="centerContinuous" vertical="center"/>
    </xf>
    <xf numFmtId="0" fontId="13" fillId="0" borderId="35" xfId="2" applyFont="1" applyBorder="1" applyAlignment="1">
      <alignment horizontal="center" vertical="center"/>
    </xf>
    <xf numFmtId="0" fontId="13" fillId="0" borderId="10" xfId="2" applyFont="1" applyBorder="1" applyAlignment="1">
      <alignment vertical="center"/>
    </xf>
    <xf numFmtId="0" fontId="13" fillId="0" borderId="52" xfId="2" applyFont="1" applyBorder="1" applyAlignment="1">
      <alignment horizontal="center" vertical="center"/>
    </xf>
    <xf numFmtId="0" fontId="13" fillId="0" borderId="53" xfId="2" applyFont="1" applyBorder="1" applyAlignment="1">
      <alignment vertical="center"/>
    </xf>
    <xf numFmtId="2" fontId="13" fillId="0" borderId="52" xfId="2" applyNumberFormat="1" applyFont="1" applyBorder="1" applyAlignment="1">
      <alignment horizontal="center" vertical="center"/>
    </xf>
    <xf numFmtId="0" fontId="13" fillId="0" borderId="54" xfId="2" applyFont="1" applyBorder="1" applyAlignment="1">
      <alignment vertical="center"/>
    </xf>
    <xf numFmtId="0" fontId="11" fillId="0" borderId="7" xfId="2" applyFont="1" applyBorder="1" applyAlignment="1">
      <alignment horizontal="center" vertical="center"/>
    </xf>
    <xf numFmtId="0" fontId="13" fillId="0" borderId="28" xfId="2" applyFont="1" applyBorder="1" applyAlignment="1">
      <alignment vertical="center"/>
    </xf>
    <xf numFmtId="0" fontId="10" fillId="0" borderId="11" xfId="2" applyFont="1" applyBorder="1" applyAlignment="1">
      <alignment vertical="center"/>
    </xf>
    <xf numFmtId="1" fontId="9" fillId="0" borderId="38" xfId="2" quotePrefix="1" applyNumberFormat="1" applyFont="1" applyBorder="1" applyAlignment="1">
      <alignment horizontal="center" vertical="center"/>
    </xf>
    <xf numFmtId="1" fontId="9" fillId="0" borderId="51" xfId="2" quotePrefix="1" applyNumberFormat="1" applyFont="1" applyBorder="1" applyAlignment="1">
      <alignment horizontal="centerContinuous" vertical="center"/>
    </xf>
    <xf numFmtId="0" fontId="13" fillId="0" borderId="0" xfId="2" applyFont="1" applyAlignment="1">
      <alignment horizontal="left" vertical="center" indent="1"/>
    </xf>
    <xf numFmtId="0" fontId="13" fillId="0" borderId="43" xfId="2" applyFont="1" applyBorder="1" applyAlignment="1">
      <alignment vertical="center"/>
    </xf>
    <xf numFmtId="0" fontId="13" fillId="0" borderId="52" xfId="2" applyFont="1" applyBorder="1" applyAlignment="1">
      <alignment horizontal="left" vertical="center" indent="1"/>
    </xf>
    <xf numFmtId="0" fontId="13" fillId="0" borderId="52" xfId="2" applyFont="1" applyBorder="1" applyAlignment="1">
      <alignment vertical="center"/>
    </xf>
    <xf numFmtId="169" fontId="2" fillId="0" borderId="0" xfId="2" applyNumberFormat="1"/>
    <xf numFmtId="0" fontId="11" fillId="0" borderId="39" xfId="2" applyFont="1" applyBorder="1" applyAlignment="1">
      <alignment horizontal="centerContinuous" vertical="center"/>
    </xf>
    <xf numFmtId="0" fontId="9" fillId="0" borderId="51" xfId="2" quotePrefix="1" applyFont="1" applyBorder="1" applyAlignment="1">
      <alignment horizontal="centerContinuous" vertical="center"/>
    </xf>
    <xf numFmtId="2" fontId="9" fillId="0" borderId="44" xfId="2" quotePrefix="1" applyNumberFormat="1" applyFont="1" applyBorder="1" applyAlignment="1">
      <alignment horizontal="centerContinuous" vertical="center"/>
    </xf>
    <xf numFmtId="2" fontId="9" fillId="0" borderId="50" xfId="2" quotePrefix="1" applyNumberFormat="1" applyFont="1" applyBorder="1" applyAlignment="1">
      <alignment horizontal="centerContinuous" vertical="center"/>
    </xf>
    <xf numFmtId="0" fontId="13" fillId="0" borderId="7" xfId="2" applyFont="1" applyBorder="1" applyAlignment="1">
      <alignment horizontal="left" vertical="center" indent="1"/>
    </xf>
    <xf numFmtId="0" fontId="9" fillId="0" borderId="38" xfId="2" quotePrefix="1" applyFont="1" applyBorder="1" applyAlignment="1">
      <alignment horizontal="centerContinuous" vertical="center"/>
    </xf>
    <xf numFmtId="2" fontId="9" fillId="0" borderId="50" xfId="2" applyNumberFormat="1" applyFont="1" applyBorder="1" applyAlignment="1">
      <alignment horizontal="centerContinuous" vertical="center"/>
    </xf>
    <xf numFmtId="1" fontId="9" fillId="0" borderId="36" xfId="2" quotePrefix="1" applyNumberFormat="1" applyFont="1" applyBorder="1" applyAlignment="1">
      <alignment horizontal="center" vertical="center"/>
    </xf>
    <xf numFmtId="0" fontId="9" fillId="0" borderId="55" xfId="2" quotePrefix="1" applyFont="1" applyBorder="1" applyAlignment="1">
      <alignment horizontal="centerContinuous" vertical="center"/>
    </xf>
    <xf numFmtId="1" fontId="9" fillId="0" borderId="14" xfId="2" quotePrefix="1" applyNumberFormat="1" applyFont="1" applyBorder="1" applyAlignment="1">
      <alignment horizontal="centerContinuous" vertical="center"/>
    </xf>
    <xf numFmtId="0" fontId="9" fillId="0" borderId="10" xfId="2" quotePrefix="1" applyFont="1" applyBorder="1" applyAlignment="1">
      <alignment horizontal="centerContinuous" vertical="center"/>
    </xf>
    <xf numFmtId="2" fontId="9" fillId="0" borderId="7" xfId="2" quotePrefix="1" applyNumberFormat="1" applyFont="1" applyBorder="1" applyAlignment="1">
      <alignment horizontal="centerContinuous" vertical="center"/>
    </xf>
    <xf numFmtId="2" fontId="9" fillId="0" borderId="35" xfId="2" applyNumberFormat="1" applyFont="1" applyBorder="1" applyAlignment="1">
      <alignment horizontal="centerContinuous" vertical="center"/>
    </xf>
    <xf numFmtId="1" fontId="9" fillId="0" borderId="0" xfId="2" applyNumberFormat="1" applyFont="1" applyAlignment="1">
      <alignment horizontal="centerContinuous" vertical="center"/>
    </xf>
    <xf numFmtId="1" fontId="9" fillId="0" borderId="2" xfId="2" applyNumberFormat="1" applyFont="1" applyBorder="1" applyAlignment="1">
      <alignment horizontal="centerContinuous" vertical="center"/>
    </xf>
    <xf numFmtId="0" fontId="11" fillId="0" borderId="2" xfId="2" applyFont="1" applyBorder="1" applyAlignment="1">
      <alignment vertical="center"/>
    </xf>
    <xf numFmtId="0" fontId="9" fillId="0" borderId="2" xfId="2" applyFont="1" applyBorder="1"/>
    <xf numFmtId="14" fontId="9" fillId="0" borderId="4" xfId="2" applyNumberFormat="1" applyFont="1" applyBorder="1" applyAlignment="1">
      <alignment horizontal="center" vertical="center"/>
    </xf>
    <xf numFmtId="0" fontId="9" fillId="0" borderId="27" xfId="2" applyFont="1" applyBorder="1"/>
    <xf numFmtId="0" fontId="13" fillId="0" borderId="16" xfId="2" applyFont="1" applyBorder="1" applyAlignment="1">
      <alignment vertical="center"/>
    </xf>
    <xf numFmtId="0" fontId="13" fillId="0" borderId="17" xfId="2" applyFont="1" applyBorder="1" applyAlignment="1">
      <alignment vertical="center"/>
    </xf>
    <xf numFmtId="0" fontId="13" fillId="0" borderId="25" xfId="2" applyFont="1" applyBorder="1" applyAlignment="1">
      <alignment horizontal="centerContinuous" vertical="center"/>
    </xf>
    <xf numFmtId="0" fontId="9" fillId="0" borderId="20" xfId="2" applyFont="1" applyBorder="1" applyAlignment="1">
      <alignment horizontal="centerContinuous"/>
    </xf>
    <xf numFmtId="0" fontId="15" fillId="0" borderId="25" xfId="2" applyFont="1" applyBorder="1" applyAlignment="1">
      <alignment horizontal="center" vertical="center" wrapText="1"/>
    </xf>
    <xf numFmtId="0" fontId="15" fillId="0" borderId="20" xfId="2" applyFont="1" applyBorder="1" applyAlignment="1">
      <alignment horizontal="center" vertical="center" wrapText="1"/>
    </xf>
    <xf numFmtId="0" fontId="15" fillId="0" borderId="22" xfId="2" applyFont="1" applyBorder="1" applyAlignment="1">
      <alignment horizontal="center" vertical="center" wrapText="1"/>
    </xf>
    <xf numFmtId="0" fontId="15" fillId="0" borderId="29" xfId="2" applyFont="1" applyBorder="1" applyAlignment="1">
      <alignment horizontal="center" vertical="center" wrapText="1"/>
    </xf>
    <xf numFmtId="0" fontId="13" fillId="0" borderId="56" xfId="2" applyFont="1" applyBorder="1" applyAlignment="1">
      <alignment vertical="center"/>
    </xf>
    <xf numFmtId="0" fontId="13" fillId="0" borderId="53" xfId="2" applyFont="1" applyBorder="1" applyAlignment="1">
      <alignment horizontal="centerContinuous" vertical="center"/>
    </xf>
    <xf numFmtId="0" fontId="9" fillId="0" borderId="57" xfId="2" applyFont="1" applyBorder="1" applyAlignment="1">
      <alignment horizontal="centerContinuous" vertical="center"/>
    </xf>
    <xf numFmtId="0" fontId="9" fillId="0" borderId="58" xfId="2" applyFont="1" applyBorder="1" applyAlignment="1">
      <alignment horizontal="center" vertical="center"/>
    </xf>
    <xf numFmtId="0" fontId="9" fillId="0" borderId="59" xfId="2" applyFont="1" applyBorder="1" applyAlignment="1">
      <alignment horizontal="center" vertical="center"/>
    </xf>
    <xf numFmtId="1" fontId="9" fillId="0" borderId="50" xfId="2" applyNumberFormat="1" applyFont="1" applyBorder="1" applyAlignment="1">
      <alignment horizontal="center" vertical="center"/>
    </xf>
    <xf numFmtId="0" fontId="9" fillId="0" borderId="53" xfId="2" applyFont="1" applyBorder="1" applyAlignment="1">
      <alignment horizontal="center" vertical="center"/>
    </xf>
    <xf numFmtId="0" fontId="2" fillId="0" borderId="52" xfId="2" applyBorder="1"/>
    <xf numFmtId="0" fontId="2" fillId="0" borderId="54" xfId="2" applyBorder="1"/>
    <xf numFmtId="0" fontId="13" fillId="0" borderId="60" xfId="2" applyFont="1" applyBorder="1" applyAlignment="1">
      <alignment vertical="center"/>
    </xf>
    <xf numFmtId="0" fontId="13" fillId="0" borderId="61" xfId="2" applyFont="1" applyBorder="1" applyAlignment="1">
      <alignment vertical="center"/>
    </xf>
    <xf numFmtId="0" fontId="13" fillId="0" borderId="62" xfId="2" applyFont="1" applyBorder="1" applyAlignment="1">
      <alignment horizontal="centerContinuous" vertical="center"/>
    </xf>
    <xf numFmtId="0" fontId="9" fillId="0" borderId="63" xfId="2" applyFont="1" applyBorder="1" applyAlignment="1">
      <alignment horizontal="centerContinuous" vertical="center"/>
    </xf>
    <xf numFmtId="0" fontId="9" fillId="0" borderId="62" xfId="2" applyFont="1" applyBorder="1" applyAlignment="1">
      <alignment horizontal="center" vertical="center"/>
    </xf>
    <xf numFmtId="0" fontId="9" fillId="0" borderId="63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8" xfId="2" applyFont="1" applyBorder="1" applyAlignment="1">
      <alignment vertical="center"/>
    </xf>
    <xf numFmtId="0" fontId="13" fillId="0" borderId="28" xfId="2" applyFont="1" applyBorder="1" applyAlignment="1">
      <alignment horizontal="centerContinuous" vertical="center"/>
    </xf>
    <xf numFmtId="0" fontId="9" fillId="0" borderId="15" xfId="2" applyFont="1" applyBorder="1" applyAlignment="1">
      <alignment horizontal="centerContinuous" vertical="center"/>
    </xf>
    <xf numFmtId="0" fontId="9" fillId="0" borderId="64" xfId="2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13" fillId="0" borderId="6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9" fillId="0" borderId="17" xfId="2" applyFont="1" applyBorder="1"/>
    <xf numFmtId="0" fontId="9" fillId="0" borderId="17" xfId="2" applyFont="1" applyBorder="1" applyAlignment="1">
      <alignment vertical="center"/>
    </xf>
  </cellXfs>
  <cellStyles count="3">
    <cellStyle name="Gut" xfId="1" builtinId="26"/>
    <cellStyle name="Standard" xfId="0" builtinId="0"/>
    <cellStyle name="Standard 2" xfId="2" xr:uid="{5939C9C1-10ED-4001-AB44-789D11DA10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externalLinks/externalLink2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4524236983857"/>
          <c:y val="8.389275491026589E-2"/>
          <c:w val="0.80789946140035951"/>
          <c:h val="0.67114203928212768"/>
        </c:manualLayout>
      </c:layout>
      <c:lineChart>
        <c:grouping val="standard"/>
        <c:varyColors val="0"/>
        <c:ser>
          <c:idx val="0"/>
          <c:order val="0"/>
          <c:tx>
            <c:strRef>
              <c:f>'Sieblinie MI-V'!$O$26</c:f>
              <c:strCache>
                <c:ptCount val="1"/>
                <c:pt idx="0">
                  <c:v>Istsieblinie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MI-V'!$O$27:$O$35</c:f>
              <c:numCache>
                <c:formatCode>0.0</c:formatCode>
                <c:ptCount val="9"/>
                <c:pt idx="0" formatCode="General">
                  <c:v>0</c:v>
                </c:pt>
                <c:pt idx="1">
                  <c:v>0.6</c:v>
                </c:pt>
                <c:pt idx="2">
                  <c:v>8.4</c:v>
                </c:pt>
                <c:pt idx="3">
                  <c:v>20.399999999999999</c:v>
                </c:pt>
                <c:pt idx="4">
                  <c:v>31.8</c:v>
                </c:pt>
                <c:pt idx="5">
                  <c:v>42.4</c:v>
                </c:pt>
                <c:pt idx="6">
                  <c:v>50.7</c:v>
                </c:pt>
                <c:pt idx="7">
                  <c:v>60.5</c:v>
                </c:pt>
                <c:pt idx="8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D-46F2-804F-B2FA8D41C667}"/>
            </c:ext>
          </c:extLst>
        </c:ser>
        <c:ser>
          <c:idx val="1"/>
          <c:order val="1"/>
          <c:tx>
            <c:strRef>
              <c:f>'Sieblinie MI-V'!$P$26</c:f>
              <c:strCache>
                <c:ptCount val="1"/>
                <c:pt idx="0">
                  <c:v>A16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3D-46F2-804F-B2FA8D41C667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3D-46F2-804F-B2FA8D41C667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3D-46F2-804F-B2FA8D41C667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3D-46F2-804F-B2FA8D41C667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3D-46F2-804F-B2FA8D41C667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3D-46F2-804F-B2FA8D41C6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MI-V'!$P$27:$P$35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21</c:v>
                </c:pt>
                <c:pt idx="6">
                  <c:v>36</c:v>
                </c:pt>
                <c:pt idx="7">
                  <c:v>60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3D-46F2-804F-B2FA8D41C667}"/>
            </c:ext>
          </c:extLst>
        </c:ser>
        <c:ser>
          <c:idx val="2"/>
          <c:order val="2"/>
          <c:tx>
            <c:strRef>
              <c:f>'Sieblinie MI-V'!$Q$26</c:f>
              <c:strCache>
                <c:ptCount val="1"/>
                <c:pt idx="0">
                  <c:v>B16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53D-46F2-804F-B2FA8D41C667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3D-46F2-804F-B2FA8D41C667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53D-46F2-804F-B2FA8D41C667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3D-46F2-804F-B2FA8D41C667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53D-46F2-804F-B2FA8D41C667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53D-46F2-804F-B2FA8D41C6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MI-V'!$Q$27:$Q$35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20</c:v>
                </c:pt>
                <c:pt idx="4">
                  <c:v>32</c:v>
                </c:pt>
                <c:pt idx="5">
                  <c:v>42</c:v>
                </c:pt>
                <c:pt idx="6">
                  <c:v>56</c:v>
                </c:pt>
                <c:pt idx="7">
                  <c:v>76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53D-46F2-804F-B2FA8D41C667}"/>
            </c:ext>
          </c:extLst>
        </c:ser>
        <c:ser>
          <c:idx val="3"/>
          <c:order val="3"/>
          <c:tx>
            <c:strRef>
              <c:f>'Sieblinie MI-V'!$R$26</c:f>
              <c:strCache>
                <c:ptCount val="1"/>
                <c:pt idx="0">
                  <c:v>C16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53D-46F2-804F-B2FA8D41C667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53D-46F2-804F-B2FA8D41C667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53D-46F2-804F-B2FA8D41C667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53D-46F2-804F-B2FA8D41C667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53D-46F2-804F-B2FA8D41C667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53D-46F2-804F-B2FA8D41C6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MI-V'!$R$27:$R$35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34</c:v>
                </c:pt>
                <c:pt idx="4">
                  <c:v>49</c:v>
                </c:pt>
                <c:pt idx="5">
                  <c:v>62</c:v>
                </c:pt>
                <c:pt idx="6">
                  <c:v>74</c:v>
                </c:pt>
                <c:pt idx="7">
                  <c:v>88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53D-46F2-804F-B2FA8D41C667}"/>
            </c:ext>
          </c:extLst>
        </c:ser>
        <c:ser>
          <c:idx val="4"/>
          <c:order val="4"/>
          <c:tx>
            <c:strRef>
              <c:f>'Sieblinie MI-V'!$S$26</c:f>
              <c:strCache>
                <c:ptCount val="1"/>
                <c:pt idx="0">
                  <c:v>U16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53D-46F2-804F-B2FA8D41C667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53D-46F2-804F-B2FA8D41C667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53D-46F2-804F-B2FA8D41C667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53D-46F2-804F-B2FA8D41C667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53D-46F2-804F-B2FA8D41C667}"/>
                </c:ext>
              </c:extLst>
            </c:dLbl>
            <c:dLbl>
              <c:idx val="6"/>
              <c:layout>
                <c:manualLayout>
                  <c:x val="-5.0868686297512863E-3"/>
                  <c:y val="2.88483525759818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3D-46F2-804F-B2FA8D41C6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MI-V'!$S$27:$S$35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53D-46F2-804F-B2FA8D41C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99520"/>
        <c:axId val="43913984"/>
      </c:lineChart>
      <c:catAx>
        <c:axId val="438995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Maschen-/Lochweite der Siebe [mm]</a:t>
                </a:r>
              </a:p>
            </c:rich>
          </c:tx>
          <c:layout>
            <c:manualLayout>
              <c:xMode val="edge"/>
              <c:yMode val="edge"/>
              <c:x val="0.31059239979939762"/>
              <c:y val="0.8590618937578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43913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391398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Siebdurchgang [M-%]</a:t>
                </a:r>
              </a:p>
            </c:rich>
          </c:tx>
          <c:layout>
            <c:manualLayout>
              <c:xMode val="edge"/>
              <c:yMode val="edge"/>
              <c:x val="3.590657339380695E-2"/>
              <c:y val="0.161074261097797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43899520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de-DE"/>
    </a:p>
  </c:txPr>
  <c:printSettings>
    <c:headerFooter alignWithMargins="0">
      <c:oddHeader>&amp;N</c:oddHeader>
      <c:oddFooter>Seite &amp;S</c:oddFooter>
    </c:headerFooter>
    <c:pageMargins b="0.98425196899999956" l="0.78740157499999996" r="0.78740157499999996" t="0.98425196899999956" header="0.51181102300000003" footer="0.51181102300000003"/>
    <c:pageSetup paperSize="9" orientation="portrait" horizontalDpi="-4" verticalDpi="-4"/>
  </c:printSettings>
  <c:userShapes r:id="rId1"/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36</xdr:row>
      <xdr:rowOff>76200</xdr:rowOff>
    </xdr:from>
    <xdr:to>
      <xdr:col>12</xdr:col>
      <xdr:colOff>403860</xdr:colOff>
      <xdr:row>53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5C45D-0DBE-4B8C-A981-73FEAAB50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0.40449</cdr:x>
      <cdr:y>0.40891</cdr:y>
    </cdr:from>
    <cdr:to>
      <cdr:x>0.46443</cdr:x>
      <cdr:y>0.4837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209946" y="1146648"/>
          <a:ext cx="327513" cy="20971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0.60775</cdr:x>
      <cdr:y>0.63095</cdr:y>
    </cdr:from>
    <cdr:to>
      <cdr:x>0.68043</cdr:x>
      <cdr:y>0.69741</cdr:y>
    </cdr:to>
    <cdr:sp macro="" textlink="">
      <cdr:nvSpPr>
        <cdr:cNvPr id="205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20449" y="1769284"/>
          <a:ext cx="397090" cy="1863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A 16</a:t>
          </a:r>
        </a:p>
      </cdr:txBody>
    </cdr:sp>
  </cdr:relSizeAnchor>
  <cdr:relSizeAnchor xmlns:cdr="http://schemas.openxmlformats.org/drawingml/2006/chartDrawing">
    <cdr:from>
      <cdr:x>0.36397</cdr:x>
      <cdr:y>0.35266</cdr:y>
    </cdr:from>
    <cdr:to>
      <cdr:x>0.4104</cdr:x>
      <cdr:y>0.40788</cdr:y>
    </cdr:to>
    <cdr:sp macro="" textlink="">
      <cdr:nvSpPr>
        <cdr:cNvPr id="2052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88571" y="988913"/>
          <a:ext cx="253659" cy="1548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C 16</a:t>
          </a:r>
        </a:p>
      </cdr:txBody>
    </cdr:sp>
  </cdr:relSizeAnchor>
  <cdr:relSizeAnchor xmlns:cdr="http://schemas.openxmlformats.org/drawingml/2006/chartDrawing">
    <cdr:from>
      <cdr:x>0.57979</cdr:x>
      <cdr:y>0.27769</cdr:y>
    </cdr:from>
    <cdr:to>
      <cdr:x>0.71967</cdr:x>
      <cdr:y>0.39402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167706" y="778687"/>
          <a:ext cx="764214" cy="3262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0.52652</cdr:x>
      <cdr:y>0.20399</cdr:y>
    </cdr:from>
    <cdr:to>
      <cdr:x>0.60189</cdr:x>
      <cdr:y>0.29775</cdr:y>
    </cdr:to>
    <cdr:sp macro="" textlink="">
      <cdr:nvSpPr>
        <cdr:cNvPr id="2054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1582" y="584140"/>
          <a:ext cx="400612" cy="2670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B 16</a:t>
          </a:r>
        </a:p>
      </cdr:txBody>
    </cdr:sp>
  </cdr:relSizeAnchor>
  <cdr:relSizeAnchor xmlns:cdr="http://schemas.openxmlformats.org/drawingml/2006/chartDrawing">
    <cdr:from>
      <cdr:x>0.8697</cdr:x>
      <cdr:y>0.50155</cdr:y>
    </cdr:from>
    <cdr:to>
      <cdr:x>0.93575</cdr:x>
      <cdr:y>0.56244</cdr:y>
    </cdr:to>
    <cdr:sp macro="" textlink="">
      <cdr:nvSpPr>
        <cdr:cNvPr id="2056" name="Text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1665" y="1406439"/>
          <a:ext cx="360867" cy="17074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U16</a:t>
          </a: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2014_08_04%20Rezepturen_auf%2085%20Liter_Werner_Losert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2014_08_05%20Rezeptur_MIV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eblinie MI-V"/>
      <sheetName val="Sieblinie MVI"/>
      <sheetName val="RezepturMI"/>
      <sheetName val="RezepturMII"/>
      <sheetName val="RezepturMIII"/>
      <sheetName val="RezepturMV"/>
      <sheetName val="RezepturMVI"/>
      <sheetName val="MischanweisungMI"/>
      <sheetName val="MischanweisungMII"/>
      <sheetName val="MischanweisungMIII"/>
      <sheetName val="MischanweisungMV"/>
      <sheetName val="MischanweisungMVI"/>
    </sheetNames>
    <sheetDataSet>
      <sheetData sheetId="0">
        <row r="26">
          <cell r="O26" t="str">
            <v>Istsieblinie</v>
          </cell>
        </row>
      </sheetData>
      <sheetData sheetId="1">
        <row r="12">
          <cell r="M12" t="str">
            <v>Quarz</v>
          </cell>
        </row>
        <row r="13">
          <cell r="M13" t="str">
            <v xml:space="preserve">Okrilla  </v>
          </cell>
        </row>
        <row r="14">
          <cell r="M14" t="str">
            <v xml:space="preserve">Okrilla  </v>
          </cell>
        </row>
        <row r="15">
          <cell r="M15" t="str">
            <v xml:space="preserve">Okrilla  </v>
          </cell>
        </row>
        <row r="16">
          <cell r="M16" t="str">
            <v xml:space="preserve">Okrilla  </v>
          </cell>
        </row>
        <row r="17">
          <cell r="M17" t="str">
            <v xml:space="preserve">Okrilla  </v>
          </cell>
        </row>
        <row r="18">
          <cell r="M18" t="str">
            <v xml:space="preserve">Okrilla  </v>
          </cell>
        </row>
      </sheetData>
      <sheetData sheetId="2">
        <row r="6">
          <cell r="D6" t="str">
            <v>BA-Losert MI</v>
          </cell>
        </row>
        <row r="22">
          <cell r="C22">
            <v>330</v>
          </cell>
        </row>
        <row r="23">
          <cell r="C23">
            <v>175</v>
          </cell>
        </row>
        <row r="26">
          <cell r="C26">
            <v>273</v>
          </cell>
        </row>
        <row r="27">
          <cell r="C27">
            <v>5.61</v>
          </cell>
        </row>
        <row r="30">
          <cell r="C30">
            <v>0</v>
          </cell>
          <cell r="H30">
            <v>0</v>
          </cell>
        </row>
        <row r="31">
          <cell r="C31">
            <v>313</v>
          </cell>
          <cell r="H31">
            <v>20</v>
          </cell>
        </row>
        <row r="32">
          <cell r="C32">
            <v>180</v>
          </cell>
          <cell r="H32">
            <v>11.5</v>
          </cell>
        </row>
        <row r="33">
          <cell r="C33">
            <v>180</v>
          </cell>
          <cell r="H33">
            <v>11.5</v>
          </cell>
        </row>
        <row r="34">
          <cell r="C34">
            <v>117</v>
          </cell>
          <cell r="H34">
            <v>7.5</v>
          </cell>
        </row>
        <row r="35">
          <cell r="C35">
            <v>117</v>
          </cell>
          <cell r="H35">
            <v>7.5</v>
          </cell>
        </row>
        <row r="36">
          <cell r="C36">
            <v>657</v>
          </cell>
          <cell r="H36">
            <v>42</v>
          </cell>
        </row>
      </sheetData>
      <sheetData sheetId="3"/>
      <sheetData sheetId="4" refreshError="1"/>
      <sheetData sheetId="5"/>
      <sheetData sheetId="6">
        <row r="30">
          <cell r="I30" t="str">
            <v>Quarz</v>
          </cell>
        </row>
        <row r="31">
          <cell r="I31" t="str">
            <v xml:space="preserve">Okrilla  </v>
          </cell>
        </row>
        <row r="32">
          <cell r="I32" t="str">
            <v xml:space="preserve">Okrilla  </v>
          </cell>
        </row>
        <row r="33">
          <cell r="I33" t="str">
            <v xml:space="preserve">Okrilla  </v>
          </cell>
        </row>
        <row r="34">
          <cell r="I34" t="str">
            <v xml:space="preserve">Okrilla  </v>
          </cell>
        </row>
        <row r="35">
          <cell r="I35" t="str">
            <v xml:space="preserve">Okrilla  </v>
          </cell>
        </row>
        <row r="36">
          <cell r="I36" t="str">
            <v xml:space="preserve">Okrilla  </v>
          </cell>
        </row>
      </sheetData>
      <sheetData sheetId="7"/>
      <sheetData sheetId="8"/>
      <sheetData sheetId="9" refreshError="1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eblinie MI-V"/>
      <sheetName val="RezepturMIV"/>
      <sheetName val="MischanweisungMIV"/>
    </sheetNames>
    <sheetDataSet>
      <sheetData sheetId="0">
        <row r="26">
          <cell r="O26" t="str">
            <v>Istsieblinie</v>
          </cell>
          <cell r="P26" t="str">
            <v>A16</v>
          </cell>
          <cell r="Q26" t="str">
            <v>B16</v>
          </cell>
          <cell r="R26" t="str">
            <v>C16</v>
          </cell>
          <cell r="S26" t="str">
            <v>U16</v>
          </cell>
        </row>
        <row r="27"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N28">
            <v>0.125</v>
          </cell>
          <cell r="O28">
            <v>0.6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N29">
            <v>0.25</v>
          </cell>
          <cell r="O29">
            <v>8.4</v>
          </cell>
          <cell r="P29">
            <v>3</v>
          </cell>
          <cell r="Q29">
            <v>8</v>
          </cell>
          <cell r="R29">
            <v>18</v>
          </cell>
          <cell r="S29">
            <v>3</v>
          </cell>
        </row>
        <row r="30">
          <cell r="N30">
            <v>0.5</v>
          </cell>
          <cell r="O30">
            <v>20.399999999999999</v>
          </cell>
          <cell r="P30">
            <v>8</v>
          </cell>
          <cell r="Q30">
            <v>20</v>
          </cell>
          <cell r="R30">
            <v>34</v>
          </cell>
          <cell r="S30">
            <v>8</v>
          </cell>
        </row>
        <row r="31">
          <cell r="N31">
            <v>1</v>
          </cell>
          <cell r="O31">
            <v>31.8</v>
          </cell>
          <cell r="P31">
            <v>12</v>
          </cell>
          <cell r="Q31">
            <v>32</v>
          </cell>
          <cell r="R31">
            <v>49</v>
          </cell>
          <cell r="S31">
            <v>12</v>
          </cell>
        </row>
        <row r="32">
          <cell r="N32">
            <v>2</v>
          </cell>
          <cell r="O32">
            <v>42.4</v>
          </cell>
          <cell r="P32">
            <v>21</v>
          </cell>
          <cell r="Q32">
            <v>42</v>
          </cell>
          <cell r="R32">
            <v>62</v>
          </cell>
          <cell r="S32">
            <v>30</v>
          </cell>
        </row>
        <row r="33">
          <cell r="N33">
            <v>4</v>
          </cell>
          <cell r="O33">
            <v>50.7</v>
          </cell>
          <cell r="P33">
            <v>36</v>
          </cell>
          <cell r="Q33">
            <v>56</v>
          </cell>
          <cell r="R33">
            <v>74</v>
          </cell>
          <cell r="S33">
            <v>30</v>
          </cell>
        </row>
        <row r="34">
          <cell r="N34">
            <v>8</v>
          </cell>
          <cell r="O34">
            <v>60.5</v>
          </cell>
          <cell r="P34">
            <v>60</v>
          </cell>
          <cell r="Q34">
            <v>76</v>
          </cell>
          <cell r="R34">
            <v>88</v>
          </cell>
          <cell r="S34">
            <v>30</v>
          </cell>
        </row>
        <row r="35">
          <cell r="N35">
            <v>16</v>
          </cell>
          <cell r="O35">
            <v>99.5</v>
          </cell>
          <cell r="P35">
            <v>100</v>
          </cell>
          <cell r="Q35">
            <v>100</v>
          </cell>
          <cell r="R35">
            <v>100</v>
          </cell>
          <cell r="S35">
            <v>100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442-6DFB-4FF5-AC99-9ED73DEDD575}">
  <dimension ref="A1:S62"/>
  <sheetViews>
    <sheetView topLeftCell="A25" workbookViewId="0">
      <selection activeCell="E31" sqref="E31"/>
    </sheetView>
  </sheetViews>
  <sheetFormatPr baseColWidth="10" defaultRowHeight="13" x14ac:dyDescent="0.3"/>
  <cols>
    <col min="1" max="1" width="6.1796875" style="8" customWidth="1"/>
    <col min="2" max="2" width="3.26953125" style="8" customWidth="1"/>
    <col min="3" max="3" width="9.1796875" style="8" customWidth="1"/>
    <col min="4" max="6" width="6.453125" style="8" customWidth="1"/>
    <col min="7" max="7" width="6.54296875" style="8" customWidth="1"/>
    <col min="8" max="12" width="6.453125" style="8" customWidth="1"/>
    <col min="13" max="13" width="10.81640625" style="8" customWidth="1"/>
    <col min="14" max="16384" width="10.90625" style="8"/>
  </cols>
  <sheetData>
    <row r="1" spans="1:13" ht="20.149999999999999" customHeight="1" x14ac:dyDescent="0.3">
      <c r="A1" s="1" t="s">
        <v>0</v>
      </c>
      <c r="B1" s="2" t="s">
        <v>1</v>
      </c>
      <c r="C1" s="3"/>
      <c r="D1" s="3"/>
      <c r="E1" s="4"/>
      <c r="F1" s="4"/>
      <c r="G1" s="4"/>
      <c r="H1" s="4"/>
      <c r="I1" s="4"/>
      <c r="J1" s="4"/>
      <c r="K1" s="5" t="s">
        <v>2</v>
      </c>
      <c r="L1" s="6"/>
      <c r="M1" s="7">
        <v>38667</v>
      </c>
    </row>
    <row r="2" spans="1:13" ht="20.149999999999999" customHeight="1" thickBot="1" x14ac:dyDescent="0.35">
      <c r="A2" s="9" t="s">
        <v>3</v>
      </c>
      <c r="B2" s="10" t="s">
        <v>4</v>
      </c>
      <c r="C2" s="11"/>
      <c r="D2" s="11"/>
      <c r="E2" s="12"/>
      <c r="F2" s="12"/>
      <c r="G2" s="12"/>
      <c r="H2" s="12"/>
      <c r="I2" s="12"/>
      <c r="J2" s="12"/>
      <c r="K2" s="13" t="s">
        <v>5</v>
      </c>
      <c r="L2" s="14"/>
      <c r="M2" s="15" t="s">
        <v>6</v>
      </c>
    </row>
    <row r="3" spans="1:13" ht="5.2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20.149999999999999" customHeight="1" x14ac:dyDescent="0.3">
      <c r="A4" s="8" t="s">
        <v>7</v>
      </c>
      <c r="E4" s="17" t="s">
        <v>8</v>
      </c>
      <c r="F4" s="17"/>
      <c r="G4" s="17"/>
      <c r="H4" s="17"/>
      <c r="J4" s="17" t="s">
        <v>9</v>
      </c>
      <c r="K4" s="17"/>
      <c r="L4" s="18"/>
      <c r="M4" s="18"/>
    </row>
    <row r="5" spans="1:13" ht="20.149999999999999" customHeight="1" x14ac:dyDescent="0.3">
      <c r="A5" s="8" t="s">
        <v>10</v>
      </c>
      <c r="E5" s="17" t="s">
        <v>11</v>
      </c>
      <c r="F5" s="17"/>
      <c r="G5" s="17"/>
      <c r="H5" s="17"/>
      <c r="J5" s="17" t="s">
        <v>12</v>
      </c>
      <c r="K5" s="17"/>
      <c r="L5" s="18"/>
      <c r="M5" s="18"/>
    </row>
    <row r="6" spans="1:13" ht="20.149999999999999" customHeight="1" x14ac:dyDescent="0.3">
      <c r="A6" s="8" t="s">
        <v>13</v>
      </c>
      <c r="G6" s="17"/>
      <c r="H6" s="17"/>
      <c r="I6" s="19" t="s">
        <v>14</v>
      </c>
      <c r="J6" s="19"/>
      <c r="K6" s="17" t="s">
        <v>15</v>
      </c>
      <c r="L6" s="18"/>
      <c r="M6" s="18"/>
    </row>
    <row r="7" spans="1:13" ht="10" customHeight="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6" customHeight="1" x14ac:dyDescent="0.3">
      <c r="A8" s="20" t="s">
        <v>16</v>
      </c>
      <c r="B8" s="16"/>
      <c r="C8" s="16"/>
      <c r="D8" s="16"/>
      <c r="E8" s="16"/>
      <c r="F8" s="16"/>
      <c r="G8" s="16"/>
      <c r="H8" s="16"/>
      <c r="I8" s="21" t="s">
        <v>17</v>
      </c>
      <c r="J8" s="21"/>
      <c r="K8" s="18" t="s">
        <v>18</v>
      </c>
      <c r="L8" s="18"/>
      <c r="M8" s="22">
        <f>M35</f>
        <v>3.863</v>
      </c>
    </row>
    <row r="9" spans="1:13" ht="5.15" customHeight="1" thickBot="1" x14ac:dyDescent="0.3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 ht="16" customHeight="1" x14ac:dyDescent="0.3">
      <c r="A10" s="23" t="s">
        <v>19</v>
      </c>
      <c r="B10" s="24"/>
      <c r="C10" s="25"/>
      <c r="D10" s="26"/>
      <c r="E10" s="27" t="s">
        <v>20</v>
      </c>
      <c r="F10" s="24"/>
      <c r="G10" s="24"/>
      <c r="H10" s="24"/>
      <c r="I10" s="24"/>
      <c r="J10" s="24"/>
      <c r="K10" s="24"/>
      <c r="L10" s="24"/>
      <c r="M10" s="28" t="s">
        <v>21</v>
      </c>
    </row>
    <row r="11" spans="1:13" ht="16" customHeight="1" thickBot="1" x14ac:dyDescent="0.35">
      <c r="A11" s="29" t="s">
        <v>22</v>
      </c>
      <c r="B11" s="30"/>
      <c r="C11" s="31"/>
      <c r="D11" s="32">
        <v>0.125</v>
      </c>
      <c r="E11" s="33">
        <v>0.25</v>
      </c>
      <c r="F11" s="33">
        <v>0.5</v>
      </c>
      <c r="G11" s="33">
        <v>1</v>
      </c>
      <c r="H11" s="33">
        <v>2</v>
      </c>
      <c r="I11" s="33">
        <v>4</v>
      </c>
      <c r="J11" s="33">
        <v>8</v>
      </c>
      <c r="K11" s="33">
        <v>16</v>
      </c>
      <c r="L11" s="33">
        <v>31.5</v>
      </c>
      <c r="M11" s="34" t="s">
        <v>23</v>
      </c>
    </row>
    <row r="12" spans="1:13" ht="16" customHeight="1" x14ac:dyDescent="0.3">
      <c r="A12" s="35" t="s">
        <v>24</v>
      </c>
      <c r="B12" s="36"/>
      <c r="C12" s="37"/>
      <c r="D12" s="38">
        <v>52.4</v>
      </c>
      <c r="E12" s="39">
        <v>77</v>
      </c>
      <c r="F12" s="39">
        <v>99.968699948018553</v>
      </c>
      <c r="G12" s="39">
        <v>100</v>
      </c>
      <c r="H12" s="39">
        <v>100</v>
      </c>
      <c r="I12" s="39">
        <v>100</v>
      </c>
      <c r="J12" s="39">
        <v>100</v>
      </c>
      <c r="K12" s="39">
        <v>100</v>
      </c>
      <c r="L12" s="39">
        <v>100</v>
      </c>
      <c r="M12" s="40" t="s">
        <v>25</v>
      </c>
    </row>
    <row r="13" spans="1:13" ht="16" customHeight="1" x14ac:dyDescent="0.3">
      <c r="A13" s="35" t="s">
        <v>26</v>
      </c>
      <c r="B13" s="36"/>
      <c r="C13" s="37"/>
      <c r="D13" s="41">
        <v>2.9</v>
      </c>
      <c r="E13" s="39">
        <v>41.7</v>
      </c>
      <c r="F13" s="39">
        <v>99.8</v>
      </c>
      <c r="G13" s="39">
        <v>100</v>
      </c>
      <c r="H13" s="39">
        <v>100</v>
      </c>
      <c r="I13" s="39">
        <v>100</v>
      </c>
      <c r="J13" s="39">
        <v>100</v>
      </c>
      <c r="K13" s="39">
        <v>100</v>
      </c>
      <c r="L13" s="39">
        <v>100</v>
      </c>
      <c r="M13" s="40" t="s">
        <v>27</v>
      </c>
    </row>
    <row r="14" spans="1:13" ht="16" customHeight="1" x14ac:dyDescent="0.3">
      <c r="A14" s="35" t="s">
        <v>28</v>
      </c>
      <c r="B14" s="36"/>
      <c r="C14" s="37"/>
      <c r="D14" s="41">
        <v>0.3</v>
      </c>
      <c r="E14" s="39">
        <v>1.1000000000000001</v>
      </c>
      <c r="F14" s="39">
        <v>3.6</v>
      </c>
      <c r="G14" s="39">
        <v>99.1</v>
      </c>
      <c r="H14" s="39">
        <v>100</v>
      </c>
      <c r="I14" s="39">
        <v>100</v>
      </c>
      <c r="J14" s="39">
        <v>100</v>
      </c>
      <c r="K14" s="39">
        <v>100</v>
      </c>
      <c r="L14" s="39">
        <v>100</v>
      </c>
      <c r="M14" s="40" t="s">
        <v>27</v>
      </c>
    </row>
    <row r="15" spans="1:13" ht="16" customHeight="1" x14ac:dyDescent="0.3">
      <c r="A15" s="35" t="s">
        <v>29</v>
      </c>
      <c r="B15" s="36"/>
      <c r="C15" s="37"/>
      <c r="D15" s="41">
        <v>0.1</v>
      </c>
      <c r="E15" s="42">
        <v>0.1</v>
      </c>
      <c r="F15" s="42">
        <v>0.2</v>
      </c>
      <c r="G15" s="39">
        <v>3.1</v>
      </c>
      <c r="H15" s="39">
        <v>93.1</v>
      </c>
      <c r="I15" s="39">
        <v>100</v>
      </c>
      <c r="J15" s="39">
        <v>100</v>
      </c>
      <c r="K15" s="39">
        <v>100</v>
      </c>
      <c r="L15" s="39">
        <v>100</v>
      </c>
      <c r="M15" s="40" t="s">
        <v>27</v>
      </c>
    </row>
    <row r="16" spans="1:13" ht="16" customHeight="1" x14ac:dyDescent="0.3">
      <c r="A16" s="35" t="s">
        <v>30</v>
      </c>
      <c r="B16" s="36"/>
      <c r="C16" s="37"/>
      <c r="D16" s="41">
        <v>6.4489099453481913E-3</v>
      </c>
      <c r="E16" s="42">
        <v>0</v>
      </c>
      <c r="F16" s="42">
        <v>0</v>
      </c>
      <c r="G16" s="42">
        <v>0</v>
      </c>
      <c r="H16" s="39">
        <v>0.5</v>
      </c>
      <c r="I16" s="39">
        <v>97.8</v>
      </c>
      <c r="J16" s="39">
        <v>100</v>
      </c>
      <c r="K16" s="39">
        <v>100</v>
      </c>
      <c r="L16" s="39">
        <v>100</v>
      </c>
      <c r="M16" s="40" t="s">
        <v>27</v>
      </c>
    </row>
    <row r="17" spans="1:19" ht="16" customHeight="1" x14ac:dyDescent="0.3">
      <c r="A17" s="35" t="s">
        <v>31</v>
      </c>
      <c r="B17" s="36"/>
      <c r="C17" s="37"/>
      <c r="D17" s="41">
        <v>1.5879434670367232E-2</v>
      </c>
      <c r="E17" s="42">
        <v>0.3</v>
      </c>
      <c r="F17" s="42">
        <v>0.3</v>
      </c>
      <c r="G17" s="42">
        <v>0.4</v>
      </c>
      <c r="H17" s="42">
        <v>0.8</v>
      </c>
      <c r="I17" s="39">
        <v>0.7</v>
      </c>
      <c r="J17" s="39">
        <v>93.2</v>
      </c>
      <c r="K17" s="39">
        <v>100</v>
      </c>
      <c r="L17" s="39">
        <v>100</v>
      </c>
      <c r="M17" s="40" t="s">
        <v>27</v>
      </c>
    </row>
    <row r="18" spans="1:19" ht="16" customHeight="1" x14ac:dyDescent="0.3">
      <c r="A18" s="35" t="s">
        <v>32</v>
      </c>
      <c r="B18" s="36"/>
      <c r="C18" s="37"/>
      <c r="D18" s="41">
        <v>4.3344736856695931E-2</v>
      </c>
      <c r="E18" s="42">
        <v>0.1</v>
      </c>
      <c r="F18" s="42">
        <v>0.1</v>
      </c>
      <c r="G18" s="42">
        <v>0.1</v>
      </c>
      <c r="H18" s="42">
        <v>0.3</v>
      </c>
      <c r="I18" s="42">
        <v>0.8</v>
      </c>
      <c r="J18" s="39">
        <v>7.2</v>
      </c>
      <c r="K18" s="39">
        <v>98.9</v>
      </c>
      <c r="L18" s="39">
        <v>100</v>
      </c>
      <c r="M18" s="40" t="s">
        <v>27</v>
      </c>
      <c r="O18" s="43"/>
    </row>
    <row r="19" spans="1:19" ht="15.75" customHeight="1" thickBot="1" x14ac:dyDescent="0.35">
      <c r="A19" s="29"/>
      <c r="B19" s="30"/>
      <c r="C19" s="31"/>
      <c r="D19" s="30"/>
      <c r="E19" s="44"/>
      <c r="F19" s="45"/>
      <c r="G19" s="45"/>
      <c r="H19" s="45"/>
      <c r="I19" s="45"/>
      <c r="J19" s="45"/>
      <c r="K19" s="45"/>
      <c r="L19" s="45"/>
      <c r="M19" s="46"/>
    </row>
    <row r="20" spans="1:19" ht="4.5" customHeight="1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9" ht="16" customHeight="1" x14ac:dyDescent="0.3">
      <c r="A21" s="20" t="s">
        <v>33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9" ht="5.15" customHeigh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9" ht="16" customHeight="1" x14ac:dyDescent="0.3">
      <c r="A23" s="47" t="s">
        <v>34</v>
      </c>
      <c r="B23" s="48"/>
      <c r="C23" s="49"/>
      <c r="D23" s="50">
        <v>0</v>
      </c>
      <c r="E23" s="51">
        <v>8</v>
      </c>
      <c r="F23" s="51">
        <v>20</v>
      </c>
      <c r="G23" s="51">
        <v>32</v>
      </c>
      <c r="H23" s="51">
        <v>44</v>
      </c>
      <c r="I23" s="51">
        <v>52</v>
      </c>
      <c r="J23" s="51">
        <v>61</v>
      </c>
      <c r="K23" s="51">
        <v>99</v>
      </c>
      <c r="L23" s="51">
        <v>100</v>
      </c>
      <c r="M23" s="52">
        <f>(700-SUM(E23:K23))/100</f>
        <v>3.84</v>
      </c>
    </row>
    <row r="24" spans="1:19" ht="3.75" customHeight="1" thickBot="1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9" ht="16" customHeight="1" x14ac:dyDescent="0.3">
      <c r="A25" s="53" t="s">
        <v>19</v>
      </c>
      <c r="B25" s="26"/>
      <c r="C25" s="54"/>
      <c r="D25" s="26"/>
      <c r="E25" s="55" t="s">
        <v>35</v>
      </c>
      <c r="F25" s="27"/>
      <c r="G25" s="27"/>
      <c r="H25" s="27"/>
      <c r="I25" s="27"/>
      <c r="J25" s="27"/>
      <c r="K25" s="27"/>
      <c r="L25" s="27"/>
      <c r="M25" s="28" t="s">
        <v>36</v>
      </c>
    </row>
    <row r="26" spans="1:19" ht="16" customHeight="1" thickBot="1" x14ac:dyDescent="0.35">
      <c r="A26" s="56" t="s">
        <v>22</v>
      </c>
      <c r="B26" s="57"/>
      <c r="C26" s="58" t="s">
        <v>37</v>
      </c>
      <c r="D26" s="59">
        <v>0.125</v>
      </c>
      <c r="E26" s="60">
        <v>0.25</v>
      </c>
      <c r="F26" s="33">
        <v>0.5</v>
      </c>
      <c r="G26" s="33">
        <v>1</v>
      </c>
      <c r="H26" s="33">
        <v>2</v>
      </c>
      <c r="I26" s="33">
        <v>4</v>
      </c>
      <c r="J26" s="33">
        <v>8</v>
      </c>
      <c r="K26" s="33">
        <v>16</v>
      </c>
      <c r="L26" s="33">
        <v>31.5</v>
      </c>
      <c r="M26" s="61" t="s">
        <v>38</v>
      </c>
      <c r="O26" s="8" t="s">
        <v>39</v>
      </c>
      <c r="P26" s="62" t="s">
        <v>40</v>
      </c>
      <c r="Q26" s="62" t="s">
        <v>41</v>
      </c>
      <c r="R26" s="62" t="s">
        <v>42</v>
      </c>
      <c r="S26" s="62" t="s">
        <v>43</v>
      </c>
    </row>
    <row r="27" spans="1:19" ht="16" customHeight="1" x14ac:dyDescent="0.3">
      <c r="A27" s="35" t="s">
        <v>44</v>
      </c>
      <c r="B27" s="36"/>
      <c r="C27" s="63">
        <v>0</v>
      </c>
      <c r="D27" s="64">
        <f t="shared" ref="D27:K33" si="0">ROUND((($C27*D12)/100),1)</f>
        <v>0</v>
      </c>
      <c r="E27" s="64">
        <f t="shared" si="0"/>
        <v>0</v>
      </c>
      <c r="F27" s="39">
        <f t="shared" si="0"/>
        <v>0</v>
      </c>
      <c r="G27" s="39">
        <f t="shared" si="0"/>
        <v>0</v>
      </c>
      <c r="H27" s="39">
        <f t="shared" si="0"/>
        <v>0</v>
      </c>
      <c r="I27" s="39">
        <f t="shared" si="0"/>
        <v>0</v>
      </c>
      <c r="J27" s="39">
        <f t="shared" si="0"/>
        <v>0</v>
      </c>
      <c r="K27" s="39">
        <f t="shared" si="0"/>
        <v>0</v>
      </c>
      <c r="L27" s="39"/>
      <c r="M27" s="52"/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</row>
    <row r="28" spans="1:19" ht="16" customHeight="1" x14ac:dyDescent="0.3">
      <c r="A28" s="35" t="s">
        <v>26</v>
      </c>
      <c r="B28" s="36"/>
      <c r="C28" s="63">
        <v>20</v>
      </c>
      <c r="D28" s="39">
        <f t="shared" si="0"/>
        <v>0.6</v>
      </c>
      <c r="E28" s="39">
        <f>ROUND((($C28*E13)/100),1)</f>
        <v>8.3000000000000007</v>
      </c>
      <c r="F28" s="39">
        <f t="shared" si="0"/>
        <v>20</v>
      </c>
      <c r="G28" s="39">
        <f t="shared" si="0"/>
        <v>20</v>
      </c>
      <c r="H28" s="39">
        <f t="shared" si="0"/>
        <v>20</v>
      </c>
      <c r="I28" s="39">
        <f t="shared" si="0"/>
        <v>20</v>
      </c>
      <c r="J28" s="39">
        <f t="shared" si="0"/>
        <v>20</v>
      </c>
      <c r="K28" s="39">
        <f t="shared" si="0"/>
        <v>20</v>
      </c>
      <c r="L28" s="39"/>
      <c r="M28" s="52"/>
      <c r="N28" s="8">
        <v>0.125</v>
      </c>
      <c r="O28" s="65">
        <f>D35</f>
        <v>0.6</v>
      </c>
      <c r="P28" s="8">
        <v>0</v>
      </c>
      <c r="Q28" s="8">
        <v>0</v>
      </c>
      <c r="R28" s="8">
        <v>0</v>
      </c>
      <c r="S28" s="8">
        <v>0</v>
      </c>
    </row>
    <row r="29" spans="1:19" ht="16" customHeight="1" x14ac:dyDescent="0.3">
      <c r="A29" s="35" t="s">
        <v>45</v>
      </c>
      <c r="B29" s="36"/>
      <c r="C29" s="63">
        <v>11.5</v>
      </c>
      <c r="D29" s="39">
        <f>ROUND((($C29*D14)/100),1)</f>
        <v>0</v>
      </c>
      <c r="E29" s="39">
        <f t="shared" si="0"/>
        <v>0.1</v>
      </c>
      <c r="F29" s="39">
        <f>ROUND((($C29*F14)/100),1)</f>
        <v>0.4</v>
      </c>
      <c r="G29" s="39">
        <f t="shared" si="0"/>
        <v>11.4</v>
      </c>
      <c r="H29" s="39">
        <f t="shared" si="0"/>
        <v>11.5</v>
      </c>
      <c r="I29" s="39">
        <f t="shared" si="0"/>
        <v>11.5</v>
      </c>
      <c r="J29" s="39">
        <f t="shared" si="0"/>
        <v>11.5</v>
      </c>
      <c r="K29" s="39">
        <f t="shared" si="0"/>
        <v>11.5</v>
      </c>
      <c r="L29" s="39"/>
      <c r="M29" s="52"/>
      <c r="N29" s="8">
        <v>0.25</v>
      </c>
      <c r="O29" s="65">
        <f>E$35</f>
        <v>8.4</v>
      </c>
      <c r="P29" s="8">
        <v>3</v>
      </c>
      <c r="Q29" s="8">
        <v>8</v>
      </c>
      <c r="R29" s="8">
        <v>18</v>
      </c>
      <c r="S29" s="8">
        <v>3</v>
      </c>
    </row>
    <row r="30" spans="1:19" ht="16" customHeight="1" x14ac:dyDescent="0.3">
      <c r="A30" s="35" t="s">
        <v>46</v>
      </c>
      <c r="B30" s="36"/>
      <c r="C30" s="63">
        <v>11.5</v>
      </c>
      <c r="D30" s="39">
        <f t="shared" si="0"/>
        <v>0</v>
      </c>
      <c r="E30" s="39">
        <f t="shared" si="0"/>
        <v>0</v>
      </c>
      <c r="F30" s="39">
        <f t="shared" si="0"/>
        <v>0</v>
      </c>
      <c r="G30" s="39">
        <f t="shared" si="0"/>
        <v>0.4</v>
      </c>
      <c r="H30" s="39">
        <f t="shared" si="0"/>
        <v>10.7</v>
      </c>
      <c r="I30" s="39">
        <f t="shared" si="0"/>
        <v>11.5</v>
      </c>
      <c r="J30" s="39">
        <f t="shared" si="0"/>
        <v>11.5</v>
      </c>
      <c r="K30" s="39">
        <f t="shared" si="0"/>
        <v>11.5</v>
      </c>
      <c r="L30" s="39"/>
      <c r="M30" s="52"/>
      <c r="N30" s="8">
        <v>0.5</v>
      </c>
      <c r="O30" s="65">
        <f>F$35</f>
        <v>20.399999999999999</v>
      </c>
      <c r="P30" s="8">
        <v>8</v>
      </c>
      <c r="Q30" s="8">
        <v>20</v>
      </c>
      <c r="R30" s="8">
        <v>34</v>
      </c>
      <c r="S30" s="8">
        <v>8</v>
      </c>
    </row>
    <row r="31" spans="1:19" ht="16" customHeight="1" x14ac:dyDescent="0.3">
      <c r="A31" s="35" t="s">
        <v>47</v>
      </c>
      <c r="B31" s="36"/>
      <c r="C31" s="63">
        <v>7.5</v>
      </c>
      <c r="D31" s="39">
        <f t="shared" si="0"/>
        <v>0</v>
      </c>
      <c r="E31" s="39">
        <f t="shared" si="0"/>
        <v>0</v>
      </c>
      <c r="F31" s="39">
        <f t="shared" si="0"/>
        <v>0</v>
      </c>
      <c r="G31" s="39">
        <f t="shared" si="0"/>
        <v>0</v>
      </c>
      <c r="H31" s="39">
        <f t="shared" si="0"/>
        <v>0</v>
      </c>
      <c r="I31" s="39">
        <f t="shared" si="0"/>
        <v>7.3</v>
      </c>
      <c r="J31" s="39">
        <f t="shared" si="0"/>
        <v>7.5</v>
      </c>
      <c r="K31" s="39">
        <f t="shared" si="0"/>
        <v>7.5</v>
      </c>
      <c r="L31" s="39"/>
      <c r="M31" s="52"/>
      <c r="N31" s="8">
        <v>1</v>
      </c>
      <c r="O31" s="65">
        <f>G$35</f>
        <v>31.8</v>
      </c>
      <c r="P31" s="8">
        <v>12</v>
      </c>
      <c r="Q31" s="8">
        <v>32</v>
      </c>
      <c r="R31" s="8">
        <v>49</v>
      </c>
      <c r="S31" s="8">
        <v>12</v>
      </c>
    </row>
    <row r="32" spans="1:19" ht="16.5" customHeight="1" x14ac:dyDescent="0.3">
      <c r="A32" s="35" t="s">
        <v>48</v>
      </c>
      <c r="B32" s="36"/>
      <c r="C32" s="63">
        <v>7.5</v>
      </c>
      <c r="D32" s="39">
        <f t="shared" si="0"/>
        <v>0</v>
      </c>
      <c r="E32" s="39">
        <f t="shared" si="0"/>
        <v>0</v>
      </c>
      <c r="F32" s="39">
        <f t="shared" si="0"/>
        <v>0</v>
      </c>
      <c r="G32" s="39">
        <f t="shared" si="0"/>
        <v>0</v>
      </c>
      <c r="H32" s="39">
        <f t="shared" si="0"/>
        <v>0.1</v>
      </c>
      <c r="I32" s="39">
        <f t="shared" si="0"/>
        <v>0.1</v>
      </c>
      <c r="J32" s="39">
        <f t="shared" si="0"/>
        <v>7</v>
      </c>
      <c r="K32" s="39">
        <f t="shared" si="0"/>
        <v>7.5</v>
      </c>
      <c r="L32" s="39"/>
      <c r="M32" s="52"/>
      <c r="N32" s="8">
        <v>2</v>
      </c>
      <c r="O32" s="65">
        <f>H$35</f>
        <v>42.4</v>
      </c>
      <c r="P32" s="8">
        <v>21</v>
      </c>
      <c r="Q32" s="8">
        <v>42</v>
      </c>
      <c r="R32" s="8">
        <v>62</v>
      </c>
      <c r="S32" s="8">
        <v>30</v>
      </c>
    </row>
    <row r="33" spans="1:19" ht="16" customHeight="1" x14ac:dyDescent="0.3">
      <c r="A33" s="35" t="s">
        <v>49</v>
      </c>
      <c r="B33" s="36"/>
      <c r="C33" s="63">
        <v>42</v>
      </c>
      <c r="D33" s="39">
        <f t="shared" si="0"/>
        <v>0</v>
      </c>
      <c r="E33" s="39">
        <f t="shared" si="0"/>
        <v>0</v>
      </c>
      <c r="F33" s="39">
        <f t="shared" si="0"/>
        <v>0</v>
      </c>
      <c r="G33" s="39">
        <f t="shared" si="0"/>
        <v>0</v>
      </c>
      <c r="H33" s="39">
        <f t="shared" si="0"/>
        <v>0.1</v>
      </c>
      <c r="I33" s="39">
        <f t="shared" si="0"/>
        <v>0.3</v>
      </c>
      <c r="J33" s="39">
        <f t="shared" si="0"/>
        <v>3</v>
      </c>
      <c r="K33" s="39">
        <f t="shared" si="0"/>
        <v>41.5</v>
      </c>
      <c r="L33" s="39"/>
      <c r="M33" s="52"/>
      <c r="N33" s="8">
        <v>4</v>
      </c>
      <c r="O33" s="65">
        <f>I$35</f>
        <v>50.7</v>
      </c>
      <c r="P33" s="8">
        <v>36</v>
      </c>
      <c r="Q33" s="8">
        <v>56</v>
      </c>
      <c r="R33" s="8">
        <v>74</v>
      </c>
      <c r="S33" s="8">
        <v>30</v>
      </c>
    </row>
    <row r="34" spans="1:19" ht="16" customHeight="1" thickBot="1" x14ac:dyDescent="0.35">
      <c r="A34" s="29"/>
      <c r="B34" s="30"/>
      <c r="C34" s="66"/>
      <c r="D34" s="67"/>
      <c r="E34" s="45"/>
      <c r="F34" s="45"/>
      <c r="G34" s="45"/>
      <c r="H34" s="45"/>
      <c r="I34" s="45"/>
      <c r="J34" s="45"/>
      <c r="K34" s="45"/>
      <c r="L34" s="45"/>
      <c r="M34" s="68"/>
      <c r="N34" s="8">
        <v>8</v>
      </c>
      <c r="O34" s="65">
        <f>J$35</f>
        <v>60.5</v>
      </c>
      <c r="P34" s="8">
        <v>60</v>
      </c>
      <c r="Q34" s="8">
        <v>76</v>
      </c>
      <c r="R34" s="8">
        <v>88</v>
      </c>
      <c r="S34" s="8">
        <v>30</v>
      </c>
    </row>
    <row r="35" spans="1:19" ht="16" customHeight="1" x14ac:dyDescent="0.3">
      <c r="A35" s="69" t="s">
        <v>39</v>
      </c>
      <c r="B35" s="70"/>
      <c r="C35" s="63">
        <f>SUM(C27:C33)</f>
        <v>100</v>
      </c>
      <c r="D35" s="39">
        <f>ROUND((SUM(D27:D33)),1)</f>
        <v>0.6</v>
      </c>
      <c r="E35" s="39">
        <f t="shared" ref="E35:K35" si="1">ROUND((SUM(E27:E33)),1)</f>
        <v>8.4</v>
      </c>
      <c r="F35" s="39">
        <f t="shared" si="1"/>
        <v>20.399999999999999</v>
      </c>
      <c r="G35" s="39">
        <f t="shared" si="1"/>
        <v>31.8</v>
      </c>
      <c r="H35" s="39">
        <f t="shared" si="1"/>
        <v>42.4</v>
      </c>
      <c r="I35" s="39">
        <f t="shared" si="1"/>
        <v>50.7</v>
      </c>
      <c r="J35" s="39">
        <f t="shared" si="1"/>
        <v>60.5</v>
      </c>
      <c r="K35" s="39">
        <f t="shared" si="1"/>
        <v>99.5</v>
      </c>
      <c r="L35" s="39"/>
      <c r="M35" s="52">
        <f>(700-SUM(E35:K35))/100</f>
        <v>3.863</v>
      </c>
      <c r="N35" s="8">
        <v>16</v>
      </c>
      <c r="O35" s="65">
        <f>K$35</f>
        <v>99.5</v>
      </c>
      <c r="P35" s="8">
        <v>100</v>
      </c>
      <c r="Q35" s="8">
        <v>100</v>
      </c>
      <c r="R35" s="8">
        <v>100</v>
      </c>
      <c r="S35" s="8">
        <v>100</v>
      </c>
    </row>
    <row r="36" spans="1:19" ht="16" customHeight="1" thickBot="1" x14ac:dyDescent="0.35">
      <c r="A36" s="71" t="s">
        <v>50</v>
      </c>
      <c r="B36" s="72"/>
      <c r="C36" s="73"/>
      <c r="D36" s="45">
        <f t="shared" ref="D36:K36" si="2">D35-D23</f>
        <v>0.6</v>
      </c>
      <c r="E36" s="45">
        <f t="shared" si="2"/>
        <v>0.40000000000000036</v>
      </c>
      <c r="F36" s="45">
        <f t="shared" si="2"/>
        <v>0.39999999999999858</v>
      </c>
      <c r="G36" s="45">
        <f t="shared" si="2"/>
        <v>-0.19999999999999929</v>
      </c>
      <c r="H36" s="45">
        <f t="shared" si="2"/>
        <v>-1.6000000000000014</v>
      </c>
      <c r="I36" s="45">
        <f t="shared" si="2"/>
        <v>-1.2999999999999972</v>
      </c>
      <c r="J36" s="45">
        <f t="shared" si="2"/>
        <v>-0.5</v>
      </c>
      <c r="K36" s="45">
        <f t="shared" si="2"/>
        <v>0.5</v>
      </c>
      <c r="L36" s="45"/>
      <c r="M36" s="68">
        <f>M35-M23</f>
        <v>2.3000000000000131E-2</v>
      </c>
    </row>
    <row r="37" spans="1:19" ht="16" customHeight="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O37" s="8" t="s">
        <v>51</v>
      </c>
    </row>
    <row r="39" spans="1:19" x14ac:dyDescent="0.3">
      <c r="E39" s="74"/>
    </row>
    <row r="44" spans="1:19" x14ac:dyDescent="0.3">
      <c r="O44" s="75"/>
    </row>
    <row r="57" spans="3:13" x14ac:dyDescent="0.3">
      <c r="F57" s="8">
        <v>0.125</v>
      </c>
      <c r="G57" s="8">
        <v>0.25</v>
      </c>
      <c r="H57" s="8">
        <v>0.5</v>
      </c>
      <c r="I57" s="8">
        <v>1</v>
      </c>
      <c r="J57" s="8">
        <v>2</v>
      </c>
      <c r="K57" s="8">
        <v>4</v>
      </c>
      <c r="L57" s="8">
        <v>8</v>
      </c>
      <c r="M57" s="8">
        <v>16</v>
      </c>
    </row>
    <row r="58" spans="3:13" x14ac:dyDescent="0.3">
      <c r="C58" s="8" t="s">
        <v>52</v>
      </c>
      <c r="F58" s="8">
        <f>POWER((F57/16),0.5)*100</f>
        <v>8.8388347648318444</v>
      </c>
      <c r="G58" s="8">
        <f t="shared" ref="G58:M58" si="3">POWER((G57/16),0.5)*100</f>
        <v>12.5</v>
      </c>
      <c r="H58" s="8">
        <f t="shared" si="3"/>
        <v>17.677669529663689</v>
      </c>
      <c r="I58" s="8">
        <f t="shared" si="3"/>
        <v>25</v>
      </c>
      <c r="J58" s="8">
        <f t="shared" si="3"/>
        <v>35.355339059327378</v>
      </c>
      <c r="K58" s="8">
        <f t="shared" si="3"/>
        <v>50</v>
      </c>
      <c r="L58" s="8">
        <f t="shared" si="3"/>
        <v>70.710678118654755</v>
      </c>
      <c r="M58" s="8">
        <f t="shared" si="3"/>
        <v>100</v>
      </c>
    </row>
    <row r="59" spans="3:13" x14ac:dyDescent="0.3">
      <c r="C59" s="8" t="s">
        <v>53</v>
      </c>
      <c r="F59" s="8">
        <f t="shared" ref="F59:M59" si="4">(F57/16+POWER(F57/16,0.5))*50</f>
        <v>4.8100423824159222</v>
      </c>
      <c r="G59" s="8">
        <f t="shared" si="4"/>
        <v>7.03125</v>
      </c>
      <c r="H59" s="8">
        <f t="shared" si="4"/>
        <v>10.401334764831844</v>
      </c>
      <c r="I59" s="8">
        <f t="shared" si="4"/>
        <v>15.625</v>
      </c>
      <c r="J59" s="8">
        <f t="shared" si="4"/>
        <v>23.927669529663689</v>
      </c>
      <c r="K59" s="8">
        <f t="shared" si="4"/>
        <v>37.5</v>
      </c>
      <c r="L59" s="8">
        <f t="shared" si="4"/>
        <v>60.35533905932737</v>
      </c>
      <c r="M59" s="8">
        <f t="shared" si="4"/>
        <v>100</v>
      </c>
    </row>
    <row r="61" spans="3:13" x14ac:dyDescent="0.3">
      <c r="C61" s="8" t="s">
        <v>54</v>
      </c>
      <c r="F61" s="8">
        <f>(F58+F59)/2</f>
        <v>6.8244385736238833</v>
      </c>
      <c r="G61" s="8">
        <f t="shared" ref="G61:M61" si="5">(G58+G59)/2</f>
        <v>9.765625</v>
      </c>
      <c r="H61" s="8">
        <f t="shared" si="5"/>
        <v>14.039502147247767</v>
      </c>
      <c r="I61" s="8">
        <f t="shared" si="5"/>
        <v>20.3125</v>
      </c>
      <c r="J61" s="8">
        <f t="shared" si="5"/>
        <v>29.641504294495533</v>
      </c>
      <c r="K61" s="8">
        <f t="shared" si="5"/>
        <v>43.75</v>
      </c>
      <c r="L61" s="8">
        <f t="shared" si="5"/>
        <v>65.533008588991066</v>
      </c>
      <c r="M61" s="8">
        <f t="shared" si="5"/>
        <v>100</v>
      </c>
    </row>
    <row r="62" spans="3:13" x14ac:dyDescent="0.3">
      <c r="C62" s="8" t="s">
        <v>55</v>
      </c>
      <c r="F62" s="8">
        <f t="shared" ref="F62:M62" si="6">(2*F58+F59)/3</f>
        <v>7.4959039706932034</v>
      </c>
      <c r="G62" s="8">
        <f t="shared" si="6"/>
        <v>10.677083333333334</v>
      </c>
      <c r="H62" s="8">
        <f t="shared" si="6"/>
        <v>15.252224608053075</v>
      </c>
      <c r="I62" s="8">
        <f t="shared" si="6"/>
        <v>21.875</v>
      </c>
      <c r="J62" s="8">
        <f t="shared" si="6"/>
        <v>31.546115882772813</v>
      </c>
      <c r="K62" s="8">
        <f t="shared" si="6"/>
        <v>45.833333333333336</v>
      </c>
      <c r="L62" s="8">
        <f t="shared" si="6"/>
        <v>67.258898432212291</v>
      </c>
      <c r="M62" s="8">
        <f t="shared" si="6"/>
        <v>100</v>
      </c>
    </row>
  </sheetData>
  <pageMargins left="0.98425196850393704" right="0.19685039370078741" top="0.62992125984251968" bottom="0.19685039370078741" header="0.23622047244094491" footer="0.19685039370078741"/>
  <pageSetup paperSize="9" orientation="portrait" horizontalDpi="4294967292" verticalDpi="4294967292" r:id="rId1"/>
  <headerFooter alignWithMargins="0">
    <oddFooter>&amp;R&amp;8
&amp;F&amp;D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A262-3AF8-4AFA-99B1-6B1378C1F205}">
  <dimension ref="A1:M51"/>
  <sheetViews>
    <sheetView topLeftCell="A37" workbookViewId="0">
      <selection activeCell="E31" sqref="E31"/>
    </sheetView>
  </sheetViews>
  <sheetFormatPr baseColWidth="10" defaultRowHeight="13" x14ac:dyDescent="0.3"/>
  <cols>
    <col min="1" max="1" width="9.1796875" style="8" customWidth="1"/>
    <col min="2" max="2" width="10" style="8" customWidth="1"/>
    <col min="3" max="6" width="6.7265625" style="8" customWidth="1"/>
    <col min="7" max="7" width="7.26953125" style="8" customWidth="1"/>
    <col min="8" max="10" width="6.7265625" style="8" customWidth="1"/>
    <col min="11" max="11" width="8" style="8" customWidth="1"/>
    <col min="12" max="12" width="8.7265625" style="8" customWidth="1"/>
    <col min="13" max="16384" width="10.90625" style="8"/>
  </cols>
  <sheetData>
    <row r="1" spans="1:11" ht="17.149999999999999" customHeight="1" x14ac:dyDescent="0.3">
      <c r="A1" s="76" t="s">
        <v>0</v>
      </c>
      <c r="B1" s="77" t="s">
        <v>56</v>
      </c>
      <c r="C1" s="77"/>
      <c r="D1" s="77"/>
      <c r="E1" s="77"/>
      <c r="F1" s="77"/>
      <c r="G1" s="77"/>
      <c r="H1" s="77"/>
      <c r="I1" s="78" t="s">
        <v>2</v>
      </c>
      <c r="J1" s="79">
        <v>41820</v>
      </c>
      <c r="K1" s="80"/>
    </row>
    <row r="2" spans="1:11" ht="17.149999999999999" customHeight="1" thickBot="1" x14ac:dyDescent="0.35">
      <c r="A2" s="81" t="s">
        <v>57</v>
      </c>
      <c r="B2" s="82"/>
      <c r="C2" s="82"/>
      <c r="D2" s="82"/>
      <c r="E2" s="82"/>
      <c r="F2" s="82"/>
      <c r="G2" s="82"/>
      <c r="H2" s="82"/>
      <c r="I2" s="83" t="s">
        <v>58</v>
      </c>
      <c r="J2" s="84"/>
      <c r="K2" s="85" t="s">
        <v>59</v>
      </c>
    </row>
    <row r="3" spans="1:11" ht="8.15" customHeight="1" x14ac:dyDescent="0.3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</row>
    <row r="4" spans="1:11" ht="18" customHeight="1" x14ac:dyDescent="0.3">
      <c r="A4" s="87" t="s">
        <v>7</v>
      </c>
      <c r="B4" s="87"/>
      <c r="C4" s="87"/>
      <c r="D4" s="88" t="s">
        <v>60</v>
      </c>
      <c r="E4" s="88"/>
      <c r="F4" s="88"/>
      <c r="G4" s="88"/>
      <c r="H4" s="88"/>
      <c r="I4" s="88"/>
      <c r="J4" s="88"/>
      <c r="K4" s="88"/>
    </row>
    <row r="5" spans="1:11" ht="18" customHeight="1" x14ac:dyDescent="0.3">
      <c r="A5" s="87" t="s">
        <v>10</v>
      </c>
      <c r="B5" s="87"/>
      <c r="C5" s="87"/>
      <c r="D5" s="88" t="s">
        <v>11</v>
      </c>
      <c r="E5" s="88"/>
      <c r="F5" s="88"/>
      <c r="G5" s="88"/>
      <c r="H5" s="88"/>
      <c r="I5" s="88"/>
      <c r="J5" s="88"/>
      <c r="K5" s="88"/>
    </row>
    <row r="6" spans="1:11" ht="18" customHeight="1" x14ac:dyDescent="0.3">
      <c r="A6" s="87" t="s">
        <v>61</v>
      </c>
      <c r="B6" s="87"/>
      <c r="C6" s="87"/>
      <c r="D6" s="88" t="s">
        <v>62</v>
      </c>
      <c r="E6" s="88"/>
      <c r="F6" s="88"/>
      <c r="G6" s="88"/>
      <c r="H6" s="88"/>
      <c r="I6" s="88"/>
      <c r="J6" s="88"/>
      <c r="K6" s="88"/>
    </row>
    <row r="7" spans="1:11" ht="3.75" customHeight="1" x14ac:dyDescent="0.3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</row>
    <row r="8" spans="1:11" ht="18" customHeight="1" x14ac:dyDescent="0.3">
      <c r="A8" s="87" t="s">
        <v>63</v>
      </c>
      <c r="B8" s="87"/>
      <c r="C8" s="87"/>
      <c r="D8" s="87"/>
      <c r="E8" s="88"/>
      <c r="F8" s="88"/>
      <c r="G8" s="88"/>
      <c r="H8" s="88"/>
      <c r="I8" s="88"/>
      <c r="J8" s="88"/>
      <c r="K8" s="88"/>
    </row>
    <row r="9" spans="1:11" ht="18" customHeight="1" x14ac:dyDescent="0.3">
      <c r="A9" s="87" t="s">
        <v>64</v>
      </c>
      <c r="B9" s="87"/>
      <c r="C9" s="89" t="s">
        <v>65</v>
      </c>
      <c r="D9" s="88"/>
      <c r="E9" s="88"/>
      <c r="F9" s="90" t="s">
        <v>66</v>
      </c>
      <c r="G9" s="90"/>
      <c r="H9" s="88" t="s">
        <v>67</v>
      </c>
      <c r="I9" s="88"/>
      <c r="J9" s="88"/>
      <c r="K9" s="88"/>
    </row>
    <row r="10" spans="1:11" ht="18" customHeight="1" x14ac:dyDescent="0.3">
      <c r="A10" s="87" t="s">
        <v>68</v>
      </c>
      <c r="B10" s="87"/>
      <c r="C10" s="91" t="s">
        <v>67</v>
      </c>
      <c r="D10" s="91"/>
      <c r="E10" s="87"/>
      <c r="F10" s="90" t="s">
        <v>69</v>
      </c>
      <c r="G10" s="90"/>
      <c r="H10" s="90"/>
      <c r="I10" s="89">
        <v>3.88</v>
      </c>
      <c r="J10" s="88"/>
      <c r="K10" s="88"/>
    </row>
    <row r="11" spans="1:11" ht="5.25" customHeight="1" x14ac:dyDescent="0.3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</row>
    <row r="12" spans="1:11" ht="17.149999999999999" customHeight="1" x14ac:dyDescent="0.3">
      <c r="A12" s="92" t="s">
        <v>70</v>
      </c>
      <c r="B12" s="92"/>
      <c r="C12" s="92"/>
      <c r="D12" s="86"/>
      <c r="E12" s="86"/>
      <c r="F12" s="86"/>
      <c r="G12" s="86"/>
      <c r="H12" s="92" t="s">
        <v>71</v>
      </c>
      <c r="I12" s="92"/>
      <c r="J12" s="92"/>
      <c r="K12" s="93">
        <f>(G28/G29*100)</f>
        <v>68.236877523553147</v>
      </c>
    </row>
    <row r="13" spans="1:11" ht="3" customHeight="1" thickBot="1" x14ac:dyDescent="0.3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</row>
    <row r="14" spans="1:11" ht="20.149999999999999" customHeight="1" x14ac:dyDescent="0.3">
      <c r="A14" s="78" t="s">
        <v>72</v>
      </c>
      <c r="B14" s="94"/>
      <c r="C14" s="95">
        <v>0.25</v>
      </c>
      <c r="D14" s="96">
        <v>0.5</v>
      </c>
      <c r="E14" s="96">
        <v>1</v>
      </c>
      <c r="F14" s="96">
        <v>2</v>
      </c>
      <c r="G14" s="96">
        <v>4</v>
      </c>
      <c r="H14" s="96">
        <v>8</v>
      </c>
      <c r="I14" s="96">
        <v>16</v>
      </c>
      <c r="J14" s="96">
        <v>31.5</v>
      </c>
      <c r="K14" s="97" t="s">
        <v>73</v>
      </c>
    </row>
    <row r="15" spans="1:11" ht="20.149999999999999" customHeight="1" thickBot="1" x14ac:dyDescent="0.35">
      <c r="A15" s="83" t="s">
        <v>74</v>
      </c>
      <c r="B15" s="84"/>
      <c r="C15" s="98">
        <v>8.1</v>
      </c>
      <c r="D15" s="99">
        <v>19.399999999999999</v>
      </c>
      <c r="E15" s="99">
        <v>31.6</v>
      </c>
      <c r="F15" s="99">
        <v>43.1</v>
      </c>
      <c r="G15" s="99">
        <v>50.8</v>
      </c>
      <c r="H15" s="99">
        <v>59.8</v>
      </c>
      <c r="I15" s="99">
        <v>99.1</v>
      </c>
      <c r="J15" s="99">
        <v>100</v>
      </c>
      <c r="K15" s="100">
        <f>(700-SUM(C15:I15))/100</f>
        <v>3.8810000000000002</v>
      </c>
    </row>
    <row r="16" spans="1:11" ht="5.25" customHeight="1" x14ac:dyDescent="0.3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13" ht="17.149999999999999" customHeight="1" x14ac:dyDescent="0.3">
      <c r="A17" s="92" t="s">
        <v>75</v>
      </c>
      <c r="B17" s="92"/>
      <c r="C17" s="92"/>
      <c r="D17" s="92"/>
      <c r="E17" s="92"/>
      <c r="F17" s="86"/>
      <c r="G17" s="86"/>
      <c r="H17" s="86"/>
      <c r="I17" s="86"/>
      <c r="J17" s="86"/>
      <c r="K17" s="86"/>
    </row>
    <row r="18" spans="1:13" ht="3" customHeight="1" thickBot="1" x14ac:dyDescent="0.35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</row>
    <row r="19" spans="1:13" ht="17.149999999999999" customHeight="1" x14ac:dyDescent="0.3">
      <c r="A19" s="101" t="s">
        <v>76</v>
      </c>
      <c r="B19" s="102"/>
      <c r="C19" s="103" t="s">
        <v>77</v>
      </c>
      <c r="D19" s="102"/>
      <c r="E19" s="103" t="s">
        <v>78</v>
      </c>
      <c r="F19" s="102"/>
      <c r="G19" s="103" t="s">
        <v>79</v>
      </c>
      <c r="H19" s="102"/>
      <c r="I19" s="101" t="s">
        <v>80</v>
      </c>
      <c r="J19" s="103"/>
      <c r="K19" s="102"/>
    </row>
    <row r="20" spans="1:13" ht="17.149999999999999" customHeight="1" x14ac:dyDescent="0.3">
      <c r="A20" s="104"/>
      <c r="B20" s="105"/>
      <c r="C20" s="106"/>
      <c r="D20" s="107"/>
      <c r="E20" s="106" t="s">
        <v>81</v>
      </c>
      <c r="F20" s="107"/>
      <c r="G20" s="108"/>
      <c r="H20" s="109"/>
      <c r="I20" s="110"/>
      <c r="J20" s="111"/>
      <c r="K20" s="112"/>
    </row>
    <row r="21" spans="1:13" ht="20.149999999999999" customHeight="1" thickBot="1" x14ac:dyDescent="0.35">
      <c r="A21" s="83"/>
      <c r="B21" s="113"/>
      <c r="C21" s="114" t="s">
        <v>82</v>
      </c>
      <c r="D21" s="115"/>
      <c r="E21" s="114" t="s">
        <v>83</v>
      </c>
      <c r="F21" s="115"/>
      <c r="G21" s="114" t="s">
        <v>84</v>
      </c>
      <c r="H21" s="115"/>
      <c r="I21" s="116" t="s">
        <v>85</v>
      </c>
      <c r="J21" s="114"/>
      <c r="K21" s="115"/>
    </row>
    <row r="22" spans="1:13" ht="20.149999999999999" customHeight="1" x14ac:dyDescent="0.3">
      <c r="A22" s="117" t="s">
        <v>86</v>
      </c>
      <c r="B22" s="118"/>
      <c r="C22" s="119">
        <v>330</v>
      </c>
      <c r="D22" s="107"/>
      <c r="E22" s="120">
        <v>3.1230000000000002</v>
      </c>
      <c r="F22" s="121"/>
      <c r="G22" s="122">
        <f>ROUND((C22/E22),1)</f>
        <v>105.7</v>
      </c>
      <c r="H22" s="123"/>
      <c r="I22" s="124" t="s">
        <v>87</v>
      </c>
      <c r="J22" s="125"/>
      <c r="K22" s="126"/>
    </row>
    <row r="23" spans="1:13" ht="20.149999999999999" customHeight="1" x14ac:dyDescent="0.3">
      <c r="A23" s="104" t="s">
        <v>88</v>
      </c>
      <c r="B23" s="105"/>
      <c r="C23" s="127">
        <v>175</v>
      </c>
      <c r="D23" s="128"/>
      <c r="E23" s="120">
        <v>1</v>
      </c>
      <c r="F23" s="121"/>
      <c r="G23" s="122">
        <f>C23</f>
        <v>175</v>
      </c>
      <c r="H23" s="123"/>
      <c r="I23" s="129"/>
      <c r="J23" s="130"/>
      <c r="K23" s="131"/>
    </row>
    <row r="24" spans="1:13" ht="20.149999999999999" customHeight="1" x14ac:dyDescent="0.3">
      <c r="A24" s="104" t="s">
        <v>89</v>
      </c>
      <c r="B24" s="105"/>
      <c r="C24" s="132" t="s">
        <v>85</v>
      </c>
      <c r="D24" s="107"/>
      <c r="E24" s="133" t="s">
        <v>85</v>
      </c>
      <c r="F24" s="121"/>
      <c r="G24" s="134" t="s">
        <v>85</v>
      </c>
      <c r="H24" s="123"/>
      <c r="I24" s="129"/>
      <c r="J24" s="130"/>
      <c r="K24" s="131"/>
    </row>
    <row r="25" spans="1:13" ht="20.149999999999999" customHeight="1" x14ac:dyDescent="0.3">
      <c r="A25" s="104" t="s">
        <v>90</v>
      </c>
      <c r="B25" s="105"/>
      <c r="C25" s="132" t="s">
        <v>85</v>
      </c>
      <c r="D25" s="107"/>
      <c r="E25" s="133" t="s">
        <v>85</v>
      </c>
      <c r="F25" s="121"/>
      <c r="G25" s="122">
        <v>20</v>
      </c>
      <c r="H25" s="123"/>
      <c r="I25" s="129"/>
      <c r="J25" s="130"/>
      <c r="K25" s="131"/>
    </row>
    <row r="26" spans="1:13" ht="20.149999999999999" customHeight="1" x14ac:dyDescent="0.3">
      <c r="A26" s="104" t="s">
        <v>91</v>
      </c>
      <c r="B26" s="105" t="s">
        <v>92</v>
      </c>
      <c r="C26" s="132">
        <v>273</v>
      </c>
      <c r="D26" s="107"/>
      <c r="E26" s="133">
        <v>2.74</v>
      </c>
      <c r="F26" s="121"/>
      <c r="G26" s="122">
        <f>ROUND((C26/E26),1)</f>
        <v>99.6</v>
      </c>
      <c r="H26" s="123"/>
      <c r="I26" s="129" t="s">
        <v>93</v>
      </c>
      <c r="J26" s="130"/>
      <c r="K26" s="131"/>
    </row>
    <row r="27" spans="1:13" ht="20.149999999999999" customHeight="1" x14ac:dyDescent="0.3">
      <c r="A27" s="104" t="s">
        <v>94</v>
      </c>
      <c r="B27" s="105"/>
      <c r="C27" s="132">
        <v>5.61</v>
      </c>
      <c r="D27" s="107"/>
      <c r="E27" s="133">
        <v>1.05</v>
      </c>
      <c r="F27" s="121"/>
      <c r="G27" s="122">
        <f>ROUND((C27/E27),1)</f>
        <v>5.3</v>
      </c>
      <c r="H27" s="123"/>
      <c r="I27" s="129" t="s">
        <v>95</v>
      </c>
      <c r="J27" s="130"/>
      <c r="K27" s="131"/>
    </row>
    <row r="28" spans="1:13" ht="20.149999999999999" customHeight="1" x14ac:dyDescent="0.3">
      <c r="A28" s="135" t="s">
        <v>96</v>
      </c>
      <c r="B28" s="136"/>
      <c r="C28" s="119">
        <f>SUM(C22:C27)</f>
        <v>783.61</v>
      </c>
      <c r="D28" s="107"/>
      <c r="E28" s="133" t="s">
        <v>85</v>
      </c>
      <c r="F28" s="121"/>
      <c r="G28" s="134">
        <f>SUM(G22:G27)</f>
        <v>405.59999999999997</v>
      </c>
      <c r="H28" s="123"/>
      <c r="I28" s="129"/>
      <c r="J28" s="130"/>
      <c r="K28" s="131"/>
    </row>
    <row r="29" spans="1:13" ht="20.149999999999999" customHeight="1" x14ac:dyDescent="0.3">
      <c r="A29" s="137" t="s">
        <v>97</v>
      </c>
      <c r="B29" s="138"/>
      <c r="C29" s="139">
        <f>SUM(C30:C38)</f>
        <v>1564</v>
      </c>
      <c r="D29" s="140"/>
      <c r="E29" s="141" t="s">
        <v>85</v>
      </c>
      <c r="F29" s="142"/>
      <c r="G29" s="143">
        <f>1000-G28</f>
        <v>594.40000000000009</v>
      </c>
      <c r="H29" s="144" t="s">
        <v>98</v>
      </c>
      <c r="I29" s="129"/>
      <c r="J29" s="130"/>
      <c r="K29" s="131"/>
    </row>
    <row r="30" spans="1:13" ht="20.149999999999999" customHeight="1" x14ac:dyDescent="0.3">
      <c r="A30" s="145" t="s">
        <v>24</v>
      </c>
      <c r="B30" s="140"/>
      <c r="C30" s="139">
        <f t="shared" ref="C30:C36" si="0">ROUND((G30*E30),0)</f>
        <v>0</v>
      </c>
      <c r="D30" s="140"/>
      <c r="E30" s="146">
        <v>2.65</v>
      </c>
      <c r="F30" s="142"/>
      <c r="G30" s="147">
        <f t="shared" ref="G30:G36" si="1">ROUND(((G$29*H30)/100),2)</f>
        <v>0</v>
      </c>
      <c r="H30" s="148">
        <f>'Sieblinie MI-V'!C27</f>
        <v>0</v>
      </c>
      <c r="I30" s="149" t="str">
        <f>'[1]Sieblinie MVI'!M12</f>
        <v>Quarz</v>
      </c>
      <c r="J30" s="150"/>
      <c r="K30" s="151"/>
    </row>
    <row r="31" spans="1:13" ht="20.149999999999999" customHeight="1" x14ac:dyDescent="0.3">
      <c r="A31" s="145" t="s">
        <v>99</v>
      </c>
      <c r="B31" s="140"/>
      <c r="C31" s="139">
        <f t="shared" si="0"/>
        <v>313</v>
      </c>
      <c r="D31" s="140"/>
      <c r="E31" s="146">
        <v>2.63</v>
      </c>
      <c r="F31" s="142"/>
      <c r="G31" s="147">
        <f t="shared" si="1"/>
        <v>118.88</v>
      </c>
      <c r="H31" s="148">
        <f>'Sieblinie MI-V'!C28</f>
        <v>20</v>
      </c>
      <c r="I31" s="149" t="str">
        <f>'[1]Sieblinie MVI'!M13</f>
        <v xml:space="preserve">Okrilla  </v>
      </c>
      <c r="J31" s="150"/>
      <c r="K31" s="151"/>
    </row>
    <row r="32" spans="1:13" ht="20.149999999999999" customHeight="1" x14ac:dyDescent="0.3">
      <c r="A32" s="145" t="s">
        <v>100</v>
      </c>
      <c r="B32" s="140"/>
      <c r="C32" s="139">
        <f t="shared" si="0"/>
        <v>180</v>
      </c>
      <c r="D32" s="140"/>
      <c r="E32" s="146">
        <v>2.63</v>
      </c>
      <c r="F32" s="142"/>
      <c r="G32" s="147">
        <f t="shared" si="1"/>
        <v>68.36</v>
      </c>
      <c r="H32" s="148">
        <f>'Sieblinie MI-V'!C29</f>
        <v>11.5</v>
      </c>
      <c r="I32" s="149" t="str">
        <f>'[1]Sieblinie MVI'!M14</f>
        <v xml:space="preserve">Okrilla  </v>
      </c>
      <c r="J32" s="150"/>
      <c r="K32" s="151"/>
      <c r="M32" s="152"/>
    </row>
    <row r="33" spans="1:13" ht="20.149999999999999" customHeight="1" x14ac:dyDescent="0.3">
      <c r="A33" s="145" t="s">
        <v>101</v>
      </c>
      <c r="B33" s="140"/>
      <c r="C33" s="139">
        <f t="shared" si="0"/>
        <v>180</v>
      </c>
      <c r="D33" s="140"/>
      <c r="E33" s="146">
        <v>2.63</v>
      </c>
      <c r="F33" s="142"/>
      <c r="G33" s="147">
        <f t="shared" si="1"/>
        <v>68.36</v>
      </c>
      <c r="H33" s="148">
        <f>'Sieblinie MI-V'!C30</f>
        <v>11.5</v>
      </c>
      <c r="I33" s="149" t="str">
        <f>'[1]Sieblinie MVI'!M15</f>
        <v xml:space="preserve">Okrilla  </v>
      </c>
      <c r="J33" s="150"/>
      <c r="K33" s="151"/>
      <c r="M33" s="75"/>
    </row>
    <row r="34" spans="1:13" ht="20.149999999999999" customHeight="1" x14ac:dyDescent="0.3">
      <c r="A34" s="145" t="s">
        <v>102</v>
      </c>
      <c r="B34" s="140"/>
      <c r="C34" s="139">
        <f t="shared" si="0"/>
        <v>117</v>
      </c>
      <c r="D34" s="140"/>
      <c r="E34" s="146">
        <v>2.63</v>
      </c>
      <c r="F34" s="142"/>
      <c r="G34" s="147">
        <f t="shared" si="1"/>
        <v>44.58</v>
      </c>
      <c r="H34" s="148">
        <f>'Sieblinie MI-V'!C31</f>
        <v>7.5</v>
      </c>
      <c r="I34" s="149" t="str">
        <f>'[1]Sieblinie MVI'!M16</f>
        <v xml:space="preserve">Okrilla  </v>
      </c>
      <c r="J34" s="150"/>
      <c r="K34" s="151"/>
    </row>
    <row r="35" spans="1:13" ht="20.149999999999999" customHeight="1" x14ac:dyDescent="0.3">
      <c r="A35" s="145" t="s">
        <v>103</v>
      </c>
      <c r="B35" s="140"/>
      <c r="C35" s="139">
        <f t="shared" si="0"/>
        <v>117</v>
      </c>
      <c r="D35" s="140"/>
      <c r="E35" s="146">
        <v>2.63</v>
      </c>
      <c r="F35" s="142"/>
      <c r="G35" s="147">
        <f t="shared" si="1"/>
        <v>44.58</v>
      </c>
      <c r="H35" s="148">
        <f>'Sieblinie MI-V'!C32</f>
        <v>7.5</v>
      </c>
      <c r="I35" s="149" t="str">
        <f>'[1]Sieblinie MVI'!M17</f>
        <v xml:space="preserve">Okrilla  </v>
      </c>
      <c r="J35" s="150"/>
      <c r="K35" s="151"/>
    </row>
    <row r="36" spans="1:13" ht="20.149999999999999" customHeight="1" x14ac:dyDescent="0.3">
      <c r="A36" s="145" t="s">
        <v>104</v>
      </c>
      <c r="B36" s="140"/>
      <c r="C36" s="139">
        <f t="shared" si="0"/>
        <v>657</v>
      </c>
      <c r="D36" s="140"/>
      <c r="E36" s="146">
        <v>2.63</v>
      </c>
      <c r="F36" s="142"/>
      <c r="G36" s="147">
        <f t="shared" si="1"/>
        <v>249.65</v>
      </c>
      <c r="H36" s="148">
        <f>'Sieblinie MI-V'!C33</f>
        <v>42</v>
      </c>
      <c r="I36" s="149" t="str">
        <f>'[1]Sieblinie MVI'!M18</f>
        <v xml:space="preserve">Okrilla  </v>
      </c>
      <c r="J36" s="150"/>
      <c r="K36" s="151"/>
    </row>
    <row r="37" spans="1:13" ht="20.149999999999999" customHeight="1" x14ac:dyDescent="0.3">
      <c r="A37" s="145"/>
      <c r="B37" s="140"/>
      <c r="C37" s="153" t="s">
        <v>85</v>
      </c>
      <c r="D37" s="140"/>
      <c r="E37" s="141" t="s">
        <v>85</v>
      </c>
      <c r="F37" s="142"/>
      <c r="G37" s="154" t="s">
        <v>105</v>
      </c>
      <c r="H37" s="155" t="s">
        <v>105</v>
      </c>
      <c r="I37" s="129"/>
      <c r="J37" s="130"/>
      <c r="K37" s="131"/>
      <c r="M37" s="152"/>
    </row>
    <row r="38" spans="1:13" ht="20.149999999999999" customHeight="1" x14ac:dyDescent="0.3">
      <c r="A38" s="119"/>
      <c r="B38" s="107"/>
      <c r="C38" s="156" t="s">
        <v>85</v>
      </c>
      <c r="D38" s="107"/>
      <c r="E38" s="133" t="s">
        <v>85</v>
      </c>
      <c r="F38" s="121"/>
      <c r="G38" s="157" t="s">
        <v>105</v>
      </c>
      <c r="H38" s="158" t="s">
        <v>105</v>
      </c>
      <c r="I38" s="129"/>
      <c r="J38" s="130"/>
      <c r="K38" s="131"/>
      <c r="M38" s="75"/>
    </row>
    <row r="39" spans="1:13" ht="20.149999999999999" customHeight="1" x14ac:dyDescent="0.3">
      <c r="A39" s="104" t="s">
        <v>106</v>
      </c>
      <c r="B39" s="105"/>
      <c r="C39" s="127">
        <f>SUM(C22:C27)+C29</f>
        <v>2347.61</v>
      </c>
      <c r="D39" s="107"/>
      <c r="E39" s="133" t="s">
        <v>85</v>
      </c>
      <c r="F39" s="121"/>
      <c r="G39" s="127">
        <f>SUM(G22,G23,G25,G26,G27,G29)</f>
        <v>1000</v>
      </c>
      <c r="H39" s="128"/>
      <c r="I39" s="129"/>
      <c r="J39" s="130"/>
      <c r="K39" s="131"/>
    </row>
    <row r="40" spans="1:13" ht="20.149999999999999" customHeight="1" x14ac:dyDescent="0.3">
      <c r="A40" s="104" t="s">
        <v>107</v>
      </c>
      <c r="B40" s="105"/>
      <c r="C40" s="132" t="s">
        <v>85</v>
      </c>
      <c r="D40" s="107"/>
      <c r="E40" s="132" t="s">
        <v>85</v>
      </c>
      <c r="F40" s="121"/>
      <c r="G40" s="132" t="s">
        <v>85</v>
      </c>
      <c r="H40" s="107"/>
      <c r="I40" s="129"/>
      <c r="J40" s="130"/>
      <c r="K40" s="131"/>
    </row>
    <row r="41" spans="1:13" ht="20.149999999999999" customHeight="1" thickBot="1" x14ac:dyDescent="0.35">
      <c r="A41" s="83" t="s">
        <v>108</v>
      </c>
      <c r="B41" s="113"/>
      <c r="C41" s="116" t="s">
        <v>85</v>
      </c>
      <c r="D41" s="115"/>
      <c r="E41" s="116" t="s">
        <v>85</v>
      </c>
      <c r="F41" s="159"/>
      <c r="G41" s="116" t="s">
        <v>85</v>
      </c>
      <c r="H41" s="115"/>
      <c r="I41" s="160"/>
      <c r="J41" s="161"/>
      <c r="K41" s="162"/>
    </row>
    <row r="42" spans="1:13" ht="6" customHeight="1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</row>
    <row r="43" spans="1:13" ht="6" customHeight="1" x14ac:dyDescent="0.3"/>
    <row r="44" spans="1:13" ht="15" customHeight="1" x14ac:dyDescent="0.3">
      <c r="C44" s="163"/>
      <c r="E44" s="164"/>
      <c r="H44" s="163"/>
      <c r="I44" s="163"/>
      <c r="J44" s="75"/>
      <c r="L44" s="164"/>
    </row>
    <row r="45" spans="1:13" ht="15" customHeight="1" x14ac:dyDescent="0.3">
      <c r="E45" s="164"/>
      <c r="F45" s="163"/>
      <c r="G45" s="163"/>
      <c r="I45" s="65"/>
      <c r="J45" s="164"/>
    </row>
    <row r="46" spans="1:13" ht="15" customHeight="1" x14ac:dyDescent="0.3">
      <c r="C46" s="163"/>
      <c r="E46" s="164"/>
      <c r="J46" s="75"/>
      <c r="L46" s="163"/>
    </row>
    <row r="47" spans="1:13" ht="15" customHeight="1" x14ac:dyDescent="0.3">
      <c r="C47" s="163"/>
      <c r="E47" s="164"/>
      <c r="J47" s="75"/>
    </row>
    <row r="48" spans="1:13" ht="15" customHeight="1" x14ac:dyDescent="0.3">
      <c r="C48" s="75"/>
    </row>
    <row r="51" spans="7:7" x14ac:dyDescent="0.3">
      <c r="G51" s="163"/>
    </row>
  </sheetData>
  <mergeCells count="22">
    <mergeCell ref="I38:K38"/>
    <mergeCell ref="I39:K39"/>
    <mergeCell ref="I40:K40"/>
    <mergeCell ref="I41:K41"/>
    <mergeCell ref="I32:K32"/>
    <mergeCell ref="I33:K33"/>
    <mergeCell ref="I34:K34"/>
    <mergeCell ref="I35:K35"/>
    <mergeCell ref="I36:K36"/>
    <mergeCell ref="I37:K37"/>
    <mergeCell ref="I27:K27"/>
    <mergeCell ref="A28:B28"/>
    <mergeCell ref="I28:K28"/>
    <mergeCell ref="I29:K29"/>
    <mergeCell ref="I30:K30"/>
    <mergeCell ref="I31:K31"/>
    <mergeCell ref="A22:B22"/>
    <mergeCell ref="I22:K22"/>
    <mergeCell ref="I23:K23"/>
    <mergeCell ref="I24:K24"/>
    <mergeCell ref="I25:K25"/>
    <mergeCell ref="I26:K26"/>
  </mergeCells>
  <pageMargins left="0.78740157480314965" right="0.39370078740157483" top="0.62992125984251968" bottom="0" header="0.51181102362204722" footer="0.23622047244094491"/>
  <pageSetup paperSize="9" orientation="portrait" horizontalDpi="4294967292" verticalDpi="4294967292" r:id="rId1"/>
  <headerFooter alignWithMargins="0">
    <oddFooter>&amp;R&amp;8&amp;F&amp;D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7707-6B53-4EDF-A989-30B292FD95DD}">
  <dimension ref="A1:O43"/>
  <sheetViews>
    <sheetView tabSelected="1" topLeftCell="A4" workbookViewId="0">
      <selection activeCell="E18" sqref="E18"/>
    </sheetView>
  </sheetViews>
  <sheetFormatPr baseColWidth="10" defaultRowHeight="13" x14ac:dyDescent="0.3"/>
  <cols>
    <col min="1" max="1" width="10.453125" style="8" customWidth="1"/>
    <col min="2" max="2" width="11.26953125" style="8" customWidth="1"/>
    <col min="3" max="3" width="8" style="8" customWidth="1"/>
    <col min="4" max="4" width="3.81640625" style="8" customWidth="1"/>
    <col min="5" max="5" width="7.26953125" style="8" customWidth="1"/>
    <col min="6" max="6" width="1.1796875" style="8" customWidth="1"/>
    <col min="7" max="7" width="7.26953125" style="8" customWidth="1"/>
    <col min="8" max="8" width="1.1796875" style="8" customWidth="1"/>
    <col min="9" max="9" width="8.26953125" style="8" customWidth="1"/>
    <col min="10" max="10" width="7.7265625" style="8" customWidth="1"/>
    <col min="11" max="11" width="8" style="8" customWidth="1"/>
    <col min="12" max="12" width="7.453125" style="8" customWidth="1"/>
    <col min="13" max="16384" width="10.90625" style="8"/>
  </cols>
  <sheetData>
    <row r="1" spans="1:12" ht="17.149999999999999" customHeight="1" x14ac:dyDescent="0.3">
      <c r="A1" s="76" t="s">
        <v>0</v>
      </c>
      <c r="B1" s="77" t="s">
        <v>109</v>
      </c>
      <c r="C1" s="77"/>
      <c r="D1" s="77"/>
      <c r="E1" s="77"/>
      <c r="F1" s="77"/>
      <c r="G1" s="77"/>
      <c r="H1" s="77"/>
      <c r="I1" s="77"/>
      <c r="J1" s="165" t="s">
        <v>110</v>
      </c>
      <c r="K1" s="166">
        <v>41820</v>
      </c>
      <c r="L1" s="80"/>
    </row>
    <row r="2" spans="1:12" ht="17.149999999999999" customHeight="1" thickBot="1" x14ac:dyDescent="0.35">
      <c r="A2" s="81" t="s">
        <v>57</v>
      </c>
      <c r="B2" s="167" t="s">
        <v>111</v>
      </c>
      <c r="C2" s="167"/>
      <c r="D2" s="167"/>
      <c r="E2" s="167"/>
      <c r="F2" s="167"/>
      <c r="G2" s="167"/>
      <c r="H2" s="167"/>
      <c r="I2" s="167"/>
      <c r="J2" s="168" t="s">
        <v>112</v>
      </c>
      <c r="K2" s="114" t="s">
        <v>113</v>
      </c>
      <c r="L2" s="115"/>
    </row>
    <row r="3" spans="1:12" ht="8.15" customHeight="1" x14ac:dyDescent="0.3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</row>
    <row r="4" spans="1:12" ht="18" customHeight="1" x14ac:dyDescent="0.3">
      <c r="A4" s="87" t="s">
        <v>7</v>
      </c>
      <c r="B4" s="87"/>
      <c r="C4" s="87"/>
      <c r="D4" s="88" t="s">
        <v>59</v>
      </c>
      <c r="E4" s="88"/>
      <c r="F4" s="88"/>
      <c r="G4" s="88"/>
      <c r="H4" s="88"/>
      <c r="I4" s="88"/>
      <c r="J4" s="169"/>
      <c r="K4" s="169"/>
      <c r="L4" s="88"/>
    </row>
    <row r="5" spans="1:12" ht="18" customHeight="1" x14ac:dyDescent="0.3">
      <c r="A5" s="87" t="s">
        <v>10</v>
      </c>
      <c r="B5" s="87"/>
      <c r="C5" s="87"/>
      <c r="D5" s="88" t="s">
        <v>114</v>
      </c>
      <c r="E5" s="88"/>
      <c r="F5" s="88"/>
      <c r="G5" s="88"/>
      <c r="H5" s="88"/>
      <c r="I5" s="88"/>
      <c r="J5" s="88" t="s">
        <v>115</v>
      </c>
      <c r="K5" s="88"/>
      <c r="L5" s="88"/>
    </row>
    <row r="6" spans="1:12" ht="18" customHeight="1" x14ac:dyDescent="0.3">
      <c r="A6" s="87" t="s">
        <v>61</v>
      </c>
      <c r="B6" s="87"/>
      <c r="C6" s="87"/>
      <c r="D6" s="88" t="str">
        <f>[1]RezepturMI!D6</f>
        <v>BA-Losert MI</v>
      </c>
      <c r="E6" s="88"/>
      <c r="F6" s="88"/>
      <c r="G6" s="88"/>
      <c r="H6" s="88"/>
      <c r="I6" s="88"/>
      <c r="J6" s="88"/>
      <c r="K6" s="88"/>
      <c r="L6" s="88"/>
    </row>
    <row r="7" spans="1:12" ht="12.75" customHeight="1" thickBot="1" x14ac:dyDescent="0.35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1:12" ht="17.149999999999999" customHeight="1" thickBot="1" x14ac:dyDescent="0.35">
      <c r="A8" s="170" t="s">
        <v>116</v>
      </c>
      <c r="B8" s="171"/>
      <c r="C8" s="171"/>
      <c r="D8" s="171"/>
      <c r="E8" s="171"/>
      <c r="F8" s="171"/>
      <c r="G8" s="171"/>
      <c r="H8" s="172"/>
      <c r="I8" s="171" t="s">
        <v>117</v>
      </c>
      <c r="J8" s="173"/>
      <c r="K8" s="173"/>
      <c r="L8" s="172"/>
    </row>
    <row r="9" spans="1:12" ht="17.149999999999999" customHeight="1" x14ac:dyDescent="0.3">
      <c r="A9" s="101" t="s">
        <v>76</v>
      </c>
      <c r="B9" s="102"/>
      <c r="C9" s="103" t="s">
        <v>118</v>
      </c>
      <c r="D9" s="102"/>
      <c r="E9" s="103" t="s">
        <v>119</v>
      </c>
      <c r="F9" s="103"/>
      <c r="G9" s="103"/>
      <c r="H9" s="102"/>
      <c r="I9" s="174" t="s">
        <v>120</v>
      </c>
      <c r="J9" s="94"/>
      <c r="K9" s="94"/>
      <c r="L9" s="175"/>
    </row>
    <row r="10" spans="1:12" ht="17.149999999999999" customHeight="1" x14ac:dyDescent="0.3">
      <c r="A10" s="176"/>
      <c r="B10" s="177"/>
      <c r="C10" s="178" t="s">
        <v>121</v>
      </c>
      <c r="D10" s="179"/>
      <c r="E10" s="180">
        <v>85</v>
      </c>
      <c r="F10" s="181" t="s">
        <v>122</v>
      </c>
      <c r="G10" s="180">
        <v>85</v>
      </c>
      <c r="H10" s="182" t="s">
        <v>122</v>
      </c>
      <c r="I10" s="183" t="s">
        <v>123</v>
      </c>
      <c r="J10" s="183"/>
      <c r="K10" s="184"/>
      <c r="L10" s="144"/>
    </row>
    <row r="11" spans="1:12" ht="17.149999999999999" customHeight="1" x14ac:dyDescent="0.3">
      <c r="A11" s="104"/>
      <c r="B11" s="105"/>
      <c r="C11" s="106"/>
      <c r="D11" s="107"/>
      <c r="E11" s="185" t="s">
        <v>124</v>
      </c>
      <c r="F11" s="186"/>
      <c r="G11" s="185" t="s">
        <v>125</v>
      </c>
      <c r="H11" s="187"/>
      <c r="I11" s="183" t="s">
        <v>126</v>
      </c>
      <c r="J11" s="183"/>
      <c r="K11" s="188" t="s">
        <v>127</v>
      </c>
      <c r="L11" s="189"/>
    </row>
    <row r="12" spans="1:12" ht="20.149999999999999" customHeight="1" thickBot="1" x14ac:dyDescent="0.35">
      <c r="A12" s="190" t="s">
        <v>128</v>
      </c>
      <c r="B12" s="191" t="s">
        <v>129</v>
      </c>
      <c r="C12" s="114" t="s">
        <v>82</v>
      </c>
      <c r="D12" s="115"/>
      <c r="E12" s="114" t="s">
        <v>130</v>
      </c>
      <c r="F12" s="192"/>
      <c r="G12" s="114" t="s">
        <v>130</v>
      </c>
      <c r="H12" s="115"/>
      <c r="I12" s="183" t="s">
        <v>131</v>
      </c>
      <c r="J12" s="183"/>
      <c r="K12" s="184" t="s">
        <v>127</v>
      </c>
      <c r="L12" s="189"/>
    </row>
    <row r="13" spans="1:12" ht="20.149999999999999" customHeight="1" thickBot="1" x14ac:dyDescent="0.35">
      <c r="A13" s="104" t="s">
        <v>86</v>
      </c>
      <c r="B13" s="193" t="s">
        <v>87</v>
      </c>
      <c r="C13" s="119">
        <f>[1]RezepturMI!C22</f>
        <v>330</v>
      </c>
      <c r="D13" s="107"/>
      <c r="E13" s="194">
        <f>ROUND(((C13*E$10)/1000),2)</f>
        <v>28.05</v>
      </c>
      <c r="F13" s="195"/>
      <c r="G13" s="194">
        <f>ROUND(((C13*E$10)/1000),2)</f>
        <v>28.05</v>
      </c>
      <c r="H13" s="121"/>
      <c r="I13" s="196"/>
      <c r="J13" s="197"/>
      <c r="K13" s="198"/>
      <c r="L13" s="199"/>
    </row>
    <row r="14" spans="1:12" ht="20.149999999999999" customHeight="1" thickBot="1" x14ac:dyDescent="0.35">
      <c r="A14" s="104" t="s">
        <v>88</v>
      </c>
      <c r="B14" s="105"/>
      <c r="C14" s="127">
        <f>[1]RezepturMI!C23</f>
        <v>175</v>
      </c>
      <c r="D14" s="128"/>
      <c r="E14" s="194">
        <f>ROUND(((C14*E$10)/1000),2)</f>
        <v>14.88</v>
      </c>
      <c r="F14" s="200"/>
      <c r="G14" s="194">
        <f>ROUND(((C14*G$10)/1000),2)</f>
        <v>14.88</v>
      </c>
      <c r="H14" s="121"/>
      <c r="I14" s="201" t="s">
        <v>132</v>
      </c>
      <c r="J14" s="202"/>
      <c r="K14" s="203"/>
      <c r="L14" s="204"/>
    </row>
    <row r="15" spans="1:12" ht="20.149999999999999" customHeight="1" x14ac:dyDescent="0.3">
      <c r="A15" s="104" t="s">
        <v>89</v>
      </c>
      <c r="B15" s="105"/>
      <c r="C15" s="132" t="s">
        <v>85</v>
      </c>
      <c r="D15" s="107"/>
      <c r="E15" s="194" t="s">
        <v>85</v>
      </c>
      <c r="F15" s="200"/>
      <c r="G15" s="194" t="s">
        <v>85</v>
      </c>
      <c r="H15" s="121"/>
      <c r="I15" s="205" t="s">
        <v>133</v>
      </c>
      <c r="J15" s="206"/>
      <c r="K15" s="206"/>
      <c r="L15" s="105"/>
    </row>
    <row r="16" spans="1:12" ht="20.149999999999999" customHeight="1" x14ac:dyDescent="0.3">
      <c r="A16" s="104" t="s">
        <v>90</v>
      </c>
      <c r="B16" s="105"/>
      <c r="C16" s="132" t="s">
        <v>85</v>
      </c>
      <c r="D16" s="107"/>
      <c r="E16" s="194" t="s">
        <v>85</v>
      </c>
      <c r="F16" s="200"/>
      <c r="G16" s="194" t="s">
        <v>85</v>
      </c>
      <c r="H16" s="121"/>
      <c r="I16" s="183" t="s">
        <v>134</v>
      </c>
      <c r="J16" s="207"/>
      <c r="K16" s="208"/>
      <c r="L16" s="209"/>
    </row>
    <row r="17" spans="1:15" ht="20.149999999999999" customHeight="1" x14ac:dyDescent="0.3">
      <c r="A17" s="104" t="s">
        <v>91</v>
      </c>
      <c r="B17" s="193" t="s">
        <v>92</v>
      </c>
      <c r="C17" s="132">
        <f>[1]RezepturMI!C26</f>
        <v>273</v>
      </c>
      <c r="D17" s="107"/>
      <c r="E17" s="210">
        <f>C17*E$10/1000</f>
        <v>23.204999999999998</v>
      </c>
      <c r="F17" s="211"/>
      <c r="G17" s="210">
        <f>C17*E$10/1000</f>
        <v>23.204999999999998</v>
      </c>
      <c r="H17" s="121"/>
      <c r="I17" s="183" t="s">
        <v>135</v>
      </c>
      <c r="J17" s="207"/>
      <c r="K17" s="212">
        <v>8</v>
      </c>
      <c r="L17" s="213">
        <v>8</v>
      </c>
    </row>
    <row r="18" spans="1:15" ht="20.149999999999999" customHeight="1" thickBot="1" x14ac:dyDescent="0.35">
      <c r="A18" s="104" t="s">
        <v>136</v>
      </c>
      <c r="B18" s="193" t="s">
        <v>95</v>
      </c>
      <c r="C18" s="132">
        <f>[1]RezepturMI!C27</f>
        <v>5.61</v>
      </c>
      <c r="D18" s="107"/>
      <c r="E18" s="210">
        <f>ROUND(((C18*E$10)/1000),3)</f>
        <v>0.47699999999999998</v>
      </c>
      <c r="F18" s="211"/>
      <c r="G18" s="210">
        <f>ROUND(((C18*E$10)/1000),3)</f>
        <v>0.47699999999999998</v>
      </c>
      <c r="H18" s="121"/>
      <c r="I18" s="214" t="s">
        <v>137</v>
      </c>
      <c r="J18" s="215"/>
      <c r="K18" s="216">
        <f>ROUND(K16/K17*1000,-1)</f>
        <v>0</v>
      </c>
      <c r="L18" s="217">
        <f>ROUND(L16/L17*1000,-1)</f>
        <v>0</v>
      </c>
    </row>
    <row r="19" spans="1:15" ht="20.149999999999999" customHeight="1" x14ac:dyDescent="0.3">
      <c r="A19" s="104" t="s">
        <v>96</v>
      </c>
      <c r="B19" s="105"/>
      <c r="C19" s="132">
        <f>SUM(C13:C18)</f>
        <v>783.61</v>
      </c>
      <c r="D19" s="107"/>
      <c r="E19" s="210">
        <f>SUM(E13:E18)</f>
        <v>66.611999999999995</v>
      </c>
      <c r="F19" s="211"/>
      <c r="G19" s="210">
        <f>SUM(G13:G18)</f>
        <v>66.611999999999995</v>
      </c>
      <c r="H19" s="121"/>
      <c r="I19" s="218" t="s">
        <v>138</v>
      </c>
      <c r="J19" s="206"/>
      <c r="K19" s="206"/>
      <c r="L19" s="105"/>
      <c r="N19" s="62"/>
    </row>
    <row r="20" spans="1:15" ht="20.149999999999999" customHeight="1" x14ac:dyDescent="0.3">
      <c r="A20" s="137" t="s">
        <v>97</v>
      </c>
      <c r="B20" s="138"/>
      <c r="C20" s="219">
        <f>SUM(C21:C27)</f>
        <v>1564</v>
      </c>
      <c r="D20" s="220" t="s">
        <v>139</v>
      </c>
      <c r="E20" s="221">
        <f>SUM(E21:E30)</f>
        <v>132.94</v>
      </c>
      <c r="F20" s="222"/>
      <c r="G20" s="223">
        <f>E20</f>
        <v>132.94</v>
      </c>
      <c r="H20" s="142"/>
      <c r="I20" s="224" t="s">
        <v>140</v>
      </c>
      <c r="J20" s="225"/>
      <c r="K20" s="224" t="s">
        <v>141</v>
      </c>
      <c r="L20" s="226"/>
    </row>
    <row r="21" spans="1:15" ht="20.149999999999999" customHeight="1" thickBot="1" x14ac:dyDescent="0.35">
      <c r="A21" s="227" t="s">
        <v>142</v>
      </c>
      <c r="B21" s="228" t="str">
        <f>[1]RezepturMVI!I30</f>
        <v>Quarz</v>
      </c>
      <c r="C21" s="219">
        <f>[1]RezepturMI!C30</f>
        <v>0</v>
      </c>
      <c r="D21" s="229">
        <f>[1]RezepturMI!H30</f>
        <v>0</v>
      </c>
      <c r="E21" s="223">
        <f>ROUND(((C21*E$10)/1000),32)</f>
        <v>0</v>
      </c>
      <c r="F21" s="230"/>
      <c r="G21" s="223">
        <f>ROUND((E21),3)</f>
        <v>0</v>
      </c>
      <c r="H21" s="142"/>
      <c r="I21" s="231"/>
      <c r="J21" s="231"/>
      <c r="K21" s="231"/>
      <c r="L21" s="232"/>
    </row>
    <row r="22" spans="1:15" ht="20.149999999999999" customHeight="1" x14ac:dyDescent="0.3">
      <c r="A22" s="227" t="s">
        <v>143</v>
      </c>
      <c r="B22" s="228" t="str">
        <f>[1]RezepturMVI!I31</f>
        <v xml:space="preserve">Okrilla  </v>
      </c>
      <c r="C22" s="219">
        <f>[1]RezepturMI!C31</f>
        <v>313</v>
      </c>
      <c r="D22" s="229">
        <f>[1]RezepturMI!H31</f>
        <v>20</v>
      </c>
      <c r="E22" s="223">
        <f t="shared" ref="E22:E27" si="0">ROUND(((C22*E$10)/1000),3)</f>
        <v>26.605</v>
      </c>
      <c r="F22" s="230"/>
      <c r="G22" s="223">
        <f>ROUND((G21+E22),3)</f>
        <v>26.605</v>
      </c>
      <c r="H22" s="142"/>
      <c r="I22" s="218" t="s">
        <v>144</v>
      </c>
      <c r="J22" s="206"/>
      <c r="K22" s="206"/>
      <c r="L22" s="105"/>
    </row>
    <row r="23" spans="1:15" ht="20.149999999999999" customHeight="1" x14ac:dyDescent="0.3">
      <c r="A23" s="227" t="s">
        <v>145</v>
      </c>
      <c r="B23" s="228" t="str">
        <f>[1]RezepturMVI!I32</f>
        <v xml:space="preserve">Okrilla  </v>
      </c>
      <c r="C23" s="219">
        <f>[1]RezepturMI!C32</f>
        <v>180</v>
      </c>
      <c r="D23" s="229">
        <f>[1]RezepturMI!H32</f>
        <v>11.5</v>
      </c>
      <c r="E23" s="223">
        <f t="shared" si="0"/>
        <v>15.3</v>
      </c>
      <c r="F23" s="230"/>
      <c r="G23" s="223">
        <f>ROUND((G22+E23),3)</f>
        <v>41.905000000000001</v>
      </c>
      <c r="H23" s="142"/>
      <c r="I23" s="233" t="s">
        <v>146</v>
      </c>
      <c r="J23" s="234"/>
      <c r="K23" s="235"/>
      <c r="L23" s="236"/>
    </row>
    <row r="24" spans="1:15" ht="20.149999999999999" customHeight="1" thickBot="1" x14ac:dyDescent="0.35">
      <c r="A24" s="227" t="s">
        <v>147</v>
      </c>
      <c r="B24" s="228" t="str">
        <f>[1]RezepturMVI!I33</f>
        <v xml:space="preserve">Okrilla  </v>
      </c>
      <c r="C24" s="219">
        <f>[1]RezepturMI!C33</f>
        <v>180</v>
      </c>
      <c r="D24" s="229">
        <f>[1]RezepturMI!H33</f>
        <v>11.5</v>
      </c>
      <c r="E24" s="223">
        <f t="shared" si="0"/>
        <v>15.3</v>
      </c>
      <c r="F24" s="230"/>
      <c r="G24" s="223">
        <f>ROUND((G23+E24),3)</f>
        <v>57.204999999999998</v>
      </c>
      <c r="H24" s="142"/>
      <c r="I24" s="237" t="s">
        <v>148</v>
      </c>
      <c r="J24" s="238"/>
      <c r="K24" s="214"/>
      <c r="L24" s="232"/>
    </row>
    <row r="25" spans="1:15" ht="20.149999999999999" customHeight="1" x14ac:dyDescent="0.3">
      <c r="A25" s="227" t="s">
        <v>149</v>
      </c>
      <c r="B25" s="228" t="str">
        <f>[1]RezepturMVI!I34</f>
        <v xml:space="preserve">Okrilla  </v>
      </c>
      <c r="C25" s="219">
        <f>[1]RezepturMI!C34</f>
        <v>117</v>
      </c>
      <c r="D25" s="229">
        <f>[1]RezepturMI!H34</f>
        <v>7.5</v>
      </c>
      <c r="E25" s="223">
        <f t="shared" si="0"/>
        <v>9.9450000000000003</v>
      </c>
      <c r="F25" s="230"/>
      <c r="G25" s="223">
        <f>ROUND((G24+E25),2)</f>
        <v>67.150000000000006</v>
      </c>
      <c r="H25" s="142"/>
      <c r="I25" s="205" t="s">
        <v>150</v>
      </c>
      <c r="J25" s="239"/>
      <c r="K25" s="239"/>
      <c r="L25" s="105"/>
    </row>
    <row r="26" spans="1:15" ht="20.149999999999999" customHeight="1" x14ac:dyDescent="0.3">
      <c r="A26" s="227" t="s">
        <v>151</v>
      </c>
      <c r="B26" s="228" t="str">
        <f>[1]RezepturMVI!I35</f>
        <v xml:space="preserve">Okrilla  </v>
      </c>
      <c r="C26" s="240">
        <f>[1]RezepturMI!C35</f>
        <v>117</v>
      </c>
      <c r="D26" s="241">
        <f>[1]RezepturMI!H35</f>
        <v>7.5</v>
      </c>
      <c r="E26" s="223">
        <f t="shared" si="0"/>
        <v>9.9450000000000003</v>
      </c>
      <c r="F26" s="230"/>
      <c r="G26" s="223">
        <f>ROUND((G25+E26),3)</f>
        <v>77.094999999999999</v>
      </c>
      <c r="H26" s="142"/>
      <c r="I26" s="242" t="s">
        <v>152</v>
      </c>
      <c r="J26" s="197"/>
      <c r="K26" s="197"/>
      <c r="L26" s="243"/>
    </row>
    <row r="27" spans="1:15" ht="20.149999999999999" customHeight="1" x14ac:dyDescent="0.3">
      <c r="A27" s="227" t="s">
        <v>153</v>
      </c>
      <c r="B27" s="228" t="str">
        <f>[1]RezepturMVI!I36</f>
        <v xml:space="preserve">Okrilla  </v>
      </c>
      <c r="C27" s="219">
        <f>[1]RezepturMI!C36</f>
        <v>657</v>
      </c>
      <c r="D27" s="229">
        <f>[1]RezepturMI!H36</f>
        <v>42</v>
      </c>
      <c r="E27" s="223">
        <f t="shared" si="0"/>
        <v>55.844999999999999</v>
      </c>
      <c r="F27" s="230"/>
      <c r="G27" s="223">
        <f>ROUND((G26+E27),3)</f>
        <v>132.94</v>
      </c>
      <c r="H27" s="142"/>
      <c r="I27" s="244" t="s">
        <v>154</v>
      </c>
      <c r="J27" s="245"/>
      <c r="K27" s="245"/>
      <c r="L27" s="236"/>
      <c r="O27" s="246"/>
    </row>
    <row r="28" spans="1:15" ht="20.149999999999999" customHeight="1" thickBot="1" x14ac:dyDescent="0.35">
      <c r="A28" s="227" t="s">
        <v>155</v>
      </c>
      <c r="B28" s="247"/>
      <c r="C28" s="240" t="s">
        <v>85</v>
      </c>
      <c r="D28" s="248" t="s">
        <v>105</v>
      </c>
      <c r="E28" s="249" t="s">
        <v>85</v>
      </c>
      <c r="F28" s="250"/>
      <c r="G28" s="249" t="s">
        <v>85</v>
      </c>
      <c r="H28" s="142"/>
      <c r="I28" s="251">
        <f>[1]RezepturMVI!H9</f>
        <v>0</v>
      </c>
      <c r="J28" s="214"/>
      <c r="K28" s="214"/>
      <c r="L28" s="232"/>
      <c r="O28" s="246"/>
    </row>
    <row r="29" spans="1:15" ht="20.149999999999999" customHeight="1" x14ac:dyDescent="0.3">
      <c r="A29" s="252" t="s">
        <v>85</v>
      </c>
      <c r="B29" s="140"/>
      <c r="C29" s="240" t="s">
        <v>85</v>
      </c>
      <c r="D29" s="248" t="s">
        <v>105</v>
      </c>
      <c r="E29" s="249" t="s">
        <v>85</v>
      </c>
      <c r="F29" s="253"/>
      <c r="G29" s="249" t="s">
        <v>85</v>
      </c>
      <c r="H29" s="142"/>
      <c r="I29" s="205" t="s">
        <v>156</v>
      </c>
      <c r="J29" s="239"/>
      <c r="K29" s="206"/>
      <c r="L29" s="105"/>
      <c r="O29" s="246"/>
    </row>
    <row r="30" spans="1:15" ht="20.149999999999999" customHeight="1" x14ac:dyDescent="0.3">
      <c r="A30" s="132" t="s">
        <v>85</v>
      </c>
      <c r="B30" s="107"/>
      <c r="C30" s="254" t="s">
        <v>85</v>
      </c>
      <c r="D30" s="255" t="s">
        <v>105</v>
      </c>
      <c r="E30" s="194" t="s">
        <v>85</v>
      </c>
      <c r="F30" s="200"/>
      <c r="G30" s="194" t="s">
        <v>85</v>
      </c>
      <c r="H30" s="121"/>
      <c r="I30" s="245" t="s">
        <v>157</v>
      </c>
      <c r="J30" s="245"/>
      <c r="K30" s="245" t="s">
        <v>158</v>
      </c>
      <c r="L30" s="236"/>
      <c r="O30" s="246"/>
    </row>
    <row r="31" spans="1:15" ht="20.149999999999999" customHeight="1" thickBot="1" x14ac:dyDescent="0.35">
      <c r="A31" s="83" t="s">
        <v>106</v>
      </c>
      <c r="B31" s="113"/>
      <c r="C31" s="256">
        <f>ROUND((C19+C20),2)</f>
        <v>2347.61</v>
      </c>
      <c r="D31" s="257" t="s">
        <v>105</v>
      </c>
      <c r="E31" s="258">
        <f>ROUND((E19+E20),2)</f>
        <v>199.55</v>
      </c>
      <c r="F31" s="259"/>
      <c r="G31" s="258">
        <f>ROUND((SUM(G13,G14,G17,G18,G20)),2)</f>
        <v>199.55</v>
      </c>
      <c r="H31" s="159"/>
      <c r="I31" s="214"/>
      <c r="J31" s="214"/>
      <c r="K31" s="214"/>
      <c r="L31" s="232"/>
      <c r="O31" s="246"/>
    </row>
    <row r="32" spans="1:15" ht="5.25" customHeight="1" thickBot="1" x14ac:dyDescent="0.35">
      <c r="A32" s="86"/>
      <c r="B32" s="86"/>
      <c r="C32" s="260"/>
      <c r="D32" s="178"/>
      <c r="E32" s="87"/>
      <c r="F32" s="87"/>
      <c r="G32" s="87"/>
      <c r="H32" s="87"/>
      <c r="I32" s="87"/>
      <c r="J32" s="87"/>
      <c r="K32" s="87"/>
      <c r="L32" s="87"/>
    </row>
    <row r="33" spans="1:12" ht="20.149999999999999" customHeight="1" x14ac:dyDescent="0.3">
      <c r="A33" s="170" t="s">
        <v>159</v>
      </c>
      <c r="B33" s="173"/>
      <c r="C33" s="261"/>
      <c r="D33" s="103"/>
      <c r="E33" s="262" t="s">
        <v>160</v>
      </c>
      <c r="F33" s="263"/>
      <c r="G33" s="263"/>
      <c r="H33" s="264">
        <f>K1</f>
        <v>41820</v>
      </c>
      <c r="I33" s="264"/>
      <c r="J33" s="264"/>
      <c r="K33" s="263"/>
      <c r="L33" s="265"/>
    </row>
    <row r="34" spans="1:12" ht="19" customHeight="1" x14ac:dyDescent="0.3">
      <c r="A34" s="266" t="s">
        <v>161</v>
      </c>
      <c r="B34" s="267"/>
      <c r="C34" s="268" t="s">
        <v>162</v>
      </c>
      <c r="D34" s="269"/>
      <c r="E34" s="270">
        <v>1</v>
      </c>
      <c r="F34" s="271"/>
      <c r="G34" s="270">
        <v>2</v>
      </c>
      <c r="H34" s="271"/>
      <c r="I34" s="272">
        <v>3</v>
      </c>
      <c r="J34" s="272"/>
      <c r="K34" s="272"/>
      <c r="L34" s="273"/>
    </row>
    <row r="35" spans="1:12" ht="19" customHeight="1" x14ac:dyDescent="0.3">
      <c r="A35" s="274" t="s">
        <v>163</v>
      </c>
      <c r="B35" s="245"/>
      <c r="C35" s="275" t="s">
        <v>130</v>
      </c>
      <c r="D35" s="276"/>
      <c r="E35" s="277"/>
      <c r="F35" s="278"/>
      <c r="G35" s="277"/>
      <c r="H35" s="278"/>
      <c r="I35" s="279"/>
      <c r="J35" s="212"/>
      <c r="K35" s="212"/>
      <c r="L35" s="189"/>
    </row>
    <row r="36" spans="1:12" ht="19" customHeight="1" x14ac:dyDescent="0.3">
      <c r="A36" s="274" t="s">
        <v>164</v>
      </c>
      <c r="B36" s="245"/>
      <c r="C36" s="275" t="s">
        <v>84</v>
      </c>
      <c r="D36" s="276"/>
      <c r="E36" s="280">
        <v>3.375</v>
      </c>
      <c r="F36" s="281"/>
      <c r="G36" s="281"/>
      <c r="H36" s="281"/>
      <c r="I36" s="281"/>
      <c r="J36" s="281"/>
      <c r="K36" s="281"/>
      <c r="L36" s="282"/>
    </row>
    <row r="37" spans="1:12" ht="19" customHeight="1" x14ac:dyDescent="0.3">
      <c r="A37" s="283" t="s">
        <v>165</v>
      </c>
      <c r="B37" s="284"/>
      <c r="C37" s="285" t="s">
        <v>83</v>
      </c>
      <c r="D37" s="286"/>
      <c r="E37" s="287">
        <f>ROUND(E35/E36,-1)</f>
        <v>0</v>
      </c>
      <c r="F37" s="288"/>
      <c r="G37" s="287">
        <f>ROUND(G35/E36,-1)</f>
        <v>0</v>
      </c>
      <c r="H37" s="288"/>
      <c r="I37" s="289">
        <f>ROUND(I35/E36,-1)</f>
        <v>0</v>
      </c>
      <c r="J37" s="290">
        <f>ROUND(J35/E36,-1)</f>
        <v>0</v>
      </c>
      <c r="K37" s="290">
        <f>ROUND(K35/E36,-1)</f>
        <v>0</v>
      </c>
      <c r="L37" s="291">
        <f>ROUND(L35/E36,-1)</f>
        <v>0</v>
      </c>
    </row>
    <row r="38" spans="1:12" ht="19" customHeight="1" thickBot="1" x14ac:dyDescent="0.35">
      <c r="A38" s="292" t="s">
        <v>166</v>
      </c>
      <c r="B38" s="214"/>
      <c r="C38" s="293" t="s">
        <v>83</v>
      </c>
      <c r="D38" s="294"/>
      <c r="E38" s="295">
        <f>ROUND(AVERAGE(E37:I37),-1)</f>
        <v>0</v>
      </c>
      <c r="F38" s="161"/>
      <c r="G38" s="161"/>
      <c r="H38" s="161"/>
      <c r="I38" s="296"/>
      <c r="J38" s="297">
        <f>ROUND(AVERAGE(J37:L37),-1)</f>
        <v>0</v>
      </c>
      <c r="K38" s="298"/>
      <c r="L38" s="299"/>
    </row>
    <row r="39" spans="1:12" ht="6.75" customHeight="1" x14ac:dyDescent="0.3">
      <c r="A39" s="173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</row>
    <row r="40" spans="1:12" ht="18" customHeight="1" x14ac:dyDescent="0.3">
      <c r="A40" s="88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</row>
    <row r="41" spans="1:12" ht="18" customHeight="1" x14ac:dyDescent="0.3">
      <c r="A41" s="300"/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</row>
    <row r="42" spans="1:12" ht="18" customHeight="1" x14ac:dyDescent="0.3">
      <c r="A42" s="206"/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</row>
    <row r="43" spans="1:12" ht="18" customHeight="1" x14ac:dyDescent="0.3">
      <c r="A43" s="301"/>
      <c r="B43" s="300"/>
      <c r="C43" s="300"/>
      <c r="D43" s="300"/>
      <c r="E43" s="300"/>
      <c r="F43" s="300"/>
      <c r="G43" s="300"/>
      <c r="H43" s="300"/>
      <c r="I43" s="300"/>
      <c r="J43" s="300"/>
      <c r="K43" s="300"/>
      <c r="L43" s="300"/>
    </row>
  </sheetData>
  <mergeCells count="10">
    <mergeCell ref="E37:F37"/>
    <mergeCell ref="G37:H37"/>
    <mergeCell ref="E38:I38"/>
    <mergeCell ref="J38:L38"/>
    <mergeCell ref="H33:J33"/>
    <mergeCell ref="E34:F34"/>
    <mergeCell ref="G34:H34"/>
    <mergeCell ref="E35:F35"/>
    <mergeCell ref="G35:H35"/>
    <mergeCell ref="E36:L36"/>
  </mergeCells>
  <pageMargins left="0.78740157480314965" right="0.23622047244094491" top="0.62992125984251968" bottom="0.15748031496062992" header="0.27559055118110237" footer="0.23622047244094491"/>
  <pageSetup paperSize="9" orientation="portrait" horizontalDpi="4294967292" verticalDpi="4294967292" r:id="rId1"/>
  <headerFooter alignWithMargins="0">
    <oddFooter>&amp;R&amp;8
&amp;F&amp;D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Sieblinie MI-V</vt:lpstr>
      <vt:lpstr>RezepturMI</vt:lpstr>
      <vt:lpstr>MischanweisungMI</vt:lpstr>
      <vt:lpstr>MischanweisungMI!Druckbereich</vt:lpstr>
      <vt:lpstr>RezepturMI!Druckbereich</vt:lpstr>
      <vt:lpstr>'Sieblinie MI-V'!Druckbereich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Noell, Mathis</dc:creator>
  <cp:lastModifiedBy>Noell, Mathis</cp:lastModifiedBy>
  <dcterms:modified xsi:type="dcterms:W3CDTF">2021-07-19T13:51:16Z</dcterms:modified>
</cp:coreProperties>
</file>