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Y:\PersonalSwap\ahoerman\"/>
    </mc:Choice>
  </mc:AlternateContent>
  <xr:revisionPtr revIDLastSave="0" documentId="13_ncr:1_{87F43283-B382-4FA3-A6CF-4F46F45D6CCB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Logbook" sheetId="1" r:id="rId1"/>
    <sheet name="Sample Environments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529" i="2" l="1"/>
  <c r="C528" i="2" s="1"/>
  <c r="C527" i="2" s="1"/>
  <c r="C526" i="2" s="1"/>
  <c r="C525" i="2" s="1"/>
  <c r="D528" i="2"/>
  <c r="D529" i="2" s="1"/>
  <c r="D526" i="2"/>
  <c r="D525" i="2"/>
  <c r="F522" i="2"/>
  <c r="E522" i="2"/>
  <c r="G522" i="2" s="1"/>
  <c r="C522" i="2"/>
  <c r="G521" i="2"/>
  <c r="C521" i="2"/>
  <c r="G519" i="2"/>
  <c r="E519" i="2"/>
  <c r="C519" i="2"/>
  <c r="G518" i="2"/>
  <c r="F518" i="2"/>
  <c r="F519" i="2" s="1"/>
  <c r="C518" i="2"/>
  <c r="G516" i="2"/>
  <c r="C516" i="2"/>
  <c r="G515" i="2"/>
  <c r="F515" i="2"/>
  <c r="F516" i="2" s="1"/>
  <c r="G514" i="2"/>
  <c r="F514" i="2"/>
  <c r="E514" i="2"/>
  <c r="D514" i="2"/>
  <c r="E513" i="2"/>
  <c r="G513" i="2" s="1"/>
  <c r="D513" i="2"/>
  <c r="G511" i="2"/>
  <c r="D510" i="2"/>
  <c r="C510" i="2"/>
  <c r="D509" i="2"/>
  <c r="C509" i="2"/>
  <c r="F508" i="2"/>
  <c r="F509" i="2" s="1"/>
  <c r="F510" i="2" s="1"/>
  <c r="D508" i="2"/>
  <c r="C508" i="2"/>
  <c r="G507" i="2"/>
  <c r="F507" i="2"/>
  <c r="D507" i="2"/>
  <c r="C507" i="2"/>
  <c r="G506" i="2"/>
  <c r="F506" i="2"/>
  <c r="E506" i="2"/>
  <c r="E507" i="2" s="1"/>
  <c r="E508" i="2" s="1"/>
  <c r="G508" i="2" s="1"/>
  <c r="D506" i="2"/>
  <c r="C506" i="2"/>
  <c r="G505" i="2"/>
  <c r="C505" i="2"/>
  <c r="G504" i="2"/>
  <c r="F504" i="2"/>
  <c r="F503" i="2" s="1"/>
  <c r="F502" i="2" s="1"/>
  <c r="F501" i="2" s="1"/>
  <c r="E504" i="2"/>
  <c r="D504" i="2"/>
  <c r="C504" i="2"/>
  <c r="G503" i="2"/>
  <c r="E503" i="2"/>
  <c r="D503" i="2"/>
  <c r="C503" i="2"/>
  <c r="E502" i="2"/>
  <c r="D502" i="2"/>
  <c r="C502" i="2"/>
  <c r="D501" i="2"/>
  <c r="C501" i="2"/>
  <c r="G499" i="2"/>
  <c r="D498" i="2"/>
  <c r="C498" i="2"/>
  <c r="D497" i="2"/>
  <c r="C497" i="2"/>
  <c r="F496" i="2"/>
  <c r="F497" i="2" s="1"/>
  <c r="F498" i="2" s="1"/>
  <c r="D496" i="2"/>
  <c r="C496" i="2"/>
  <c r="F495" i="2"/>
  <c r="D495" i="2"/>
  <c r="C495" i="2"/>
  <c r="G494" i="2"/>
  <c r="F494" i="2"/>
  <c r="E494" i="2"/>
  <c r="E495" i="2" s="1"/>
  <c r="D494" i="2"/>
  <c r="C494" i="2"/>
  <c r="G493" i="2"/>
  <c r="C493" i="2"/>
  <c r="G492" i="2"/>
  <c r="F492" i="2"/>
  <c r="F491" i="2" s="1"/>
  <c r="F490" i="2" s="1"/>
  <c r="F489" i="2" s="1"/>
  <c r="E492" i="2"/>
  <c r="D492" i="2"/>
  <c r="C492" i="2"/>
  <c r="G491" i="2"/>
  <c r="E491" i="2"/>
  <c r="D491" i="2"/>
  <c r="C491" i="2"/>
  <c r="E490" i="2"/>
  <c r="D490" i="2"/>
  <c r="C490" i="2"/>
  <c r="D489" i="2"/>
  <c r="C489" i="2"/>
  <c r="G487" i="2"/>
  <c r="D486" i="2"/>
  <c r="C486" i="2"/>
  <c r="D485" i="2"/>
  <c r="C485" i="2"/>
  <c r="F484" i="2"/>
  <c r="F485" i="2" s="1"/>
  <c r="F486" i="2" s="1"/>
  <c r="D484" i="2"/>
  <c r="C484" i="2"/>
  <c r="F483" i="2"/>
  <c r="D483" i="2"/>
  <c r="C483" i="2"/>
  <c r="G482" i="2"/>
  <c r="F482" i="2"/>
  <c r="E482" i="2"/>
  <c r="E483" i="2" s="1"/>
  <c r="D482" i="2"/>
  <c r="C482" i="2"/>
  <c r="G481" i="2"/>
  <c r="C481" i="2"/>
  <c r="G480" i="2"/>
  <c r="F480" i="2"/>
  <c r="F479" i="2" s="1"/>
  <c r="F478" i="2" s="1"/>
  <c r="E480" i="2"/>
  <c r="D480" i="2"/>
  <c r="C480" i="2"/>
  <c r="G479" i="2"/>
  <c r="E479" i="2"/>
  <c r="D479" i="2"/>
  <c r="C479" i="2"/>
  <c r="E478" i="2"/>
  <c r="D478" i="2"/>
  <c r="C478" i="2"/>
  <c r="F477" i="2"/>
  <c r="D477" i="2"/>
  <c r="C477" i="2"/>
  <c r="G473" i="2"/>
  <c r="C473" i="2"/>
  <c r="E471" i="2"/>
  <c r="E472" i="2" s="1"/>
  <c r="E473" i="2" s="1"/>
  <c r="F470" i="2"/>
  <c r="F471" i="2" s="1"/>
  <c r="F472" i="2" s="1"/>
  <c r="F473" i="2" s="1"/>
  <c r="E470" i="2"/>
  <c r="G469" i="2"/>
  <c r="G470" i="2" s="1"/>
  <c r="G471" i="2" s="1"/>
  <c r="G472" i="2" s="1"/>
  <c r="F469" i="2"/>
  <c r="E469" i="2"/>
  <c r="D469" i="2"/>
  <c r="D470" i="2" s="1"/>
  <c r="D471" i="2" s="1"/>
  <c r="D472" i="2" s="1"/>
  <c r="D473" i="2" s="1"/>
  <c r="C469" i="2"/>
  <c r="C470" i="2" s="1"/>
  <c r="C471" i="2" s="1"/>
  <c r="C472" i="2" s="1"/>
  <c r="G468" i="2"/>
  <c r="G467" i="2" s="1"/>
  <c r="G466" i="2" s="1"/>
  <c r="F467" i="2"/>
  <c r="E467" i="2"/>
  <c r="E466" i="2" s="1"/>
  <c r="E465" i="2" s="1"/>
  <c r="E464" i="2" s="1"/>
  <c r="D467" i="2"/>
  <c r="D466" i="2" s="1"/>
  <c r="D465" i="2" s="1"/>
  <c r="C467" i="2"/>
  <c r="F466" i="2"/>
  <c r="F465" i="2" s="1"/>
  <c r="F464" i="2" s="1"/>
  <c r="F463" i="2" s="1"/>
  <c r="C466" i="2"/>
  <c r="G465" i="2"/>
  <c r="G464" i="2" s="1"/>
  <c r="G463" i="2" s="1"/>
  <c r="C465" i="2"/>
  <c r="C464" i="2" s="1"/>
  <c r="C463" i="2" s="1"/>
  <c r="D464" i="2"/>
  <c r="D463" i="2" s="1"/>
  <c r="E463" i="2"/>
  <c r="C459" i="2"/>
  <c r="C460" i="2" s="1"/>
  <c r="D458" i="2"/>
  <c r="D459" i="2" s="1"/>
  <c r="D460" i="2" s="1"/>
  <c r="E457" i="2"/>
  <c r="E458" i="2" s="1"/>
  <c r="E459" i="2" s="1"/>
  <c r="E460" i="2" s="1"/>
  <c r="D457" i="2"/>
  <c r="F456" i="2"/>
  <c r="F457" i="2" s="1"/>
  <c r="F458" i="2" s="1"/>
  <c r="F459" i="2" s="1"/>
  <c r="F460" i="2" s="1"/>
  <c r="E456" i="2"/>
  <c r="D456" i="2"/>
  <c r="C456" i="2"/>
  <c r="C457" i="2" s="1"/>
  <c r="C458" i="2" s="1"/>
  <c r="G455" i="2"/>
  <c r="F454" i="2"/>
  <c r="F453" i="2" s="1"/>
  <c r="F452" i="2" s="1"/>
  <c r="F451" i="2" s="1"/>
  <c r="F450" i="2" s="1"/>
  <c r="E454" i="2"/>
  <c r="D454" i="2"/>
  <c r="D453" i="2" s="1"/>
  <c r="D452" i="2" s="1"/>
  <c r="D451" i="2" s="1"/>
  <c r="C454" i="2"/>
  <c r="C453" i="2" s="1"/>
  <c r="C452" i="2" s="1"/>
  <c r="C451" i="2" s="1"/>
  <c r="C450" i="2" s="1"/>
  <c r="E453" i="2"/>
  <c r="E452" i="2" s="1"/>
  <c r="E451" i="2" s="1"/>
  <c r="E450" i="2" s="1"/>
  <c r="D450" i="2"/>
  <c r="C445" i="2"/>
  <c r="C446" i="2" s="1"/>
  <c r="C447" i="2" s="1"/>
  <c r="D444" i="2"/>
  <c r="D445" i="2" s="1"/>
  <c r="D446" i="2" s="1"/>
  <c r="D447" i="2" s="1"/>
  <c r="C444" i="2"/>
  <c r="F443" i="2"/>
  <c r="F444" i="2" s="1"/>
  <c r="F445" i="2" s="1"/>
  <c r="F446" i="2" s="1"/>
  <c r="F447" i="2" s="1"/>
  <c r="E443" i="2"/>
  <c r="E444" i="2" s="1"/>
  <c r="E445" i="2" s="1"/>
  <c r="E446" i="2" s="1"/>
  <c r="E447" i="2" s="1"/>
  <c r="D443" i="2"/>
  <c r="C443" i="2"/>
  <c r="G442" i="2"/>
  <c r="G443" i="2" s="1"/>
  <c r="G444" i="2" s="1"/>
  <c r="G445" i="2" s="1"/>
  <c r="G446" i="2" s="1"/>
  <c r="G447" i="2" s="1"/>
  <c r="G441" i="2"/>
  <c r="G440" i="2" s="1"/>
  <c r="G439" i="2" s="1"/>
  <c r="G438" i="2" s="1"/>
  <c r="G437" i="2" s="1"/>
  <c r="F441" i="2"/>
  <c r="F440" i="2" s="1"/>
  <c r="F439" i="2" s="1"/>
  <c r="E441" i="2"/>
  <c r="D441" i="2"/>
  <c r="C441" i="2"/>
  <c r="C440" i="2" s="1"/>
  <c r="C439" i="2" s="1"/>
  <c r="C438" i="2" s="1"/>
  <c r="C437" i="2" s="1"/>
  <c r="E440" i="2"/>
  <c r="D440" i="2"/>
  <c r="D439" i="2" s="1"/>
  <c r="D438" i="2" s="1"/>
  <c r="D437" i="2" s="1"/>
  <c r="E439" i="2"/>
  <c r="E438" i="2" s="1"/>
  <c r="E437" i="2" s="1"/>
  <c r="F438" i="2"/>
  <c r="F437" i="2" s="1"/>
  <c r="G434" i="2"/>
  <c r="E433" i="2"/>
  <c r="G433" i="2" s="1"/>
  <c r="D433" i="2"/>
  <c r="C433" i="2"/>
  <c r="E432" i="2"/>
  <c r="G432" i="2" s="1"/>
  <c r="D432" i="2"/>
  <c r="C432" i="2"/>
  <c r="E431" i="2"/>
  <c r="G431" i="2" s="1"/>
  <c r="D431" i="2"/>
  <c r="C431" i="2"/>
  <c r="E430" i="2"/>
  <c r="G430" i="2" s="1"/>
  <c r="D430" i="2"/>
  <c r="C430" i="2"/>
  <c r="E429" i="2"/>
  <c r="G429" i="2" s="1"/>
  <c r="D429" i="2"/>
  <c r="C429" i="2"/>
  <c r="E428" i="2"/>
  <c r="G428" i="2" s="1"/>
  <c r="D428" i="2"/>
  <c r="C428" i="2"/>
  <c r="E427" i="2"/>
  <c r="G427" i="2" s="1"/>
  <c r="D427" i="2"/>
  <c r="C427" i="2"/>
  <c r="E426" i="2"/>
  <c r="G426" i="2" s="1"/>
  <c r="D426" i="2"/>
  <c r="C426" i="2"/>
  <c r="E425" i="2"/>
  <c r="G425" i="2" s="1"/>
  <c r="D425" i="2"/>
  <c r="C425" i="2"/>
  <c r="E424" i="2"/>
  <c r="G424" i="2" s="1"/>
  <c r="D424" i="2"/>
  <c r="C424" i="2"/>
  <c r="E423" i="2"/>
  <c r="G423" i="2" s="1"/>
  <c r="D423" i="2"/>
  <c r="C423" i="2"/>
  <c r="E422" i="2"/>
  <c r="G422" i="2" s="1"/>
  <c r="D422" i="2"/>
  <c r="C422" i="2"/>
  <c r="E421" i="2"/>
  <c r="G421" i="2" s="1"/>
  <c r="D421" i="2"/>
  <c r="C421" i="2"/>
  <c r="E420" i="2"/>
  <c r="G420" i="2" s="1"/>
  <c r="D420" i="2"/>
  <c r="C420" i="2"/>
  <c r="E419" i="2"/>
  <c r="G419" i="2" s="1"/>
  <c r="D419" i="2"/>
  <c r="C419" i="2"/>
  <c r="E418" i="2"/>
  <c r="G418" i="2" s="1"/>
  <c r="D418" i="2"/>
  <c r="C418" i="2"/>
  <c r="E417" i="2"/>
  <c r="G417" i="2" s="1"/>
  <c r="D417" i="2"/>
  <c r="C417" i="2"/>
  <c r="E416" i="2"/>
  <c r="G416" i="2" s="1"/>
  <c r="D416" i="2"/>
  <c r="C416" i="2"/>
  <c r="E415" i="2"/>
  <c r="G415" i="2" s="1"/>
  <c r="D415" i="2"/>
  <c r="C415" i="2"/>
  <c r="E414" i="2"/>
  <c r="G414" i="2" s="1"/>
  <c r="D414" i="2"/>
  <c r="C414" i="2"/>
  <c r="E413" i="2"/>
  <c r="G413" i="2" s="1"/>
  <c r="D413" i="2"/>
  <c r="C413" i="2"/>
  <c r="E412" i="2"/>
  <c r="G412" i="2" s="1"/>
  <c r="D412" i="2"/>
  <c r="C412" i="2"/>
  <c r="E411" i="2"/>
  <c r="G411" i="2" s="1"/>
  <c r="D411" i="2"/>
  <c r="C411" i="2"/>
  <c r="E410" i="2"/>
  <c r="G410" i="2" s="1"/>
  <c r="D410" i="2"/>
  <c r="C410" i="2"/>
  <c r="E409" i="2"/>
  <c r="G409" i="2" s="1"/>
  <c r="D409" i="2"/>
  <c r="C409" i="2"/>
  <c r="E408" i="2"/>
  <c r="G408" i="2" s="1"/>
  <c r="D408" i="2"/>
  <c r="C408" i="2"/>
  <c r="E407" i="2"/>
  <c r="G407" i="2" s="1"/>
  <c r="D407" i="2"/>
  <c r="C407" i="2"/>
  <c r="E406" i="2"/>
  <c r="G406" i="2" s="1"/>
  <c r="D406" i="2"/>
  <c r="C406" i="2"/>
  <c r="E405" i="2"/>
  <c r="G405" i="2" s="1"/>
  <c r="D405" i="2"/>
  <c r="C405" i="2"/>
  <c r="E404" i="2"/>
  <c r="G404" i="2" s="1"/>
  <c r="D404" i="2"/>
  <c r="C404" i="2"/>
  <c r="E403" i="2"/>
  <c r="G403" i="2" s="1"/>
  <c r="D403" i="2"/>
  <c r="C403" i="2"/>
  <c r="E402" i="2"/>
  <c r="G402" i="2" s="1"/>
  <c r="D402" i="2"/>
  <c r="C402" i="2"/>
  <c r="E401" i="2"/>
  <c r="G401" i="2" s="1"/>
  <c r="D401" i="2"/>
  <c r="C401" i="2"/>
  <c r="E400" i="2"/>
  <c r="G400" i="2" s="1"/>
  <c r="D400" i="2"/>
  <c r="C400" i="2"/>
  <c r="E399" i="2"/>
  <c r="G399" i="2" s="1"/>
  <c r="D399" i="2"/>
  <c r="C399" i="2"/>
  <c r="E398" i="2"/>
  <c r="G398" i="2" s="1"/>
  <c r="D398" i="2"/>
  <c r="C398" i="2"/>
  <c r="E397" i="2"/>
  <c r="G397" i="2" s="1"/>
  <c r="D397" i="2"/>
  <c r="C397" i="2"/>
  <c r="G396" i="2"/>
  <c r="E396" i="2"/>
  <c r="D396" i="2"/>
  <c r="C396" i="2"/>
  <c r="G395" i="2"/>
  <c r="E395" i="2"/>
  <c r="D395" i="2"/>
  <c r="C395" i="2"/>
  <c r="G394" i="2"/>
  <c r="E394" i="2"/>
  <c r="D394" i="2"/>
  <c r="C394" i="2"/>
  <c r="G393" i="2"/>
  <c r="E393" i="2"/>
  <c r="D393" i="2"/>
  <c r="C393" i="2"/>
  <c r="G392" i="2"/>
  <c r="E392" i="2"/>
  <c r="D392" i="2"/>
  <c r="C392" i="2"/>
  <c r="G391" i="2"/>
  <c r="E391" i="2"/>
  <c r="D391" i="2"/>
  <c r="C391" i="2"/>
  <c r="G390" i="2"/>
  <c r="E390" i="2"/>
  <c r="D390" i="2"/>
  <c r="C390" i="2"/>
  <c r="G389" i="2"/>
  <c r="E389" i="2"/>
  <c r="D389" i="2"/>
  <c r="C389" i="2"/>
  <c r="G388" i="2"/>
  <c r="E388" i="2"/>
  <c r="D388" i="2"/>
  <c r="C388" i="2"/>
  <c r="G387" i="2"/>
  <c r="E387" i="2"/>
  <c r="D387" i="2"/>
  <c r="C387" i="2"/>
  <c r="G386" i="2"/>
  <c r="E386" i="2"/>
  <c r="D386" i="2"/>
  <c r="C386" i="2"/>
  <c r="G385" i="2"/>
  <c r="E385" i="2"/>
  <c r="D385" i="2"/>
  <c r="C385" i="2"/>
  <c r="G384" i="2"/>
  <c r="E384" i="2"/>
  <c r="D384" i="2"/>
  <c r="C384" i="2"/>
  <c r="G383" i="2"/>
  <c r="E383" i="2"/>
  <c r="D383" i="2"/>
  <c r="C383" i="2"/>
  <c r="G382" i="2"/>
  <c r="E382" i="2"/>
  <c r="D382" i="2"/>
  <c r="C382" i="2"/>
  <c r="G381" i="2"/>
  <c r="E381" i="2"/>
  <c r="D381" i="2"/>
  <c r="C381" i="2"/>
  <c r="G380" i="2"/>
  <c r="E380" i="2"/>
  <c r="D380" i="2"/>
  <c r="C380" i="2"/>
  <c r="G379" i="2"/>
  <c r="E379" i="2"/>
  <c r="D379" i="2"/>
  <c r="C379" i="2"/>
  <c r="G378" i="2"/>
  <c r="C378" i="2"/>
  <c r="G377" i="2"/>
  <c r="E377" i="2"/>
  <c r="D377" i="2"/>
  <c r="C377" i="2"/>
  <c r="G376" i="2"/>
  <c r="E376" i="2"/>
  <c r="D376" i="2"/>
  <c r="C376" i="2"/>
  <c r="G375" i="2"/>
  <c r="E375" i="2"/>
  <c r="D375" i="2"/>
  <c r="C375" i="2"/>
  <c r="G374" i="2"/>
  <c r="E374" i="2"/>
  <c r="D374" i="2"/>
  <c r="C374" i="2"/>
  <c r="G373" i="2"/>
  <c r="E373" i="2"/>
  <c r="D373" i="2"/>
  <c r="C373" i="2"/>
  <c r="G372" i="2"/>
  <c r="E372" i="2"/>
  <c r="D372" i="2"/>
  <c r="C372" i="2"/>
  <c r="G371" i="2"/>
  <c r="E371" i="2"/>
  <c r="D371" i="2"/>
  <c r="C371" i="2"/>
  <c r="G370" i="2"/>
  <c r="E370" i="2"/>
  <c r="D370" i="2"/>
  <c r="C370" i="2"/>
  <c r="G369" i="2"/>
  <c r="E369" i="2"/>
  <c r="D369" i="2"/>
  <c r="C369" i="2"/>
  <c r="G368" i="2"/>
  <c r="E368" i="2"/>
  <c r="D368" i="2"/>
  <c r="C368" i="2"/>
  <c r="G367" i="2"/>
  <c r="E367" i="2"/>
  <c r="D367" i="2"/>
  <c r="C367" i="2"/>
  <c r="G366" i="2"/>
  <c r="E366" i="2"/>
  <c r="D366" i="2"/>
  <c r="C366" i="2"/>
  <c r="G365" i="2"/>
  <c r="E365" i="2"/>
  <c r="D365" i="2"/>
  <c r="C365" i="2"/>
  <c r="G364" i="2"/>
  <c r="E364" i="2"/>
  <c r="D364" i="2"/>
  <c r="C364" i="2"/>
  <c r="G363" i="2"/>
  <c r="E363" i="2"/>
  <c r="D363" i="2"/>
  <c r="C363" i="2"/>
  <c r="G362" i="2"/>
  <c r="E362" i="2"/>
  <c r="D362" i="2"/>
  <c r="C362" i="2"/>
  <c r="G361" i="2"/>
  <c r="E361" i="2"/>
  <c r="D361" i="2"/>
  <c r="C361" i="2"/>
  <c r="G360" i="2"/>
  <c r="E360" i="2"/>
  <c r="D360" i="2"/>
  <c r="C360" i="2"/>
  <c r="G359" i="2"/>
  <c r="E359" i="2"/>
  <c r="D359" i="2"/>
  <c r="C359" i="2"/>
  <c r="G358" i="2"/>
  <c r="E358" i="2"/>
  <c r="D358" i="2"/>
  <c r="C358" i="2"/>
  <c r="G357" i="2"/>
  <c r="E357" i="2"/>
  <c r="D357" i="2"/>
  <c r="C357" i="2"/>
  <c r="G356" i="2"/>
  <c r="E356" i="2"/>
  <c r="D356" i="2"/>
  <c r="C356" i="2"/>
  <c r="G355" i="2"/>
  <c r="E355" i="2"/>
  <c r="D355" i="2"/>
  <c r="C355" i="2"/>
  <c r="G354" i="2"/>
  <c r="E354" i="2"/>
  <c r="D354" i="2"/>
  <c r="C354" i="2"/>
  <c r="G353" i="2"/>
  <c r="E353" i="2"/>
  <c r="D353" i="2"/>
  <c r="C353" i="2"/>
  <c r="G352" i="2"/>
  <c r="E352" i="2"/>
  <c r="D352" i="2"/>
  <c r="C352" i="2"/>
  <c r="G351" i="2"/>
  <c r="E351" i="2"/>
  <c r="D351" i="2"/>
  <c r="C351" i="2"/>
  <c r="G350" i="2"/>
  <c r="E350" i="2"/>
  <c r="D350" i="2"/>
  <c r="C350" i="2"/>
  <c r="G349" i="2"/>
  <c r="E349" i="2"/>
  <c r="D349" i="2"/>
  <c r="C349" i="2"/>
  <c r="G348" i="2"/>
  <c r="E348" i="2"/>
  <c r="D348" i="2"/>
  <c r="C348" i="2"/>
  <c r="G347" i="2"/>
  <c r="E347" i="2"/>
  <c r="D347" i="2"/>
  <c r="C347" i="2"/>
  <c r="G346" i="2"/>
  <c r="E346" i="2"/>
  <c r="D346" i="2"/>
  <c r="C346" i="2"/>
  <c r="G345" i="2"/>
  <c r="E345" i="2"/>
  <c r="D345" i="2"/>
  <c r="C345" i="2"/>
  <c r="E344" i="2"/>
  <c r="G344" i="2" s="1"/>
  <c r="D344" i="2"/>
  <c r="C344" i="2"/>
  <c r="E343" i="2"/>
  <c r="G343" i="2" s="1"/>
  <c r="D343" i="2"/>
  <c r="C343" i="2"/>
  <c r="E342" i="2"/>
  <c r="G342" i="2" s="1"/>
  <c r="D342" i="2"/>
  <c r="C342" i="2"/>
  <c r="E341" i="2"/>
  <c r="G341" i="2" s="1"/>
  <c r="D341" i="2"/>
  <c r="C341" i="2"/>
  <c r="E340" i="2"/>
  <c r="G340" i="2" s="1"/>
  <c r="D340" i="2"/>
  <c r="C340" i="2"/>
  <c r="E339" i="2"/>
  <c r="G339" i="2" s="1"/>
  <c r="D339" i="2"/>
  <c r="C339" i="2"/>
  <c r="E338" i="2"/>
  <c r="G338" i="2" s="1"/>
  <c r="D338" i="2"/>
  <c r="C338" i="2"/>
  <c r="E337" i="2"/>
  <c r="G337" i="2" s="1"/>
  <c r="D337" i="2"/>
  <c r="C337" i="2"/>
  <c r="E336" i="2"/>
  <c r="G336" i="2" s="1"/>
  <c r="D336" i="2"/>
  <c r="C336" i="2"/>
  <c r="E335" i="2"/>
  <c r="G335" i="2" s="1"/>
  <c r="D335" i="2"/>
  <c r="C335" i="2"/>
  <c r="E334" i="2"/>
  <c r="G334" i="2" s="1"/>
  <c r="D334" i="2"/>
  <c r="C334" i="2"/>
  <c r="G332" i="2"/>
  <c r="D331" i="2"/>
  <c r="C331" i="2"/>
  <c r="E330" i="2"/>
  <c r="G330" i="2" s="1"/>
  <c r="D330" i="2"/>
  <c r="C330" i="2"/>
  <c r="E329" i="2"/>
  <c r="G329" i="2" s="1"/>
  <c r="D329" i="2"/>
  <c r="C329" i="2"/>
  <c r="D328" i="2"/>
  <c r="C328" i="2"/>
  <c r="D327" i="2"/>
  <c r="C327" i="2"/>
  <c r="E326" i="2"/>
  <c r="G326" i="2" s="1"/>
  <c r="D326" i="2"/>
  <c r="C326" i="2"/>
  <c r="E325" i="2"/>
  <c r="G325" i="2" s="1"/>
  <c r="D325" i="2"/>
  <c r="C325" i="2"/>
  <c r="D324" i="2"/>
  <c r="C324" i="2"/>
  <c r="D323" i="2"/>
  <c r="C323" i="2"/>
  <c r="E322" i="2"/>
  <c r="G322" i="2" s="1"/>
  <c r="D322" i="2"/>
  <c r="C322" i="2"/>
  <c r="E321" i="2"/>
  <c r="G321" i="2" s="1"/>
  <c r="D321" i="2"/>
  <c r="C321" i="2"/>
  <c r="D320" i="2"/>
  <c r="C320" i="2"/>
  <c r="D319" i="2"/>
  <c r="C319" i="2"/>
  <c r="E318" i="2"/>
  <c r="G318" i="2" s="1"/>
  <c r="D318" i="2"/>
  <c r="C318" i="2"/>
  <c r="E317" i="2"/>
  <c r="G317" i="2" s="1"/>
  <c r="D317" i="2"/>
  <c r="C317" i="2"/>
  <c r="D316" i="2"/>
  <c r="C316" i="2"/>
  <c r="D315" i="2"/>
  <c r="C315" i="2"/>
  <c r="E314" i="2"/>
  <c r="G314" i="2" s="1"/>
  <c r="D314" i="2"/>
  <c r="C314" i="2"/>
  <c r="E313" i="2"/>
  <c r="G313" i="2" s="1"/>
  <c r="D313" i="2"/>
  <c r="C313" i="2"/>
  <c r="D312" i="2"/>
  <c r="C312" i="2"/>
  <c r="D311" i="2"/>
  <c r="C311" i="2"/>
  <c r="E310" i="2"/>
  <c r="G310" i="2" s="1"/>
  <c r="D310" i="2"/>
  <c r="C310" i="2"/>
  <c r="E309" i="2"/>
  <c r="G309" i="2" s="1"/>
  <c r="D309" i="2"/>
  <c r="C309" i="2"/>
  <c r="D308" i="2"/>
  <c r="C308" i="2"/>
  <c r="D307" i="2"/>
  <c r="C307" i="2"/>
  <c r="E306" i="2"/>
  <c r="G306" i="2" s="1"/>
  <c r="D306" i="2"/>
  <c r="C306" i="2"/>
  <c r="E305" i="2"/>
  <c r="G305" i="2" s="1"/>
  <c r="D305" i="2"/>
  <c r="C305" i="2"/>
  <c r="D304" i="2"/>
  <c r="C304" i="2"/>
  <c r="D303" i="2"/>
  <c r="C303" i="2"/>
  <c r="E302" i="2"/>
  <c r="G302" i="2" s="1"/>
  <c r="D302" i="2"/>
  <c r="C302" i="2"/>
  <c r="E301" i="2"/>
  <c r="G301" i="2" s="1"/>
  <c r="D301" i="2"/>
  <c r="C301" i="2"/>
  <c r="D300" i="2"/>
  <c r="C300" i="2"/>
  <c r="D299" i="2"/>
  <c r="C299" i="2"/>
  <c r="E298" i="2"/>
  <c r="G298" i="2" s="1"/>
  <c r="D298" i="2"/>
  <c r="C298" i="2"/>
  <c r="E297" i="2"/>
  <c r="G297" i="2" s="1"/>
  <c r="D297" i="2"/>
  <c r="C297" i="2"/>
  <c r="D296" i="2"/>
  <c r="C296" i="2"/>
  <c r="D295" i="2"/>
  <c r="C295" i="2"/>
  <c r="E294" i="2"/>
  <c r="G294" i="2" s="1"/>
  <c r="D294" i="2"/>
  <c r="C294" i="2"/>
  <c r="E293" i="2"/>
  <c r="G293" i="2" s="1"/>
  <c r="D293" i="2"/>
  <c r="C293" i="2"/>
  <c r="D292" i="2"/>
  <c r="C292" i="2"/>
  <c r="D291" i="2"/>
  <c r="C291" i="2"/>
  <c r="E290" i="2"/>
  <c r="G290" i="2" s="1"/>
  <c r="D290" i="2"/>
  <c r="C290" i="2"/>
  <c r="E289" i="2"/>
  <c r="G289" i="2" s="1"/>
  <c r="D289" i="2"/>
  <c r="C289" i="2"/>
  <c r="D288" i="2"/>
  <c r="C288" i="2"/>
  <c r="D287" i="2"/>
  <c r="C287" i="2"/>
  <c r="E286" i="2"/>
  <c r="G286" i="2" s="1"/>
  <c r="D286" i="2"/>
  <c r="C286" i="2"/>
  <c r="E285" i="2"/>
  <c r="G285" i="2" s="1"/>
  <c r="D285" i="2"/>
  <c r="C285" i="2"/>
  <c r="D284" i="2"/>
  <c r="C284" i="2"/>
  <c r="D283" i="2"/>
  <c r="C283" i="2"/>
  <c r="E282" i="2"/>
  <c r="G282" i="2" s="1"/>
  <c r="D282" i="2"/>
  <c r="C282" i="2"/>
  <c r="E281" i="2"/>
  <c r="G281" i="2" s="1"/>
  <c r="D281" i="2"/>
  <c r="C281" i="2"/>
  <c r="D280" i="2"/>
  <c r="C280" i="2"/>
  <c r="D279" i="2"/>
  <c r="C279" i="2"/>
  <c r="E278" i="2"/>
  <c r="G278" i="2" s="1"/>
  <c r="D278" i="2"/>
  <c r="C278" i="2"/>
  <c r="E277" i="2"/>
  <c r="G277" i="2" s="1"/>
  <c r="D277" i="2"/>
  <c r="C277" i="2"/>
  <c r="E276" i="2"/>
  <c r="C276" i="2"/>
  <c r="D275" i="2"/>
  <c r="C275" i="2"/>
  <c r="D274" i="2"/>
  <c r="C274" i="2"/>
  <c r="D273" i="2"/>
  <c r="C273" i="2"/>
  <c r="D272" i="2"/>
  <c r="C272" i="2"/>
  <c r="D271" i="2"/>
  <c r="C271" i="2"/>
  <c r="D270" i="2"/>
  <c r="C270" i="2"/>
  <c r="D269" i="2"/>
  <c r="C269" i="2"/>
  <c r="D268" i="2"/>
  <c r="C268" i="2"/>
  <c r="D267" i="2"/>
  <c r="C267" i="2"/>
  <c r="D266" i="2"/>
  <c r="C266" i="2"/>
  <c r="D265" i="2"/>
  <c r="C265" i="2"/>
  <c r="D264" i="2"/>
  <c r="C264" i="2"/>
  <c r="D263" i="2"/>
  <c r="C263" i="2"/>
  <c r="D262" i="2"/>
  <c r="C262" i="2"/>
  <c r="D261" i="2"/>
  <c r="C261" i="2"/>
  <c r="D260" i="2"/>
  <c r="C260" i="2"/>
  <c r="D259" i="2"/>
  <c r="C259" i="2"/>
  <c r="D258" i="2"/>
  <c r="C258" i="2"/>
  <c r="D257" i="2"/>
  <c r="C257" i="2"/>
  <c r="D256" i="2"/>
  <c r="C256" i="2"/>
  <c r="D255" i="2"/>
  <c r="C255" i="2"/>
  <c r="D254" i="2"/>
  <c r="C254" i="2"/>
  <c r="D253" i="2"/>
  <c r="C253" i="2"/>
  <c r="D252" i="2"/>
  <c r="C252" i="2"/>
  <c r="D251" i="2"/>
  <c r="C251" i="2"/>
  <c r="D250" i="2"/>
  <c r="C250" i="2"/>
  <c r="D249" i="2"/>
  <c r="C249" i="2"/>
  <c r="D248" i="2"/>
  <c r="C248" i="2"/>
  <c r="D247" i="2"/>
  <c r="C247" i="2"/>
  <c r="D246" i="2"/>
  <c r="C246" i="2"/>
  <c r="D245" i="2"/>
  <c r="C245" i="2"/>
  <c r="D244" i="2"/>
  <c r="C244" i="2"/>
  <c r="D243" i="2"/>
  <c r="C243" i="2"/>
  <c r="D242" i="2"/>
  <c r="C242" i="2"/>
  <c r="D241" i="2"/>
  <c r="C241" i="2"/>
  <c r="D240" i="2"/>
  <c r="C240" i="2"/>
  <c r="D239" i="2"/>
  <c r="C239" i="2"/>
  <c r="D238" i="2"/>
  <c r="C238" i="2"/>
  <c r="D237" i="2"/>
  <c r="C237" i="2"/>
  <c r="D236" i="2"/>
  <c r="C236" i="2"/>
  <c r="D235" i="2"/>
  <c r="C235" i="2"/>
  <c r="D234" i="2"/>
  <c r="C234" i="2"/>
  <c r="D233" i="2"/>
  <c r="C233" i="2"/>
  <c r="D232" i="2"/>
  <c r="C232" i="2"/>
  <c r="G230" i="2"/>
  <c r="D229" i="2"/>
  <c r="C229" i="2"/>
  <c r="E228" i="2"/>
  <c r="G228" i="2" s="1"/>
  <c r="D228" i="2"/>
  <c r="C228" i="2"/>
  <c r="E227" i="2"/>
  <c r="G227" i="2" s="1"/>
  <c r="D227" i="2"/>
  <c r="C227" i="2"/>
  <c r="D226" i="2"/>
  <c r="C226" i="2"/>
  <c r="D225" i="2"/>
  <c r="C225" i="2"/>
  <c r="E224" i="2"/>
  <c r="G224" i="2" s="1"/>
  <c r="D224" i="2"/>
  <c r="C224" i="2"/>
  <c r="E223" i="2"/>
  <c r="G223" i="2" s="1"/>
  <c r="D223" i="2"/>
  <c r="C223" i="2"/>
  <c r="D222" i="2"/>
  <c r="C222" i="2"/>
  <c r="D221" i="2"/>
  <c r="C221" i="2"/>
  <c r="E220" i="2"/>
  <c r="G220" i="2" s="1"/>
  <c r="D220" i="2"/>
  <c r="C220" i="2"/>
  <c r="E219" i="2"/>
  <c r="G219" i="2" s="1"/>
  <c r="D219" i="2"/>
  <c r="C219" i="2"/>
  <c r="D218" i="2"/>
  <c r="C218" i="2"/>
  <c r="D217" i="2"/>
  <c r="C217" i="2"/>
  <c r="E216" i="2"/>
  <c r="G216" i="2" s="1"/>
  <c r="D216" i="2"/>
  <c r="C216" i="2"/>
  <c r="E215" i="2"/>
  <c r="G215" i="2" s="1"/>
  <c r="D215" i="2"/>
  <c r="C215" i="2"/>
  <c r="D214" i="2"/>
  <c r="C214" i="2"/>
  <c r="D213" i="2"/>
  <c r="C213" i="2"/>
  <c r="E212" i="2"/>
  <c r="G212" i="2" s="1"/>
  <c r="D212" i="2"/>
  <c r="C212" i="2"/>
  <c r="E211" i="2"/>
  <c r="G211" i="2" s="1"/>
  <c r="D211" i="2"/>
  <c r="C211" i="2"/>
  <c r="D210" i="2"/>
  <c r="C210" i="2"/>
  <c r="D209" i="2"/>
  <c r="C209" i="2"/>
  <c r="E208" i="2"/>
  <c r="G208" i="2" s="1"/>
  <c r="D208" i="2"/>
  <c r="C208" i="2"/>
  <c r="E207" i="2"/>
  <c r="G207" i="2" s="1"/>
  <c r="D207" i="2"/>
  <c r="C207" i="2"/>
  <c r="D206" i="2"/>
  <c r="C206" i="2"/>
  <c r="D205" i="2"/>
  <c r="C205" i="2"/>
  <c r="E204" i="2"/>
  <c r="G204" i="2" s="1"/>
  <c r="D204" i="2"/>
  <c r="C204" i="2"/>
  <c r="E203" i="2"/>
  <c r="G203" i="2" s="1"/>
  <c r="D203" i="2"/>
  <c r="C203" i="2"/>
  <c r="D202" i="2"/>
  <c r="C202" i="2"/>
  <c r="D201" i="2"/>
  <c r="C201" i="2"/>
  <c r="E200" i="2"/>
  <c r="G200" i="2" s="1"/>
  <c r="D200" i="2"/>
  <c r="C200" i="2"/>
  <c r="E199" i="2"/>
  <c r="G199" i="2" s="1"/>
  <c r="D199" i="2"/>
  <c r="C199" i="2"/>
  <c r="D198" i="2"/>
  <c r="C198" i="2"/>
  <c r="D197" i="2"/>
  <c r="C197" i="2"/>
  <c r="E196" i="2"/>
  <c r="G196" i="2" s="1"/>
  <c r="D196" i="2"/>
  <c r="C196" i="2"/>
  <c r="E195" i="2"/>
  <c r="G195" i="2" s="1"/>
  <c r="D195" i="2"/>
  <c r="C195" i="2"/>
  <c r="D194" i="2"/>
  <c r="C194" i="2"/>
  <c r="D193" i="2"/>
  <c r="C193" i="2"/>
  <c r="E192" i="2"/>
  <c r="G192" i="2" s="1"/>
  <c r="D192" i="2"/>
  <c r="C192" i="2"/>
  <c r="E191" i="2"/>
  <c r="G191" i="2" s="1"/>
  <c r="D191" i="2"/>
  <c r="C191" i="2"/>
  <c r="D190" i="2"/>
  <c r="C190" i="2"/>
  <c r="D189" i="2"/>
  <c r="C189" i="2"/>
  <c r="E188" i="2"/>
  <c r="G188" i="2" s="1"/>
  <c r="D188" i="2"/>
  <c r="C188" i="2"/>
  <c r="E187" i="2"/>
  <c r="G187" i="2" s="1"/>
  <c r="D187" i="2"/>
  <c r="C187" i="2"/>
  <c r="D186" i="2"/>
  <c r="C186" i="2"/>
  <c r="D185" i="2"/>
  <c r="C185" i="2"/>
  <c r="E184" i="2"/>
  <c r="G184" i="2" s="1"/>
  <c r="D184" i="2"/>
  <c r="C184" i="2"/>
  <c r="E183" i="2"/>
  <c r="G183" i="2" s="1"/>
  <c r="D183" i="2"/>
  <c r="C183" i="2"/>
  <c r="D182" i="2"/>
  <c r="C182" i="2"/>
  <c r="E181" i="2"/>
  <c r="G181" i="2" s="1"/>
  <c r="D181" i="2"/>
  <c r="C181" i="2"/>
  <c r="E180" i="2"/>
  <c r="G180" i="2" s="1"/>
  <c r="D180" i="2"/>
  <c r="C180" i="2"/>
  <c r="E179" i="2"/>
  <c r="G179" i="2" s="1"/>
  <c r="D179" i="2"/>
  <c r="C179" i="2"/>
  <c r="D178" i="2"/>
  <c r="C178" i="2"/>
  <c r="E177" i="2"/>
  <c r="G177" i="2" s="1"/>
  <c r="D177" i="2"/>
  <c r="C177" i="2"/>
  <c r="E176" i="2"/>
  <c r="G176" i="2" s="1"/>
  <c r="D176" i="2"/>
  <c r="C176" i="2"/>
  <c r="E175" i="2"/>
  <c r="G175" i="2" s="1"/>
  <c r="D175" i="2"/>
  <c r="C175" i="2"/>
  <c r="E174" i="2"/>
  <c r="C174" i="2"/>
  <c r="D173" i="2"/>
  <c r="C173" i="2"/>
  <c r="D172" i="2"/>
  <c r="C172" i="2"/>
  <c r="D171" i="2"/>
  <c r="C171" i="2"/>
  <c r="D170" i="2"/>
  <c r="C170" i="2"/>
  <c r="D169" i="2"/>
  <c r="C169" i="2"/>
  <c r="D168" i="2"/>
  <c r="C168" i="2"/>
  <c r="D167" i="2"/>
  <c r="C167" i="2"/>
  <c r="D166" i="2"/>
  <c r="C166" i="2"/>
  <c r="G165" i="2"/>
  <c r="E165" i="2"/>
  <c r="D165" i="2"/>
  <c r="C165" i="2"/>
  <c r="G164" i="2"/>
  <c r="E164" i="2"/>
  <c r="D164" i="2"/>
  <c r="C164" i="2"/>
  <c r="G163" i="2"/>
  <c r="E163" i="2"/>
  <c r="D163" i="2"/>
  <c r="C163" i="2"/>
  <c r="G162" i="2"/>
  <c r="E162" i="2"/>
  <c r="D162" i="2"/>
  <c r="C162" i="2"/>
  <c r="G161" i="2"/>
  <c r="E161" i="2"/>
  <c r="D161" i="2"/>
  <c r="C161" i="2"/>
  <c r="G160" i="2"/>
  <c r="E160" i="2"/>
  <c r="D160" i="2"/>
  <c r="C160" i="2"/>
  <c r="G159" i="2"/>
  <c r="E159" i="2"/>
  <c r="D159" i="2"/>
  <c r="C159" i="2"/>
  <c r="G158" i="2"/>
  <c r="E158" i="2"/>
  <c r="D158" i="2"/>
  <c r="C158" i="2"/>
  <c r="G157" i="2"/>
  <c r="E157" i="2"/>
  <c r="D157" i="2"/>
  <c r="C157" i="2"/>
  <c r="G156" i="2"/>
  <c r="E156" i="2"/>
  <c r="D156" i="2"/>
  <c r="C156" i="2"/>
  <c r="G155" i="2"/>
  <c r="E155" i="2"/>
  <c r="D155" i="2"/>
  <c r="C155" i="2"/>
  <c r="G154" i="2"/>
  <c r="E154" i="2"/>
  <c r="D154" i="2"/>
  <c r="C154" i="2"/>
  <c r="G153" i="2"/>
  <c r="E153" i="2"/>
  <c r="D153" i="2"/>
  <c r="C153" i="2"/>
  <c r="G152" i="2"/>
  <c r="E152" i="2"/>
  <c r="D152" i="2"/>
  <c r="C152" i="2"/>
  <c r="G151" i="2"/>
  <c r="E151" i="2"/>
  <c r="D151" i="2"/>
  <c r="C151" i="2"/>
  <c r="G150" i="2"/>
  <c r="E150" i="2"/>
  <c r="D150" i="2"/>
  <c r="C150" i="2"/>
  <c r="G149" i="2"/>
  <c r="E149" i="2"/>
  <c r="D149" i="2"/>
  <c r="C149" i="2"/>
  <c r="G148" i="2"/>
  <c r="E148" i="2"/>
  <c r="D148" i="2"/>
  <c r="C148" i="2"/>
  <c r="G147" i="2"/>
  <c r="E147" i="2"/>
  <c r="D147" i="2"/>
  <c r="C147" i="2"/>
  <c r="G146" i="2"/>
  <c r="E146" i="2"/>
  <c r="D146" i="2"/>
  <c r="C146" i="2"/>
  <c r="G145" i="2"/>
  <c r="E145" i="2"/>
  <c r="D145" i="2"/>
  <c r="C145" i="2"/>
  <c r="G144" i="2"/>
  <c r="E144" i="2"/>
  <c r="D144" i="2"/>
  <c r="C144" i="2"/>
  <c r="G143" i="2"/>
  <c r="E143" i="2"/>
  <c r="D143" i="2"/>
  <c r="C143" i="2"/>
  <c r="G142" i="2"/>
  <c r="E142" i="2"/>
  <c r="D142" i="2"/>
  <c r="C142" i="2"/>
  <c r="G141" i="2"/>
  <c r="E141" i="2"/>
  <c r="D141" i="2"/>
  <c r="C141" i="2"/>
  <c r="G140" i="2"/>
  <c r="E140" i="2"/>
  <c r="D140" i="2"/>
  <c r="C140" i="2"/>
  <c r="G139" i="2"/>
  <c r="E139" i="2"/>
  <c r="D139" i="2"/>
  <c r="C139" i="2"/>
  <c r="G138" i="2"/>
  <c r="E138" i="2"/>
  <c r="D138" i="2"/>
  <c r="C138" i="2"/>
  <c r="G137" i="2"/>
  <c r="E137" i="2"/>
  <c r="D137" i="2"/>
  <c r="C137" i="2"/>
  <c r="G136" i="2"/>
  <c r="E136" i="2"/>
  <c r="D136" i="2"/>
  <c r="C136" i="2"/>
  <c r="G135" i="2"/>
  <c r="E135" i="2"/>
  <c r="D135" i="2"/>
  <c r="C135" i="2"/>
  <c r="G134" i="2"/>
  <c r="E134" i="2"/>
  <c r="D134" i="2"/>
  <c r="C134" i="2"/>
  <c r="G133" i="2"/>
  <c r="E133" i="2"/>
  <c r="D133" i="2"/>
  <c r="C133" i="2"/>
  <c r="G132" i="2"/>
  <c r="E132" i="2"/>
  <c r="D132" i="2"/>
  <c r="C132" i="2"/>
  <c r="G131" i="2"/>
  <c r="E131" i="2"/>
  <c r="D131" i="2"/>
  <c r="C131" i="2"/>
  <c r="G130" i="2"/>
  <c r="E130" i="2"/>
  <c r="D130" i="2"/>
  <c r="C130" i="2"/>
  <c r="G127" i="2"/>
  <c r="F127" i="2"/>
  <c r="C127" i="2"/>
  <c r="G126" i="2"/>
  <c r="G125" i="2"/>
  <c r="G124" i="2"/>
  <c r="G118" i="2"/>
  <c r="E118" i="2"/>
  <c r="F117" i="2"/>
  <c r="C117" i="2"/>
  <c r="F116" i="2"/>
  <c r="C116" i="2"/>
  <c r="F115" i="2"/>
  <c r="C115" i="2"/>
  <c r="C114" i="2"/>
  <c r="C113" i="2"/>
  <c r="F112" i="2"/>
  <c r="F113" i="2" s="1"/>
  <c r="C112" i="2"/>
  <c r="F111" i="2"/>
  <c r="C111" i="2"/>
  <c r="C110" i="2"/>
  <c r="C109" i="2"/>
  <c r="C108" i="2"/>
  <c r="F107" i="2"/>
  <c r="F108" i="2" s="1"/>
  <c r="F109" i="2" s="1"/>
  <c r="C107" i="2"/>
  <c r="C106" i="2"/>
  <c r="C105" i="2"/>
  <c r="D104" i="2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C104" i="2"/>
  <c r="F103" i="2"/>
  <c r="F104" i="2" s="1"/>
  <c r="F105" i="2" s="1"/>
  <c r="E103" i="2"/>
  <c r="G103" i="2" s="1"/>
  <c r="D103" i="2"/>
  <c r="C103" i="2"/>
  <c r="G102" i="2"/>
  <c r="C102" i="2"/>
  <c r="G100" i="2"/>
  <c r="E100" i="2"/>
  <c r="C99" i="2"/>
  <c r="C98" i="2"/>
  <c r="F97" i="2"/>
  <c r="F98" i="2" s="1"/>
  <c r="F99" i="2" s="1"/>
  <c r="C97" i="2"/>
  <c r="C96" i="2"/>
  <c r="F95" i="2"/>
  <c r="C95" i="2"/>
  <c r="F94" i="2"/>
  <c r="C94" i="2"/>
  <c r="F93" i="2"/>
  <c r="C93" i="2"/>
  <c r="C92" i="2"/>
  <c r="C91" i="2"/>
  <c r="F90" i="2"/>
  <c r="F91" i="2" s="1"/>
  <c r="C90" i="2"/>
  <c r="F89" i="2"/>
  <c r="C89" i="2"/>
  <c r="D88" i="2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C88" i="2"/>
  <c r="C100" i="2" s="1"/>
  <c r="D87" i="2"/>
  <c r="C87" i="2"/>
  <c r="F86" i="2"/>
  <c r="F87" i="2" s="1"/>
  <c r="E86" i="2"/>
  <c r="G86" i="2" s="1"/>
  <c r="D86" i="2"/>
  <c r="C86" i="2"/>
  <c r="G85" i="2"/>
  <c r="F85" i="2"/>
  <c r="E85" i="2"/>
  <c r="D85" i="2"/>
  <c r="C85" i="2"/>
  <c r="G84" i="2"/>
  <c r="C84" i="2"/>
  <c r="E82" i="2"/>
  <c r="G82" i="2" s="1"/>
  <c r="C81" i="2"/>
  <c r="C80" i="2"/>
  <c r="F79" i="2"/>
  <c r="F80" i="2" s="1"/>
  <c r="F81" i="2" s="1"/>
  <c r="C79" i="2"/>
  <c r="C78" i="2"/>
  <c r="C77" i="2"/>
  <c r="C76" i="2"/>
  <c r="F75" i="2"/>
  <c r="F76" i="2" s="1"/>
  <c r="F77" i="2" s="1"/>
  <c r="C75" i="2"/>
  <c r="C74" i="2"/>
  <c r="F73" i="2"/>
  <c r="C73" i="2"/>
  <c r="F72" i="2"/>
  <c r="C72" i="2"/>
  <c r="F71" i="2"/>
  <c r="C71" i="2"/>
  <c r="C70" i="2"/>
  <c r="E69" i="2"/>
  <c r="G69" i="2" s="1"/>
  <c r="C69" i="2"/>
  <c r="G68" i="2"/>
  <c r="F68" i="2"/>
  <c r="F69" i="2" s="1"/>
  <c r="E68" i="2"/>
  <c r="C68" i="2"/>
  <c r="G67" i="2"/>
  <c r="F67" i="2"/>
  <c r="E67" i="2"/>
  <c r="D67" i="2"/>
  <c r="D68" i="2" s="1"/>
  <c r="D69" i="2" s="1"/>
  <c r="C67" i="2"/>
  <c r="G66" i="2"/>
  <c r="C66" i="2"/>
  <c r="G59" i="2"/>
  <c r="G122" i="2" s="1"/>
  <c r="F59" i="2"/>
  <c r="E59" i="2"/>
  <c r="D59" i="2"/>
  <c r="C58" i="2"/>
  <c r="C57" i="2"/>
  <c r="F56" i="2"/>
  <c r="F57" i="2" s="1"/>
  <c r="F58" i="2" s="1"/>
  <c r="C56" i="2"/>
  <c r="C55" i="2"/>
  <c r="F54" i="2"/>
  <c r="C54" i="2"/>
  <c r="F53" i="2"/>
  <c r="C53" i="2"/>
  <c r="F52" i="2"/>
  <c r="C52" i="2"/>
  <c r="C51" i="2"/>
  <c r="C50" i="2"/>
  <c r="F49" i="2"/>
  <c r="F50" i="2" s="1"/>
  <c r="C49" i="2"/>
  <c r="F48" i="2"/>
  <c r="C48" i="2"/>
  <c r="C47" i="2"/>
  <c r="D46" i="2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C46" i="2"/>
  <c r="E45" i="2"/>
  <c r="G45" i="2" s="1"/>
  <c r="C45" i="2"/>
  <c r="F44" i="2"/>
  <c r="F45" i="2" s="1"/>
  <c r="F46" i="2" s="1"/>
  <c r="C44" i="2"/>
  <c r="G43" i="2"/>
  <c r="E43" i="2"/>
  <c r="E44" i="2" s="1"/>
  <c r="G44" i="2" s="1"/>
  <c r="C43" i="2"/>
  <c r="G41" i="2"/>
  <c r="C40" i="2"/>
  <c r="F39" i="2"/>
  <c r="F40" i="2" s="1"/>
  <c r="C39" i="2"/>
  <c r="F38" i="2"/>
  <c r="C38" i="2"/>
  <c r="C37" i="2"/>
  <c r="F36" i="2"/>
  <c r="C36" i="2"/>
  <c r="F35" i="2"/>
  <c r="C35" i="2"/>
  <c r="F34" i="2"/>
  <c r="C34" i="2"/>
  <c r="C33" i="2"/>
  <c r="C32" i="2"/>
  <c r="C31" i="2"/>
  <c r="F30" i="2"/>
  <c r="F31" i="2" s="1"/>
  <c r="F32" i="2" s="1"/>
  <c r="C30" i="2"/>
  <c r="C29" i="2"/>
  <c r="C28" i="2"/>
  <c r="H27" i="2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C27" i="2"/>
  <c r="I26" i="2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H26" i="2"/>
  <c r="F26" i="2"/>
  <c r="F27" i="2" s="1"/>
  <c r="F28" i="2" s="1"/>
  <c r="C26" i="2"/>
  <c r="E25" i="2"/>
  <c r="E26" i="2" s="1"/>
  <c r="C25" i="2"/>
  <c r="G23" i="2"/>
  <c r="C22" i="2"/>
  <c r="F21" i="2"/>
  <c r="F22" i="2" s="1"/>
  <c r="C21" i="2"/>
  <c r="F20" i="2"/>
  <c r="C20" i="2"/>
  <c r="C19" i="2"/>
  <c r="C18" i="2"/>
  <c r="C17" i="2"/>
  <c r="F16" i="2"/>
  <c r="F17" i="2" s="1"/>
  <c r="F18" i="2" s="1"/>
  <c r="C16" i="2"/>
  <c r="C15" i="2"/>
  <c r="C14" i="2"/>
  <c r="C13" i="2"/>
  <c r="F12" i="2"/>
  <c r="F13" i="2" s="1"/>
  <c r="F14" i="2" s="1"/>
  <c r="C12" i="2"/>
  <c r="C11" i="2"/>
  <c r="C10" i="2"/>
  <c r="F9" i="2"/>
  <c r="F10" i="2" s="1"/>
  <c r="C9" i="2"/>
  <c r="H8" i="2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F8" i="2"/>
  <c r="C8" i="2"/>
  <c r="E7" i="2"/>
  <c r="G7" i="2" s="1"/>
  <c r="D7" i="2"/>
  <c r="D25" i="2" s="1"/>
  <c r="D26" i="2" s="1"/>
  <c r="D27" i="2" s="1"/>
  <c r="D28" i="2" s="1"/>
  <c r="C7" i="2"/>
  <c r="E4" i="2"/>
  <c r="D4" i="2"/>
  <c r="D43" i="2" s="1"/>
  <c r="D44" i="2" s="1"/>
  <c r="D45" i="2" s="1"/>
  <c r="X31" i="1"/>
  <c r="O31" i="1"/>
  <c r="P31" i="1" s="1"/>
  <c r="Q31" i="1" s="1"/>
  <c r="R31" i="1" s="1"/>
  <c r="S31" i="1" s="1"/>
  <c r="X30" i="1"/>
  <c r="O30" i="1"/>
  <c r="P30" i="1" s="1"/>
  <c r="Q30" i="1" s="1"/>
  <c r="R30" i="1" s="1"/>
  <c r="S30" i="1" s="1"/>
  <c r="X29" i="1"/>
  <c r="O29" i="1"/>
  <c r="P29" i="1" s="1"/>
  <c r="Q29" i="1" s="1"/>
  <c r="R29" i="1" s="1"/>
  <c r="S29" i="1" s="1"/>
  <c r="X28" i="1"/>
  <c r="O28" i="1"/>
  <c r="P28" i="1" s="1"/>
  <c r="Q28" i="1" s="1"/>
  <c r="R28" i="1" s="1"/>
  <c r="S28" i="1" s="1"/>
  <c r="X27" i="1"/>
  <c r="O27" i="1"/>
  <c r="P27" i="1" s="1"/>
  <c r="Q27" i="1" s="1"/>
  <c r="R27" i="1" s="1"/>
  <c r="S27" i="1" s="1"/>
  <c r="X26" i="1"/>
  <c r="R26" i="1"/>
  <c r="S26" i="1" s="1"/>
  <c r="O26" i="1"/>
  <c r="P26" i="1" s="1"/>
  <c r="Q26" i="1" s="1"/>
  <c r="X25" i="1"/>
  <c r="Q25" i="1"/>
  <c r="R25" i="1" s="1"/>
  <c r="S25" i="1" s="1"/>
  <c r="O25" i="1"/>
  <c r="P25" i="1" s="1"/>
  <c r="X24" i="1"/>
  <c r="P24" i="1"/>
  <c r="Q24" i="1" s="1"/>
  <c r="R24" i="1" s="1"/>
  <c r="S24" i="1" s="1"/>
  <c r="O24" i="1"/>
  <c r="X23" i="1"/>
  <c r="S23" i="1"/>
  <c r="O23" i="1"/>
  <c r="P23" i="1" s="1"/>
  <c r="Q23" i="1" s="1"/>
  <c r="R23" i="1" s="1"/>
  <c r="X22" i="1"/>
  <c r="R22" i="1"/>
  <c r="S22" i="1" s="1"/>
  <c r="O22" i="1"/>
  <c r="P22" i="1" s="1"/>
  <c r="Q22" i="1" s="1"/>
  <c r="C22" i="1"/>
  <c r="C23" i="1" s="1"/>
  <c r="C24" i="1" s="1"/>
  <c r="C25" i="1" s="1"/>
  <c r="C26" i="1" s="1"/>
  <c r="C27" i="1" s="1"/>
  <c r="C28" i="1" s="1"/>
  <c r="C29" i="1" s="1"/>
  <c r="C30" i="1" s="1"/>
  <c r="C31" i="1" s="1"/>
  <c r="B22" i="1"/>
  <c r="B23" i="1" s="1"/>
  <c r="B24" i="1" s="1"/>
  <c r="B25" i="1" s="1"/>
  <c r="B26" i="1" s="1"/>
  <c r="B27" i="1" s="1"/>
  <c r="B28" i="1" s="1"/>
  <c r="B29" i="1" s="1"/>
  <c r="B30" i="1" s="1"/>
  <c r="B31" i="1" s="1"/>
  <c r="X21" i="1"/>
  <c r="O21" i="1"/>
  <c r="P21" i="1" s="1"/>
  <c r="Q21" i="1" s="1"/>
  <c r="R21" i="1" s="1"/>
  <c r="S21" i="1" s="1"/>
  <c r="H21" i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G21" i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B21" i="1"/>
  <c r="A21" i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X20" i="1"/>
  <c r="P20" i="1"/>
  <c r="Q20" i="1" s="1"/>
  <c r="R20" i="1" s="1"/>
  <c r="S20" i="1" s="1"/>
  <c r="O20" i="1"/>
  <c r="H20" i="1"/>
  <c r="G20" i="1"/>
  <c r="X18" i="1"/>
  <c r="P18" i="1"/>
  <c r="Q18" i="1" s="1"/>
  <c r="R18" i="1" s="1"/>
  <c r="S18" i="1" s="1"/>
  <c r="O18" i="1"/>
  <c r="X17" i="1"/>
  <c r="O17" i="1"/>
  <c r="P17" i="1" s="1"/>
  <c r="Q17" i="1" s="1"/>
  <c r="R17" i="1" s="1"/>
  <c r="S17" i="1" s="1"/>
  <c r="X16" i="1"/>
  <c r="O16" i="1"/>
  <c r="P16" i="1" s="1"/>
  <c r="Q16" i="1" s="1"/>
  <c r="R16" i="1" s="1"/>
  <c r="S16" i="1" s="1"/>
  <c r="X15" i="1"/>
  <c r="Q15" i="1"/>
  <c r="R15" i="1" s="1"/>
  <c r="S15" i="1" s="1"/>
  <c r="P15" i="1"/>
  <c r="O15" i="1"/>
  <c r="X14" i="1"/>
  <c r="P14" i="1"/>
  <c r="Q14" i="1" s="1"/>
  <c r="R14" i="1" s="1"/>
  <c r="S14" i="1" s="1"/>
  <c r="O14" i="1"/>
  <c r="X13" i="1"/>
  <c r="O13" i="1"/>
  <c r="P13" i="1" s="1"/>
  <c r="Q13" i="1" s="1"/>
  <c r="R13" i="1" s="1"/>
  <c r="S13" i="1" s="1"/>
  <c r="X12" i="1"/>
  <c r="O12" i="1"/>
  <c r="P12" i="1" s="1"/>
  <c r="Q12" i="1" s="1"/>
  <c r="R12" i="1" s="1"/>
  <c r="S12" i="1" s="1"/>
  <c r="X11" i="1"/>
  <c r="Q11" i="1"/>
  <c r="R11" i="1" s="1"/>
  <c r="S11" i="1" s="1"/>
  <c r="P11" i="1"/>
  <c r="O11" i="1"/>
  <c r="X10" i="1"/>
  <c r="O10" i="1"/>
  <c r="P10" i="1" s="1"/>
  <c r="Q10" i="1" s="1"/>
  <c r="R10" i="1" s="1"/>
  <c r="S10" i="1" s="1"/>
  <c r="C10" i="1"/>
  <c r="C11" i="1" s="1"/>
  <c r="C12" i="1" s="1"/>
  <c r="C13" i="1" s="1"/>
  <c r="C14" i="1" s="1"/>
  <c r="C15" i="1" s="1"/>
  <c r="C16" i="1" s="1"/>
  <c r="C17" i="1" s="1"/>
  <c r="C18" i="1" s="1"/>
  <c r="X9" i="1"/>
  <c r="O9" i="1"/>
  <c r="P9" i="1" s="1"/>
  <c r="Q9" i="1" s="1"/>
  <c r="R9" i="1" s="1"/>
  <c r="S9" i="1" s="1"/>
  <c r="C9" i="1"/>
  <c r="B9" i="1"/>
  <c r="B10" i="1" s="1"/>
  <c r="B11" i="1" s="1"/>
  <c r="B12" i="1" s="1"/>
  <c r="B13" i="1" s="1"/>
  <c r="B14" i="1" s="1"/>
  <c r="B15" i="1" s="1"/>
  <c r="B16" i="1" s="1"/>
  <c r="B17" i="1" s="1"/>
  <c r="B18" i="1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X8" i="1"/>
  <c r="O8" i="1"/>
  <c r="P8" i="1" s="1"/>
  <c r="Q8" i="1" s="1"/>
  <c r="R8" i="1" s="1"/>
  <c r="S8" i="1" s="1"/>
  <c r="H8" i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G8" i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B8" i="1"/>
  <c r="A8" i="1"/>
  <c r="X7" i="1"/>
  <c r="O7" i="1"/>
  <c r="P7" i="1" s="1"/>
  <c r="Q7" i="1" s="1"/>
  <c r="R7" i="1" s="1"/>
  <c r="S7" i="1" s="1"/>
  <c r="H7" i="1"/>
  <c r="G7" i="1"/>
  <c r="D29" i="2" l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E27" i="2"/>
  <c r="G26" i="2"/>
  <c r="D8" i="2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C59" i="2"/>
  <c r="C122" i="2" s="1"/>
  <c r="D70" i="2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E8" i="2"/>
  <c r="G25" i="2"/>
  <c r="E46" i="2"/>
  <c r="E70" i="2"/>
  <c r="E104" i="2"/>
  <c r="C118" i="2"/>
  <c r="C121" i="2" s="1"/>
  <c r="E122" i="2"/>
  <c r="G454" i="2"/>
  <c r="G453" i="2" s="1"/>
  <c r="G452" i="2" s="1"/>
  <c r="G451" i="2" s="1"/>
  <c r="G450" i="2" s="1"/>
  <c r="G456" i="2"/>
  <c r="G457" i="2" s="1"/>
  <c r="G458" i="2" s="1"/>
  <c r="G459" i="2" s="1"/>
  <c r="G460" i="2" s="1"/>
  <c r="E87" i="2"/>
  <c r="G121" i="2"/>
  <c r="E121" i="2"/>
  <c r="G174" i="2"/>
  <c r="E173" i="2"/>
  <c r="G173" i="2" s="1"/>
  <c r="E172" i="2"/>
  <c r="G172" i="2" s="1"/>
  <c r="E171" i="2"/>
  <c r="G171" i="2" s="1"/>
  <c r="E170" i="2"/>
  <c r="G170" i="2" s="1"/>
  <c r="E169" i="2"/>
  <c r="G169" i="2" s="1"/>
  <c r="E168" i="2"/>
  <c r="G168" i="2" s="1"/>
  <c r="E167" i="2"/>
  <c r="G167" i="2" s="1"/>
  <c r="E166" i="2"/>
  <c r="G166" i="2" s="1"/>
  <c r="E178" i="2"/>
  <c r="G178" i="2" s="1"/>
  <c r="E182" i="2"/>
  <c r="G182" i="2" s="1"/>
  <c r="E186" i="2"/>
  <c r="G186" i="2" s="1"/>
  <c r="E190" i="2"/>
  <c r="G190" i="2" s="1"/>
  <c r="E194" i="2"/>
  <c r="G194" i="2" s="1"/>
  <c r="E198" i="2"/>
  <c r="G198" i="2" s="1"/>
  <c r="E202" i="2"/>
  <c r="G202" i="2" s="1"/>
  <c r="E206" i="2"/>
  <c r="G206" i="2" s="1"/>
  <c r="E210" i="2"/>
  <c r="G210" i="2" s="1"/>
  <c r="E214" i="2"/>
  <c r="G214" i="2" s="1"/>
  <c r="E218" i="2"/>
  <c r="G218" i="2" s="1"/>
  <c r="E222" i="2"/>
  <c r="G222" i="2" s="1"/>
  <c r="E226" i="2"/>
  <c r="G226" i="2" s="1"/>
  <c r="G276" i="2"/>
  <c r="E275" i="2"/>
  <c r="G275" i="2" s="1"/>
  <c r="E274" i="2"/>
  <c r="G274" i="2" s="1"/>
  <c r="E273" i="2"/>
  <c r="G273" i="2" s="1"/>
  <c r="E272" i="2"/>
  <c r="G272" i="2" s="1"/>
  <c r="E271" i="2"/>
  <c r="G271" i="2" s="1"/>
  <c r="E270" i="2"/>
  <c r="G270" i="2" s="1"/>
  <c r="E269" i="2"/>
  <c r="G269" i="2" s="1"/>
  <c r="E268" i="2"/>
  <c r="G268" i="2" s="1"/>
  <c r="E267" i="2"/>
  <c r="G267" i="2" s="1"/>
  <c r="E266" i="2"/>
  <c r="G266" i="2" s="1"/>
  <c r="E265" i="2"/>
  <c r="G265" i="2" s="1"/>
  <c r="E264" i="2"/>
  <c r="G264" i="2" s="1"/>
  <c r="E263" i="2"/>
  <c r="G263" i="2" s="1"/>
  <c r="E262" i="2"/>
  <c r="G262" i="2" s="1"/>
  <c r="E261" i="2"/>
  <c r="G261" i="2" s="1"/>
  <c r="E260" i="2"/>
  <c r="G260" i="2" s="1"/>
  <c r="E259" i="2"/>
  <c r="G259" i="2" s="1"/>
  <c r="E258" i="2"/>
  <c r="G258" i="2" s="1"/>
  <c r="E257" i="2"/>
  <c r="G257" i="2" s="1"/>
  <c r="E256" i="2"/>
  <c r="G256" i="2" s="1"/>
  <c r="E255" i="2"/>
  <c r="G255" i="2" s="1"/>
  <c r="E254" i="2"/>
  <c r="G254" i="2" s="1"/>
  <c r="E253" i="2"/>
  <c r="G253" i="2" s="1"/>
  <c r="E252" i="2"/>
  <c r="G252" i="2" s="1"/>
  <c r="E251" i="2"/>
  <c r="G251" i="2" s="1"/>
  <c r="E250" i="2"/>
  <c r="G250" i="2" s="1"/>
  <c r="E249" i="2"/>
  <c r="G249" i="2" s="1"/>
  <c r="E248" i="2"/>
  <c r="G248" i="2" s="1"/>
  <c r="E247" i="2"/>
  <c r="G247" i="2" s="1"/>
  <c r="E246" i="2"/>
  <c r="G246" i="2" s="1"/>
  <c r="E245" i="2"/>
  <c r="G245" i="2" s="1"/>
  <c r="E244" i="2"/>
  <c r="G244" i="2" s="1"/>
  <c r="E243" i="2"/>
  <c r="G243" i="2" s="1"/>
  <c r="E242" i="2"/>
  <c r="G242" i="2" s="1"/>
  <c r="E241" i="2"/>
  <c r="G241" i="2" s="1"/>
  <c r="E240" i="2"/>
  <c r="G240" i="2" s="1"/>
  <c r="E239" i="2"/>
  <c r="G239" i="2" s="1"/>
  <c r="E238" i="2"/>
  <c r="G238" i="2" s="1"/>
  <c r="E237" i="2"/>
  <c r="G237" i="2" s="1"/>
  <c r="E236" i="2"/>
  <c r="G236" i="2" s="1"/>
  <c r="E235" i="2"/>
  <c r="G235" i="2" s="1"/>
  <c r="E234" i="2"/>
  <c r="G234" i="2" s="1"/>
  <c r="E233" i="2"/>
  <c r="G233" i="2" s="1"/>
  <c r="E232" i="2"/>
  <c r="G232" i="2" s="1"/>
  <c r="E280" i="2"/>
  <c r="G280" i="2" s="1"/>
  <c r="E284" i="2"/>
  <c r="G284" i="2" s="1"/>
  <c r="E288" i="2"/>
  <c r="G288" i="2" s="1"/>
  <c r="E292" i="2"/>
  <c r="G292" i="2" s="1"/>
  <c r="E296" i="2"/>
  <c r="G296" i="2" s="1"/>
  <c r="E300" i="2"/>
  <c r="G300" i="2" s="1"/>
  <c r="E304" i="2"/>
  <c r="G304" i="2" s="1"/>
  <c r="E308" i="2"/>
  <c r="G308" i="2" s="1"/>
  <c r="E312" i="2"/>
  <c r="G312" i="2" s="1"/>
  <c r="E316" i="2"/>
  <c r="G316" i="2" s="1"/>
  <c r="E320" i="2"/>
  <c r="G320" i="2" s="1"/>
  <c r="E324" i="2"/>
  <c r="G324" i="2" s="1"/>
  <c r="E328" i="2"/>
  <c r="G328" i="2" s="1"/>
  <c r="E484" i="2"/>
  <c r="G483" i="2"/>
  <c r="E501" i="2"/>
  <c r="G501" i="2" s="1"/>
  <c r="G502" i="2"/>
  <c r="E185" i="2"/>
  <c r="G185" i="2" s="1"/>
  <c r="E189" i="2"/>
  <c r="G189" i="2" s="1"/>
  <c r="E193" i="2"/>
  <c r="G193" i="2" s="1"/>
  <c r="E197" i="2"/>
  <c r="G197" i="2" s="1"/>
  <c r="E201" i="2"/>
  <c r="G201" i="2" s="1"/>
  <c r="E205" i="2"/>
  <c r="G205" i="2" s="1"/>
  <c r="E209" i="2"/>
  <c r="G209" i="2" s="1"/>
  <c r="E213" i="2"/>
  <c r="G213" i="2" s="1"/>
  <c r="E217" i="2"/>
  <c r="G217" i="2" s="1"/>
  <c r="E221" i="2"/>
  <c r="G221" i="2" s="1"/>
  <c r="E225" i="2"/>
  <c r="G225" i="2" s="1"/>
  <c r="E229" i="2"/>
  <c r="G229" i="2" s="1"/>
  <c r="E279" i="2"/>
  <c r="G279" i="2" s="1"/>
  <c r="E283" i="2"/>
  <c r="G283" i="2" s="1"/>
  <c r="E287" i="2"/>
  <c r="G287" i="2" s="1"/>
  <c r="E291" i="2"/>
  <c r="G291" i="2" s="1"/>
  <c r="E295" i="2"/>
  <c r="G295" i="2" s="1"/>
  <c r="E299" i="2"/>
  <c r="G299" i="2" s="1"/>
  <c r="E303" i="2"/>
  <c r="G303" i="2" s="1"/>
  <c r="E307" i="2"/>
  <c r="G307" i="2" s="1"/>
  <c r="E311" i="2"/>
  <c r="G311" i="2" s="1"/>
  <c r="E315" i="2"/>
  <c r="G315" i="2" s="1"/>
  <c r="E319" i="2"/>
  <c r="G319" i="2" s="1"/>
  <c r="E323" i="2"/>
  <c r="G323" i="2" s="1"/>
  <c r="E327" i="2"/>
  <c r="G327" i="2" s="1"/>
  <c r="E331" i="2"/>
  <c r="G331" i="2" s="1"/>
  <c r="E496" i="2"/>
  <c r="G495" i="2"/>
  <c r="E489" i="2"/>
  <c r="G489" i="2" s="1"/>
  <c r="G490" i="2"/>
  <c r="E477" i="2"/>
  <c r="G477" i="2" s="1"/>
  <c r="G478" i="2"/>
  <c r="E509" i="2"/>
  <c r="D519" i="2"/>
  <c r="G496" i="2" l="1"/>
  <c r="E497" i="2"/>
  <c r="G46" i="2"/>
  <c r="E47" i="2"/>
  <c r="C23" i="2"/>
  <c r="G87" i="2"/>
  <c r="E88" i="2"/>
  <c r="G509" i="2"/>
  <c r="E510" i="2"/>
  <c r="G510" i="2" s="1"/>
  <c r="G484" i="2"/>
  <c r="E485" i="2"/>
  <c r="G104" i="2"/>
  <c r="E105" i="2"/>
  <c r="E9" i="2"/>
  <c r="G8" i="2"/>
  <c r="C41" i="2"/>
  <c r="G70" i="2"/>
  <c r="E71" i="2"/>
  <c r="E28" i="2"/>
  <c r="G27" i="2"/>
  <c r="C82" i="2"/>
  <c r="G47" i="2" l="1"/>
  <c r="E48" i="2"/>
  <c r="G88" i="2"/>
  <c r="E89" i="2"/>
  <c r="E29" i="2"/>
  <c r="G28" i="2"/>
  <c r="G485" i="2"/>
  <c r="E486" i="2"/>
  <c r="G486" i="2" s="1"/>
  <c r="G71" i="2"/>
  <c r="E72" i="2"/>
  <c r="E10" i="2"/>
  <c r="G9" i="2"/>
  <c r="G497" i="2"/>
  <c r="E498" i="2"/>
  <c r="G498" i="2" s="1"/>
  <c r="E106" i="2"/>
  <c r="G105" i="2"/>
  <c r="E90" i="2" l="1"/>
  <c r="G89" i="2"/>
  <c r="E11" i="2"/>
  <c r="G10" i="2"/>
  <c r="E73" i="2"/>
  <c r="G72" i="2"/>
  <c r="E49" i="2"/>
  <c r="G48" i="2"/>
  <c r="E107" i="2"/>
  <c r="G106" i="2"/>
  <c r="E30" i="2"/>
  <c r="G29" i="2"/>
  <c r="E31" i="2" l="1"/>
  <c r="G30" i="2"/>
  <c r="E12" i="2"/>
  <c r="G11" i="2"/>
  <c r="G49" i="2"/>
  <c r="E50" i="2"/>
  <c r="E108" i="2"/>
  <c r="G107" i="2"/>
  <c r="E74" i="2"/>
  <c r="G73" i="2"/>
  <c r="E91" i="2"/>
  <c r="G90" i="2"/>
  <c r="G108" i="2" l="1"/>
  <c r="E109" i="2"/>
  <c r="G50" i="2"/>
  <c r="E51" i="2"/>
  <c r="G91" i="2"/>
  <c r="E92" i="2"/>
  <c r="E13" i="2"/>
  <c r="G12" i="2"/>
  <c r="G74" i="2"/>
  <c r="E75" i="2"/>
  <c r="E32" i="2"/>
  <c r="G31" i="2"/>
  <c r="G32" i="2" l="1"/>
  <c r="E33" i="2"/>
  <c r="E14" i="2"/>
  <c r="G13" i="2"/>
  <c r="G51" i="2"/>
  <c r="E52" i="2"/>
  <c r="G75" i="2"/>
  <c r="E76" i="2"/>
  <c r="G92" i="2"/>
  <c r="E93" i="2"/>
  <c r="G109" i="2"/>
  <c r="E110" i="2"/>
  <c r="E15" i="2" l="1"/>
  <c r="G14" i="2"/>
  <c r="G110" i="2"/>
  <c r="E111" i="2"/>
  <c r="G93" i="2"/>
  <c r="E94" i="2"/>
  <c r="E34" i="2"/>
  <c r="G33" i="2"/>
  <c r="G76" i="2"/>
  <c r="E77" i="2"/>
  <c r="G52" i="2"/>
  <c r="E53" i="2"/>
  <c r="E112" i="2" l="1"/>
  <c r="G111" i="2"/>
  <c r="E54" i="2"/>
  <c r="G53" i="2"/>
  <c r="E35" i="2"/>
  <c r="G34" i="2"/>
  <c r="E95" i="2"/>
  <c r="G94" i="2"/>
  <c r="E78" i="2"/>
  <c r="G77" i="2"/>
  <c r="E16" i="2"/>
  <c r="G15" i="2"/>
  <c r="E17" i="2" l="1"/>
  <c r="G16" i="2"/>
  <c r="E96" i="2"/>
  <c r="G95" i="2"/>
  <c r="G54" i="2"/>
  <c r="E55" i="2"/>
  <c r="E79" i="2"/>
  <c r="G78" i="2"/>
  <c r="G35" i="2"/>
  <c r="E36" i="2"/>
  <c r="E113" i="2"/>
  <c r="G112" i="2"/>
  <c r="E97" i="2" l="1"/>
  <c r="G96" i="2"/>
  <c r="E37" i="2"/>
  <c r="G36" i="2"/>
  <c r="G113" i="2"/>
  <c r="E114" i="2"/>
  <c r="E80" i="2"/>
  <c r="G79" i="2"/>
  <c r="G55" i="2"/>
  <c r="E56" i="2"/>
  <c r="E18" i="2"/>
  <c r="G17" i="2"/>
  <c r="G80" i="2" l="1"/>
  <c r="E81" i="2"/>
  <c r="G81" i="2" s="1"/>
  <c r="E19" i="2"/>
  <c r="G18" i="2"/>
  <c r="E38" i="2"/>
  <c r="G37" i="2"/>
  <c r="G56" i="2"/>
  <c r="E57" i="2"/>
  <c r="G114" i="2"/>
  <c r="E115" i="2"/>
  <c r="G97" i="2"/>
  <c r="E98" i="2"/>
  <c r="G98" i="2" l="1"/>
  <c r="E99" i="2"/>
  <c r="G99" i="2" s="1"/>
  <c r="E20" i="2"/>
  <c r="G19" i="2"/>
  <c r="G57" i="2"/>
  <c r="E58" i="2"/>
  <c r="G58" i="2" s="1"/>
  <c r="G115" i="2"/>
  <c r="E116" i="2"/>
  <c r="G38" i="2"/>
  <c r="E39" i="2"/>
  <c r="E21" i="2" l="1"/>
  <c r="G20" i="2"/>
  <c r="E117" i="2"/>
  <c r="G117" i="2" s="1"/>
  <c r="G116" i="2"/>
  <c r="E40" i="2"/>
  <c r="G40" i="2" s="1"/>
  <c r="G39" i="2"/>
  <c r="E22" i="2" l="1"/>
  <c r="G22" i="2" s="1"/>
  <c r="G21" i="2"/>
</calcChain>
</file>

<file path=xl/sharedStrings.xml><?xml version="1.0" encoding="utf-8"?>
<sst xmlns="http://schemas.openxmlformats.org/spreadsheetml/2006/main" count="789" uniqueCount="603">
  <si>
    <t>Convert to script</t>
  </si>
  <si>
    <t>Series date</t>
  </si>
  <si>
    <t>Proposal number</t>
  </si>
  <si>
    <t>Sample ID</t>
  </si>
  <si>
    <t>Instrument Operator</t>
  </si>
  <si>
    <t>batch number</t>
  </si>
  <si>
    <t>Instr. Background Date</t>
  </si>
  <si>
    <t>Instr. Background Batch number</t>
  </si>
  <si>
    <t>Disp. Background Date</t>
  </si>
  <si>
    <t>Disp. Background File number</t>
  </si>
  <si>
    <t>Displaced Volume Correction</t>
  </si>
  <si>
    <t>Sample thickness</t>
  </si>
  <si>
    <t>X-ray absorption coefficient at energy</t>
  </si>
  <si>
    <t>Sample pos</t>
  </si>
  <si>
    <t>Position X</t>
  </si>
  <si>
    <t>Position Y</t>
  </si>
  <si>
    <t>Position Z</t>
  </si>
  <si>
    <t>Blank Position Y</t>
  </si>
  <si>
    <t>Blank Position Z</t>
  </si>
  <si>
    <t>Measurement Protocol</t>
  </si>
  <si>
    <t>Processing pipeline file</t>
  </si>
  <si>
    <t>Mask date</t>
  </si>
  <si>
    <t>Notes</t>
  </si>
  <si>
    <t>Est. Measurement time</t>
  </si>
  <si>
    <t>END OF FIXED SECTION</t>
  </si>
  <si>
    <t>Protocol keyword-value combination 1</t>
  </si>
  <si>
    <t>Protocol keyword-value combination 2</t>
  </si>
  <si>
    <t>set True for every measurement to measure</t>
  </si>
  <si>
    <t>For multi-day measurements, date of first day</t>
  </si>
  <si>
    <t>required field. Fill in proposal first</t>
  </si>
  <si>
    <t>samplenumber in the proposal</t>
  </si>
  <si>
    <t>BAM username</t>
  </si>
  <si>
    <t>sequence number of file</t>
  </si>
  <si>
    <t>Date that the background was recorded</t>
  </si>
  <si>
    <t>Starting file number that identifies the background to be subtracted</t>
  </si>
  <si>
    <t>Date that the dispersant background was recorded (optional)</t>
  </si>
  <si>
    <t>Starting file number that identifies the dispersant background to be subtracted</t>
  </si>
  <si>
    <t xml:space="preserve">Correction factor for the displaced volume correction (DV). Enter matrix vol. fraction: has to be between 1 and 0, default 1. </t>
  </si>
  <si>
    <t>sample thickness in meters, if not using x-ray absorption to estimate</t>
  </si>
  <si>
    <t>Enter the X-ray absorption coefficient in reciprocal meters for the chosen energy (m-1)</t>
  </si>
  <si>
    <t>X-position of the sample holder</t>
  </si>
  <si>
    <t>Y-position of the sample holder</t>
  </si>
  <si>
    <t>Z-position of the sample holder</t>
  </si>
  <si>
    <t>Y-position of the sample holder blank hole</t>
  </si>
  <si>
    <t>Z-position of the sample holder bank hole</t>
  </si>
  <si>
    <t xml:space="preserve">The measurement prorocol to execute. This takes key-value arguments of all the columns in the logbook. </t>
  </si>
  <si>
    <t>Path to the processing pipeline (beta)</t>
  </si>
  <si>
    <t>Date that the mask was determined</t>
  </si>
  <si>
    <t>estimated measurement time for this protocol in seconds. Used only for duration estimation</t>
  </si>
  <si>
    <t>for protocol-specific key-value combinations, e.g. "temperature_setpoint"</t>
  </si>
  <si>
    <t>for protocol-specific key-value combinations, e.g. "85"</t>
  </si>
  <si>
    <t>converttoscript</t>
  </si>
  <si>
    <t>date</t>
  </si>
  <si>
    <t>Proposal</t>
  </si>
  <si>
    <t>sampleid</t>
  </si>
  <si>
    <t>User</t>
  </si>
  <si>
    <t>batchnum</t>
  </si>
  <si>
    <t>bgdate</t>
  </si>
  <si>
    <t>bgnumber</t>
  </si>
  <si>
    <t>dbgdate</t>
  </si>
  <si>
    <t>dbgnumber</t>
  </si>
  <si>
    <t>matrixfraction</t>
  </si>
  <si>
    <t>samplethickness</t>
  </si>
  <si>
    <t>mu</t>
  </si>
  <si>
    <t>sampos</t>
  </si>
  <si>
    <t>positionx</t>
  </si>
  <si>
    <t>positiony</t>
  </si>
  <si>
    <t>positionz</t>
  </si>
  <si>
    <t>blankpositiony</t>
  </si>
  <si>
    <t>blankpositionz</t>
  </si>
  <si>
    <t>protocol</t>
  </si>
  <si>
    <t>procpipeline</t>
  </si>
  <si>
    <t>maskdate</t>
  </si>
  <si>
    <t>notes</t>
  </si>
  <si>
    <t>key1</t>
  </si>
  <si>
    <t>val1</t>
  </si>
  <si>
    <t>key2</t>
  </si>
  <si>
    <t>val2</t>
  </si>
  <si>
    <t>bpauw</t>
  </si>
  <si>
    <t>Cu B1</t>
  </si>
  <si>
    <t>20241201_standard_configurations.py</t>
  </si>
  <si>
    <t>20210527_Pipeline_Background_AbsThickness_900.nxs</t>
  </si>
  <si>
    <t>Cu B2</t>
  </si>
  <si>
    <t>Cu B3</t>
  </si>
  <si>
    <t>Cu B4</t>
  </si>
  <si>
    <t>Cu B5</t>
  </si>
  <si>
    <t>Cu B6</t>
  </si>
  <si>
    <t>Cu B7</t>
  </si>
  <si>
    <t>Cu B8</t>
  </si>
  <si>
    <t>Cu B9</t>
  </si>
  <si>
    <t>Cu B10</t>
  </si>
  <si>
    <t>Cu B11</t>
  </si>
  <si>
    <t>Cu B12</t>
  </si>
  <si>
    <t>Solid 48</t>
  </si>
  <si>
    <t>USAXS off:</t>
  </si>
  <si>
    <t>x_offset</t>
  </si>
  <si>
    <t xml:space="preserve">ysam </t>
  </si>
  <si>
    <t xml:space="preserve">zsam </t>
  </si>
  <si>
    <t>blank_y</t>
  </si>
  <si>
    <t>blank_z</t>
  </si>
  <si>
    <t>Blank y</t>
  </si>
  <si>
    <t>Blank z</t>
  </si>
  <si>
    <t>only copper positions modified to new epics motor psoitions</t>
  </si>
  <si>
    <t>User defined</t>
  </si>
  <si>
    <t>xsam</t>
  </si>
  <si>
    <t>ysam</t>
  </si>
  <si>
    <t>zsam</t>
  </si>
  <si>
    <t>y_offset</t>
  </si>
  <si>
    <t>z-offset</t>
  </si>
  <si>
    <t>Top</t>
  </si>
  <si>
    <t>Cu A1</t>
  </si>
  <si>
    <t>Cu A2</t>
  </si>
  <si>
    <t>Cu A3</t>
  </si>
  <si>
    <t>Cu A4</t>
  </si>
  <si>
    <t>Cu A5</t>
  </si>
  <si>
    <t>Cu A6</t>
  </si>
  <si>
    <t>Cu A7</t>
  </si>
  <si>
    <t>Cu A8</t>
  </si>
  <si>
    <t>Cu A9</t>
  </si>
  <si>
    <t>Cu A10</t>
  </si>
  <si>
    <t>Cu A11</t>
  </si>
  <si>
    <t>Cu A12</t>
  </si>
  <si>
    <t>Cu A13</t>
  </si>
  <si>
    <t>Cu A14</t>
  </si>
  <si>
    <t>Cu A15</t>
  </si>
  <si>
    <t>Cu A16</t>
  </si>
  <si>
    <t>Cu Cap A</t>
  </si>
  <si>
    <t>Cu LN A</t>
  </si>
  <si>
    <t>Middle</t>
  </si>
  <si>
    <t>Cu B13</t>
  </si>
  <si>
    <t>Cu B14</t>
  </si>
  <si>
    <t>Cu B15</t>
  </si>
  <si>
    <t>Cu B16</t>
  </si>
  <si>
    <t>Cu Cap B</t>
  </si>
  <si>
    <t>Cu LN B</t>
  </si>
  <si>
    <t>Bottom</t>
  </si>
  <si>
    <t>Cu C1</t>
  </si>
  <si>
    <t>Cu C2</t>
  </si>
  <si>
    <t>Cu C3</t>
  </si>
  <si>
    <t>Cu C4</t>
  </si>
  <si>
    <t>Cu C5</t>
  </si>
  <si>
    <t>Cu C6</t>
  </si>
  <si>
    <t>Cu C7</t>
  </si>
  <si>
    <t>Cu C8</t>
  </si>
  <si>
    <t>Cu C9</t>
  </si>
  <si>
    <t>Cu C10</t>
  </si>
  <si>
    <t>Cu C11</t>
  </si>
  <si>
    <t>Cu C12</t>
  </si>
  <si>
    <t>Cu C13</t>
  </si>
  <si>
    <t>Cu C14</t>
  </si>
  <si>
    <t>Cu C15</t>
  </si>
  <si>
    <t>Cu C16</t>
  </si>
  <si>
    <t>Cu Cap C</t>
  </si>
  <si>
    <t>Cu LN C</t>
  </si>
  <si>
    <t>y_center</t>
  </si>
  <si>
    <t>z_center</t>
  </si>
  <si>
    <t>Mo A1</t>
  </si>
  <si>
    <t>Mo A2</t>
  </si>
  <si>
    <t>Mo A3</t>
  </si>
  <si>
    <t>Mo A4</t>
  </si>
  <si>
    <t>Mo A5</t>
  </si>
  <si>
    <t>Mo A6</t>
  </si>
  <si>
    <t>Mo A7</t>
  </si>
  <si>
    <t>Mo A8</t>
  </si>
  <si>
    <t>Mo A9</t>
  </si>
  <si>
    <t>Mo A10</t>
  </si>
  <si>
    <t>Mo A11</t>
  </si>
  <si>
    <t>Mo A12</t>
  </si>
  <si>
    <t>Mo A13</t>
  </si>
  <si>
    <t>Mo A14</t>
  </si>
  <si>
    <t>Mo A15</t>
  </si>
  <si>
    <t>Mo A16</t>
  </si>
  <si>
    <t>Mo Cap A</t>
  </si>
  <si>
    <t>Mo LN A</t>
  </si>
  <si>
    <t>Mo B1</t>
  </si>
  <si>
    <t>Mo B2</t>
  </si>
  <si>
    <t>Mo B3</t>
  </si>
  <si>
    <t>Mo B4</t>
  </si>
  <si>
    <t>Mo B5</t>
  </si>
  <si>
    <t>Mo B6</t>
  </si>
  <si>
    <t>Mo B7</t>
  </si>
  <si>
    <t>Mo B8</t>
  </si>
  <si>
    <t>Mo B9</t>
  </si>
  <si>
    <t>Mo B10</t>
  </si>
  <si>
    <t>Mo B11</t>
  </si>
  <si>
    <t>Mo B12</t>
  </si>
  <si>
    <t>Mo B13</t>
  </si>
  <si>
    <t>Mo B14</t>
  </si>
  <si>
    <t>Mo B15</t>
  </si>
  <si>
    <t>Mo B16</t>
  </si>
  <si>
    <t>Mo Cap B</t>
  </si>
  <si>
    <t>Mo LN B</t>
  </si>
  <si>
    <t>Mo C1</t>
  </si>
  <si>
    <t>Mo C2</t>
  </si>
  <si>
    <t>Mo C3</t>
  </si>
  <si>
    <t>Mo C4</t>
  </si>
  <si>
    <t>Mo C5</t>
  </si>
  <si>
    <t>Mo C6</t>
  </si>
  <si>
    <t>Mo C7</t>
  </si>
  <si>
    <t>Mo C8</t>
  </si>
  <si>
    <t>Mo C9</t>
  </si>
  <si>
    <t>Mo C10</t>
  </si>
  <si>
    <t>Mo C11</t>
  </si>
  <si>
    <t>Mo C12</t>
  </si>
  <si>
    <t>Mo C13</t>
  </si>
  <si>
    <t>Mo C14</t>
  </si>
  <si>
    <t>Mo C15</t>
  </si>
  <si>
    <t>Mo C16</t>
  </si>
  <si>
    <t>Mo Cap C</t>
  </si>
  <si>
    <t>Mo LN C</t>
  </si>
  <si>
    <t>Blank</t>
  </si>
  <si>
    <t>Mo Cap C Blank</t>
  </si>
  <si>
    <t>Cu Cap C Blank</t>
  </si>
  <si>
    <t>Cu Heat A</t>
  </si>
  <si>
    <t>Cu Heat B</t>
  </si>
  <si>
    <t>Cu Heat C</t>
  </si>
  <si>
    <t>Cu Heat Blank</t>
  </si>
  <si>
    <t>Map A A1</t>
  </si>
  <si>
    <t>Map A A2</t>
  </si>
  <si>
    <t>Map A A3</t>
  </si>
  <si>
    <t>Map A A4</t>
  </si>
  <si>
    <t>Map A A5</t>
  </si>
  <si>
    <t>Map A A6</t>
  </si>
  <si>
    <t>Map A A7</t>
  </si>
  <si>
    <t>Map A A8</t>
  </si>
  <si>
    <t>Map A A9</t>
  </si>
  <si>
    <t>Map A A10</t>
  </si>
  <si>
    <t>Map A B1</t>
  </si>
  <si>
    <t>Map A B2</t>
  </si>
  <si>
    <t>Map A B3</t>
  </si>
  <si>
    <t>Map A B4</t>
  </si>
  <si>
    <t>Map A B5</t>
  </si>
  <si>
    <t>Map A B6</t>
  </si>
  <si>
    <t>Map A B7</t>
  </si>
  <si>
    <t>Map A B8</t>
  </si>
  <si>
    <t>Map A B9</t>
  </si>
  <si>
    <t>Map A B10</t>
  </si>
  <si>
    <t>Map A C1</t>
  </si>
  <si>
    <t>Map A C2</t>
  </si>
  <si>
    <t>Map A C3</t>
  </si>
  <si>
    <t>Map A C4</t>
  </si>
  <si>
    <t>Map A C5</t>
  </si>
  <si>
    <t>Map A C6</t>
  </si>
  <si>
    <t>Map A C7</t>
  </si>
  <si>
    <t>Map A C8</t>
  </si>
  <si>
    <t>Map A C9</t>
  </si>
  <si>
    <t>Map A C10</t>
  </si>
  <si>
    <t>Map A D1</t>
  </si>
  <si>
    <t>Map A D2</t>
  </si>
  <si>
    <t>Map A D3</t>
  </si>
  <si>
    <t>Map A D4</t>
  </si>
  <si>
    <t>Map A D5</t>
  </si>
  <si>
    <t>Map A D6</t>
  </si>
  <si>
    <t>Map A D7</t>
  </si>
  <si>
    <t>Map A D8</t>
  </si>
  <si>
    <t>Map A D9</t>
  </si>
  <si>
    <t>Map A D10</t>
  </si>
  <si>
    <t>Map A E1</t>
  </si>
  <si>
    <t>Map A E2</t>
  </si>
  <si>
    <t>Map A E3</t>
  </si>
  <si>
    <t>Map A E4</t>
  </si>
  <si>
    <t>y-step</t>
  </si>
  <si>
    <t>Map A E5</t>
  </si>
  <si>
    <t>Map A E6</t>
  </si>
  <si>
    <t>Map A E7</t>
  </si>
  <si>
    <t>Map A E8</t>
  </si>
  <si>
    <t>Map A E9</t>
  </si>
  <si>
    <t>Map A E10</t>
  </si>
  <si>
    <t>Map A F1</t>
  </si>
  <si>
    <t>Map A F2</t>
  </si>
  <si>
    <t>Map A F3</t>
  </si>
  <si>
    <t>Map A F4</t>
  </si>
  <si>
    <t>Map A F5</t>
  </si>
  <si>
    <t>Map A F6</t>
  </si>
  <si>
    <t>Map A F7</t>
  </si>
  <si>
    <t>Map A F8</t>
  </si>
  <si>
    <t>Map A F9</t>
  </si>
  <si>
    <t>Map A F10</t>
  </si>
  <si>
    <t>Map A G1</t>
  </si>
  <si>
    <t>Map A G2</t>
  </si>
  <si>
    <t>Map A G3</t>
  </si>
  <si>
    <t>Map A G4</t>
  </si>
  <si>
    <t>Map A G5</t>
  </si>
  <si>
    <t>Map A G6</t>
  </si>
  <si>
    <t>Map A G7</t>
  </si>
  <si>
    <t>Map A G8</t>
  </si>
  <si>
    <t>Map A G9</t>
  </si>
  <si>
    <t>Map A G10</t>
  </si>
  <si>
    <t>Map A H1</t>
  </si>
  <si>
    <t>Map A H2</t>
  </si>
  <si>
    <t>Map A H3</t>
  </si>
  <si>
    <t>Map A H4</t>
  </si>
  <si>
    <t>Map A H5</t>
  </si>
  <si>
    <t>Map A H6</t>
  </si>
  <si>
    <t>Map A H7</t>
  </si>
  <si>
    <t>Map A H8</t>
  </si>
  <si>
    <t>Map A H9</t>
  </si>
  <si>
    <t>Map A H10</t>
  </si>
  <si>
    <t>Map A I1</t>
  </si>
  <si>
    <t>Map A I2</t>
  </si>
  <si>
    <t>Map A I3</t>
  </si>
  <si>
    <t>Map A I4</t>
  </si>
  <si>
    <t>Map A I5</t>
  </si>
  <si>
    <t>Map A I6</t>
  </si>
  <si>
    <t>Map A I7</t>
  </si>
  <si>
    <t>Map A I8</t>
  </si>
  <si>
    <t>Map A I9</t>
  </si>
  <si>
    <t>Map A I10</t>
  </si>
  <si>
    <t>Map A J1</t>
  </si>
  <si>
    <t>Map A J2</t>
  </si>
  <si>
    <t>Map A J3</t>
  </si>
  <si>
    <t>Map A J4</t>
  </si>
  <si>
    <t>Map A J5</t>
  </si>
  <si>
    <t>Map A J6</t>
  </si>
  <si>
    <t>Map A J7</t>
  </si>
  <si>
    <t>Map A J8</t>
  </si>
  <si>
    <t>Map A J9</t>
  </si>
  <si>
    <t>Map A J10</t>
  </si>
  <si>
    <t>Map A Blank</t>
  </si>
  <si>
    <t>Map B A1</t>
  </si>
  <si>
    <t>Map B A2</t>
  </si>
  <si>
    <t>Map B A3</t>
  </si>
  <si>
    <t>Map B A4</t>
  </si>
  <si>
    <t>Map B A5</t>
  </si>
  <si>
    <t>Map B A6</t>
  </si>
  <si>
    <t>Map B A7</t>
  </si>
  <si>
    <t>Map B A8</t>
  </si>
  <si>
    <t>Map B A9</t>
  </si>
  <si>
    <t>Map B A10</t>
  </si>
  <si>
    <t>Map B B1</t>
  </si>
  <si>
    <t>Map B B2</t>
  </si>
  <si>
    <t>Map B B3</t>
  </si>
  <si>
    <t>Map B B4</t>
  </si>
  <si>
    <t>Map B B5</t>
  </si>
  <si>
    <t>Map B B6</t>
  </si>
  <si>
    <t>Map B B7</t>
  </si>
  <si>
    <t>Map B B8</t>
  </si>
  <si>
    <t>Map B B9</t>
  </si>
  <si>
    <t>Map B B10</t>
  </si>
  <si>
    <t>Map B C1</t>
  </si>
  <si>
    <t>Map B C2</t>
  </si>
  <si>
    <t>Map B C3</t>
  </si>
  <si>
    <t>Map B C4</t>
  </si>
  <si>
    <t>Map B C5</t>
  </si>
  <si>
    <t>Map B C6</t>
  </si>
  <si>
    <t>Map B C7</t>
  </si>
  <si>
    <t>Map B C8</t>
  </si>
  <si>
    <t>Map B C9</t>
  </si>
  <si>
    <t>Map B C10</t>
  </si>
  <si>
    <t>Map B D1</t>
  </si>
  <si>
    <t>Map B D2</t>
  </si>
  <si>
    <t>Map B D3</t>
  </si>
  <si>
    <t>Map B D4</t>
  </si>
  <si>
    <t>Map B D5</t>
  </si>
  <si>
    <t>Map B D6</t>
  </si>
  <si>
    <t>Map B D7</t>
  </si>
  <si>
    <t>Map B D8</t>
  </si>
  <si>
    <t>Map B D9</t>
  </si>
  <si>
    <t>Map B D10</t>
  </si>
  <si>
    <t>Map B E1</t>
  </si>
  <si>
    <t>Map B E2</t>
  </si>
  <si>
    <t>Map B E3</t>
  </si>
  <si>
    <t>Map B E4</t>
  </si>
  <si>
    <t>Map B E5</t>
  </si>
  <si>
    <t>Map B E6</t>
  </si>
  <si>
    <t>Map B E7</t>
  </si>
  <si>
    <t>Map B E8</t>
  </si>
  <si>
    <t>Map B E9</t>
  </si>
  <si>
    <t>Map B E10</t>
  </si>
  <si>
    <t>Map B F1</t>
  </si>
  <si>
    <t>Map B F2</t>
  </si>
  <si>
    <t>Map B F3</t>
  </si>
  <si>
    <t>Map B F4</t>
  </si>
  <si>
    <t>Map B F5</t>
  </si>
  <si>
    <t>Map B F6</t>
  </si>
  <si>
    <t>Map B F7</t>
  </si>
  <si>
    <t>Map B F8</t>
  </si>
  <si>
    <t>Map B F9</t>
  </si>
  <si>
    <t>Map B F10</t>
  </si>
  <si>
    <t>Map B G1</t>
  </si>
  <si>
    <t>Map B G2</t>
  </si>
  <si>
    <t>Map B G3</t>
  </si>
  <si>
    <t>Map B G4</t>
  </si>
  <si>
    <t>Map B G5</t>
  </si>
  <si>
    <t>Map B G6</t>
  </si>
  <si>
    <t>Map B G7</t>
  </si>
  <si>
    <t>Map B G8</t>
  </si>
  <si>
    <t>Map B G9</t>
  </si>
  <si>
    <t>Map B G10</t>
  </si>
  <si>
    <t>Map B H1</t>
  </si>
  <si>
    <t>Map B H2</t>
  </si>
  <si>
    <t>Map B H3</t>
  </si>
  <si>
    <t>Map B H4</t>
  </si>
  <si>
    <t>Map B H5</t>
  </si>
  <si>
    <t>Map B H6</t>
  </si>
  <si>
    <t>Map B H7</t>
  </si>
  <si>
    <t>Map B H8</t>
  </si>
  <si>
    <t>Map B H9</t>
  </si>
  <si>
    <t>Map B H10</t>
  </si>
  <si>
    <t>Map B I1</t>
  </si>
  <si>
    <t>Map B I2</t>
  </si>
  <si>
    <t>Map B I3</t>
  </si>
  <si>
    <t>Map B I4</t>
  </si>
  <si>
    <t>Map B I5</t>
  </si>
  <si>
    <t>Map B I6</t>
  </si>
  <si>
    <t>Map B I7</t>
  </si>
  <si>
    <t>Map B I8</t>
  </si>
  <si>
    <t>Map B I9</t>
  </si>
  <si>
    <t>Map B I10</t>
  </si>
  <si>
    <t>Map B J1</t>
  </si>
  <si>
    <t>Map B J2</t>
  </si>
  <si>
    <t>Map B J3</t>
  </si>
  <si>
    <t>Map B J4</t>
  </si>
  <si>
    <t>Map B J5</t>
  </si>
  <si>
    <t>Map B J6</t>
  </si>
  <si>
    <t>Map B J7</t>
  </si>
  <si>
    <t>Map B J8</t>
  </si>
  <si>
    <t>Map B J9</t>
  </si>
  <si>
    <t>Map B J10</t>
  </si>
  <si>
    <t>Map B Blank</t>
  </si>
  <si>
    <t>Map C A1</t>
  </si>
  <si>
    <t>Map C A2</t>
  </si>
  <si>
    <t>Map C A3</t>
  </si>
  <si>
    <t>Map C A4</t>
  </si>
  <si>
    <t>Map C A5</t>
  </si>
  <si>
    <t>Map C A6</t>
  </si>
  <si>
    <t>Map C A7</t>
  </si>
  <si>
    <t>Map C A8</t>
  </si>
  <si>
    <t>Map C A9</t>
  </si>
  <si>
    <t>Map C A10</t>
  </si>
  <si>
    <t>Map C B1</t>
  </si>
  <si>
    <t>Map C B2</t>
  </si>
  <si>
    <t>Map C B3</t>
  </si>
  <si>
    <t>Map C B4</t>
  </si>
  <si>
    <t>Map C B5</t>
  </si>
  <si>
    <t>Map C B6</t>
  </si>
  <si>
    <t>Map C B7</t>
  </si>
  <si>
    <t>Map C B8</t>
  </si>
  <si>
    <t>Map C B9</t>
  </si>
  <si>
    <t>Map C B10</t>
  </si>
  <si>
    <t>Map C C1</t>
  </si>
  <si>
    <t>Map C C2</t>
  </si>
  <si>
    <t>Map C C3</t>
  </si>
  <si>
    <t>Map C C4</t>
  </si>
  <si>
    <t>Map C C5</t>
  </si>
  <si>
    <t>Map C C6</t>
  </si>
  <si>
    <t>Map C C7</t>
  </si>
  <si>
    <t>Map C C8</t>
  </si>
  <si>
    <t>Map C C9</t>
  </si>
  <si>
    <t>Map C C10</t>
  </si>
  <si>
    <t>Map C D1</t>
  </si>
  <si>
    <t>Map C D2</t>
  </si>
  <si>
    <t>Map C D3</t>
  </si>
  <si>
    <t>Map C D4</t>
  </si>
  <si>
    <t>Map C D5</t>
  </si>
  <si>
    <t>Map C D6</t>
  </si>
  <si>
    <t>Map C D7</t>
  </si>
  <si>
    <t>Map C D8</t>
  </si>
  <si>
    <t>Map C D9</t>
  </si>
  <si>
    <t>Map C D10</t>
  </si>
  <si>
    <t>Map C E1</t>
  </si>
  <si>
    <t>Map C E2</t>
  </si>
  <si>
    <t>Map C E3</t>
  </si>
  <si>
    <t>Map C E4</t>
  </si>
  <si>
    <t>Map C E5</t>
  </si>
  <si>
    <t>Map C E6</t>
  </si>
  <si>
    <t>Map C E7</t>
  </si>
  <si>
    <t>Map C E8</t>
  </si>
  <si>
    <t>Map C E9</t>
  </si>
  <si>
    <t>Map C E10</t>
  </si>
  <si>
    <t>Map C F1</t>
  </si>
  <si>
    <t>Map C F2</t>
  </si>
  <si>
    <t>Map C F3</t>
  </si>
  <si>
    <t>Map C F4</t>
  </si>
  <si>
    <t>Map C F5</t>
  </si>
  <si>
    <t>Map C F6</t>
  </si>
  <si>
    <t>Map C F7</t>
  </si>
  <si>
    <t>Map C F8</t>
  </si>
  <si>
    <t>Map C F9</t>
  </si>
  <si>
    <t>Map C F10</t>
  </si>
  <si>
    <t>Map C G1</t>
  </si>
  <si>
    <t>Map C G2</t>
  </si>
  <si>
    <t>Map C G3</t>
  </si>
  <si>
    <t>Map C G4</t>
  </si>
  <si>
    <t>Map C G5</t>
  </si>
  <si>
    <t>Map C G6</t>
  </si>
  <si>
    <t>Map C G7</t>
  </si>
  <si>
    <t>Map C G8</t>
  </si>
  <si>
    <t>Map C G9</t>
  </si>
  <si>
    <t>Map C G10</t>
  </si>
  <si>
    <t>Map C H1</t>
  </si>
  <si>
    <t>Map C H2</t>
  </si>
  <si>
    <t>Map C H3</t>
  </si>
  <si>
    <t>Map C H4</t>
  </si>
  <si>
    <t>Map C H5</t>
  </si>
  <si>
    <t>Map C H6</t>
  </si>
  <si>
    <t>Map C H7</t>
  </si>
  <si>
    <t>Map C H8</t>
  </si>
  <si>
    <t>Map C H9</t>
  </si>
  <si>
    <t>Map C H10</t>
  </si>
  <si>
    <t>Map C I1</t>
  </si>
  <si>
    <t>Map C I2</t>
  </si>
  <si>
    <t>Map C I3</t>
  </si>
  <si>
    <t>Map C I4</t>
  </si>
  <si>
    <t>Map C I5</t>
  </si>
  <si>
    <t>Map C I6</t>
  </si>
  <si>
    <t>Map C I7</t>
  </si>
  <si>
    <t>Map C I8</t>
  </si>
  <si>
    <t>Map C I9</t>
  </si>
  <si>
    <t>Map C I10</t>
  </si>
  <si>
    <t>Map C J1</t>
  </si>
  <si>
    <t>Map C J2</t>
  </si>
  <si>
    <t>Map C J3</t>
  </si>
  <si>
    <t>Map C J4</t>
  </si>
  <si>
    <t>Map C J5</t>
  </si>
  <si>
    <t>Map C J6</t>
  </si>
  <si>
    <t>Map C J7</t>
  </si>
  <si>
    <t>Map C J8</t>
  </si>
  <si>
    <t>Map C J9</t>
  </si>
  <si>
    <t>Map C J10</t>
  </si>
  <si>
    <t>Map C Blank</t>
  </si>
  <si>
    <t>Squid Pen A1</t>
  </si>
  <si>
    <t>Squid Pen A2</t>
  </si>
  <si>
    <t>Squid Pen A3</t>
  </si>
  <si>
    <t>Squid Pen A4</t>
  </si>
  <si>
    <t>Squid Pen A5</t>
  </si>
  <si>
    <t>Squid Pen A6</t>
  </si>
  <si>
    <t>Squid Pen A7</t>
  </si>
  <si>
    <t>Squid Pen A8</t>
  </si>
  <si>
    <t>Squid Pen A9</t>
  </si>
  <si>
    <t>Squid Pen A10</t>
  </si>
  <si>
    <t>Squid Pen A11</t>
  </si>
  <si>
    <t>Squid Pen B1</t>
  </si>
  <si>
    <t>Squid Pen B2</t>
  </si>
  <si>
    <t>Squid Pen B3</t>
  </si>
  <si>
    <t>Squid Pen B4</t>
  </si>
  <si>
    <t>Squid Pen B5</t>
  </si>
  <si>
    <t>Squid Pen B6</t>
  </si>
  <si>
    <t>Squid Pen B7</t>
  </si>
  <si>
    <t>Squid Pen B8</t>
  </si>
  <si>
    <t>Squid Pen B9</t>
  </si>
  <si>
    <t>Squid Pen B10</t>
  </si>
  <si>
    <t>Squid Pen B11</t>
  </si>
  <si>
    <t>Squid Pen C1</t>
  </si>
  <si>
    <t>Squid Pen C2</t>
  </si>
  <si>
    <t>Squid Pen C3</t>
  </si>
  <si>
    <t>Squid Pen C4</t>
  </si>
  <si>
    <t>Squid Pen C5</t>
  </si>
  <si>
    <t>Squid Pen C6</t>
  </si>
  <si>
    <t>Squid Pen C7</t>
  </si>
  <si>
    <t>Squid Pen C8</t>
  </si>
  <si>
    <t>Squid Pen C9</t>
  </si>
  <si>
    <t>Squid Pen C10</t>
  </si>
  <si>
    <t>Squid Pen C11</t>
  </si>
  <si>
    <t>Squid Pen Blank</t>
  </si>
  <si>
    <t>Map A Mg E1</t>
  </si>
  <si>
    <t>Map A Mg E2</t>
  </si>
  <si>
    <t>Map A Mg E3</t>
  </si>
  <si>
    <t>Map A Mg E4</t>
  </si>
  <si>
    <t>Map A Mg E5</t>
  </si>
  <si>
    <t>Map A Mg E6</t>
  </si>
  <si>
    <t>Map A Mg E7</t>
  </si>
  <si>
    <t>Map A Mg E8</t>
  </si>
  <si>
    <t>Map A Mg E9</t>
  </si>
  <si>
    <t>Map A Mg E10</t>
  </si>
  <si>
    <t>Map A Mg Blank</t>
  </si>
  <si>
    <t>Map A Mg F1</t>
  </si>
  <si>
    <t>Map A Mg F2</t>
  </si>
  <si>
    <t>Map A Mg F3</t>
  </si>
  <si>
    <t>Map A Mg F4</t>
  </si>
  <si>
    <t>Map A Mg F5</t>
  </si>
  <si>
    <t>Map A Mg F6</t>
  </si>
  <si>
    <t>Map A Mg F7</t>
  </si>
  <si>
    <t>Map A Mg F8</t>
  </si>
  <si>
    <t>Map A Mg F9</t>
  </si>
  <si>
    <t>Map A Mg F10</t>
  </si>
  <si>
    <t>Map A Mg F Blank</t>
  </si>
  <si>
    <t>Map A Mg G1</t>
  </si>
  <si>
    <t>Map A Mg G2</t>
  </si>
  <si>
    <t>Map A Mg G3</t>
  </si>
  <si>
    <t>Map A Mg G4</t>
  </si>
  <si>
    <t>Map A Mg G5</t>
  </si>
  <si>
    <t>Map A Mg G6</t>
  </si>
  <si>
    <t>Map A Mg G7</t>
  </si>
  <si>
    <t>Map A Mg G8</t>
  </si>
  <si>
    <t>Map A Mg G9</t>
  </si>
  <si>
    <t>Map A Mg G10</t>
  </si>
  <si>
    <t>Map A Mg G Blank</t>
  </si>
  <si>
    <t>Cu Liquid Heat A</t>
  </si>
  <si>
    <t>Cu Liquid Heat B</t>
  </si>
  <si>
    <t>Cu Liquid Heat C</t>
  </si>
  <si>
    <t>Pauls Ecell</t>
  </si>
  <si>
    <t>Pauls Ecell Blank</t>
  </si>
  <si>
    <t>Knuts Ecell</t>
  </si>
  <si>
    <t>Knuts Ecell Blank</t>
  </si>
  <si>
    <t>Cu GI1</t>
  </si>
  <si>
    <t>Cu GI2</t>
  </si>
  <si>
    <t>Cu GI3</t>
  </si>
  <si>
    <t>Cu GI4</t>
  </si>
  <si>
    <t>Cu GI5</t>
  </si>
  <si>
    <t>standard</t>
  </si>
  <si>
    <t>configurations</t>
  </si>
  <si>
    <t>timeestimate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</si>
</sst>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mm/dd/yyyy"/>
    <numFmt numFmtId="166" formatCode="0.00E+000"/>
    <numFmt numFmtId="167" formatCode="mmm\ dd"/>
    <numFmt numFmtId="168" formatCode="#,##0.000"/>
    <numFmt numFmtId="169" formatCode="0.000"/>
  </numFmts>
  <fonts count="18" x14ac:knownFonts="1">
    <font>
      <sz val="11"/>
      <color rgb="FF000000"/>
      <name val="Calibri"/>
      <family val="2"/>
      <charset val="1"/>
    </font>
    <font>
      <b/>
      <sz val="12"/>
      <name val="Arial"/>
      <family val="2"/>
      <charset val="1"/>
    </font>
    <font>
      <sz val="8"/>
      <name val="Arial"/>
      <family val="2"/>
      <charset val="1"/>
    </font>
    <font>
      <b/>
      <sz val="12"/>
      <color rgb="FF0066CC"/>
      <name val="Arial"/>
      <family val="2"/>
      <charset val="1"/>
    </font>
    <font>
      <sz val="11"/>
      <name val="Arial"/>
      <family val="2"/>
      <charset val="1"/>
    </font>
    <font>
      <b/>
      <sz val="10"/>
      <color rgb="FF333333"/>
      <name val="Consolas"/>
      <family val="3"/>
      <charset val="1"/>
    </font>
    <font>
      <sz val="11"/>
      <color rgb="FFFF000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Arial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FF0000"/>
      <name val="Arial"/>
      <family val="2"/>
      <charset val="1"/>
    </font>
    <font>
      <b/>
      <sz val="11"/>
      <name val="Calibri"/>
      <family val="2"/>
      <charset val="1"/>
    </font>
    <font>
      <sz val="11"/>
      <color rgb="FF000000"/>
      <name val="Arial"/>
      <family val="2"/>
      <charset val="1"/>
    </font>
    <font>
      <b/>
      <sz val="11"/>
      <name val="Arial"/>
      <family val="2"/>
      <charset val="1"/>
    </font>
    <font>
      <sz val="11"/>
      <color rgb="FFFF0000"/>
      <name val="Calibri"/>
      <family val="2"/>
      <charset val="1"/>
    </font>
    <font>
      <i/>
      <sz val="11"/>
      <color rgb="FF000000"/>
      <name val="Arial"/>
      <family val="2"/>
      <charset val="1"/>
    </font>
    <font>
      <i/>
      <sz val="11"/>
      <color rgb="FFFF0000"/>
      <name val="Arial"/>
      <family val="2"/>
      <charset val="1"/>
    </font>
    <font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7030A0"/>
        <bgColor rgb="FF993366"/>
      </patternFill>
    </fill>
    <fill>
      <patternFill patternType="solid">
        <fgColor rgb="FFFBE5D6"/>
        <bgColor rgb="FFF2F2F2"/>
      </patternFill>
    </fill>
    <fill>
      <patternFill patternType="solid">
        <fgColor rgb="FFC00000"/>
        <bgColor rgb="FFFF0000"/>
      </patternFill>
    </fill>
    <fill>
      <patternFill patternType="solid">
        <fgColor rgb="FFDAE3F3"/>
        <bgColor rgb="FFE2F0D9"/>
      </patternFill>
    </fill>
    <fill>
      <patternFill patternType="solid">
        <fgColor rgb="FFE2F0D9"/>
        <bgColor rgb="FFF2F2F2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2F2F2"/>
        <bgColor rgb="FFE2F0D9"/>
      </patternFill>
    </fill>
  </fills>
  <borders count="1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7" fillId="0" borderId="0"/>
  </cellStyleXfs>
  <cellXfs count="140">
    <xf numFmtId="0" fontId="0" fillId="0" borderId="0" xfId="0"/>
    <xf numFmtId="0" fontId="8" fillId="0" borderId="0" xfId="0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164" fontId="0" fillId="0" borderId="0" xfId="0" applyNumberFormat="1"/>
    <xf numFmtId="0" fontId="0" fillId="0" borderId="0" xfId="0"/>
    <xf numFmtId="49" fontId="1" fillId="0" borderId="0" xfId="0" applyNumberFormat="1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49" fontId="0" fillId="3" borderId="0" xfId="0" applyNumberFormat="1" applyFont="1" applyFill="1" applyAlignment="1">
      <alignment horizontal="center" vertical="center" wrapText="1"/>
    </xf>
    <xf numFmtId="1" fontId="0" fillId="3" borderId="0" xfId="0" applyNumberFormat="1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49" fontId="0" fillId="0" borderId="0" xfId="0" applyNumberFormat="1" applyFont="1" applyAlignment="1">
      <alignment horizontal="center" vertical="center" wrapText="1"/>
    </xf>
    <xf numFmtId="49" fontId="0" fillId="0" borderId="0" xfId="0" applyNumberFormat="1" applyFont="1" applyAlignment="1">
      <alignment horizontal="center" vertical="center" wrapText="1"/>
    </xf>
    <xf numFmtId="165" fontId="0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 wrapText="1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 wrapText="1"/>
    </xf>
    <xf numFmtId="49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3" fillId="2" borderId="0" xfId="0" applyNumberFormat="1" applyFont="1" applyFill="1" applyAlignment="1">
      <alignment horizontal="center"/>
    </xf>
    <xf numFmtId="1" fontId="3" fillId="2" borderId="0" xfId="0" applyNumberFormat="1" applyFont="1" applyFill="1" applyAlignment="1">
      <alignment horizontal="center"/>
    </xf>
    <xf numFmtId="165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49" fontId="0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9" fillId="0" borderId="0" xfId="0" applyFont="1"/>
    <xf numFmtId="0" fontId="10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3" fontId="10" fillId="0" borderId="0" xfId="0" applyNumberFormat="1" applyFont="1" applyAlignment="1">
      <alignment horizontal="center"/>
    </xf>
    <xf numFmtId="167" fontId="10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5" borderId="0" xfId="0" applyFont="1" applyFill="1"/>
    <xf numFmtId="0" fontId="12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/>
    </xf>
    <xf numFmtId="168" fontId="8" fillId="5" borderId="0" xfId="0" applyNumberFormat="1" applyFont="1" applyFill="1" applyAlignment="1">
      <alignment horizontal="center"/>
    </xf>
    <xf numFmtId="0" fontId="8" fillId="5" borderId="0" xfId="0" applyFont="1" applyFill="1" applyAlignment="1">
      <alignment horizontal="center" vertical="center"/>
    </xf>
    <xf numFmtId="168" fontId="13" fillId="5" borderId="0" xfId="0" applyNumberFormat="1" applyFont="1" applyFill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12" fillId="5" borderId="0" xfId="0" applyFont="1" applyFill="1" applyAlignment="1">
      <alignment horizontal="center"/>
    </xf>
    <xf numFmtId="169" fontId="12" fillId="5" borderId="0" xfId="0" applyNumberFormat="1" applyFont="1" applyFill="1" applyAlignment="1">
      <alignment horizontal="center"/>
    </xf>
    <xf numFmtId="168" fontId="4" fillId="5" borderId="0" xfId="0" applyNumberFormat="1" applyFont="1" applyFill="1" applyAlignment="1">
      <alignment horizontal="center"/>
    </xf>
    <xf numFmtId="0" fontId="4" fillId="0" borderId="9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5" borderId="10" xfId="0" applyFont="1" applyFill="1" applyBorder="1"/>
    <xf numFmtId="0" fontId="12" fillId="5" borderId="11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/>
    </xf>
    <xf numFmtId="2" fontId="12" fillId="5" borderId="11" xfId="0" applyNumberFormat="1" applyFont="1" applyFill="1" applyBorder="1" applyAlignment="1">
      <alignment horizontal="center"/>
    </xf>
    <xf numFmtId="0" fontId="4" fillId="5" borderId="12" xfId="0" applyFont="1" applyFill="1" applyBorder="1" applyAlignment="1">
      <alignment horizontal="center"/>
    </xf>
    <xf numFmtId="0" fontId="0" fillId="5" borderId="13" xfId="0" applyFont="1" applyFill="1" applyBorder="1"/>
    <xf numFmtId="0" fontId="12" fillId="5" borderId="14" xfId="0" applyFont="1" applyFill="1" applyBorder="1" applyAlignment="1">
      <alignment horizontal="center" vertical="center"/>
    </xf>
    <xf numFmtId="0" fontId="12" fillId="5" borderId="14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0" fillId="6" borderId="0" xfId="0" applyFont="1" applyFill="1"/>
    <xf numFmtId="0" fontId="12" fillId="6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/>
    </xf>
    <xf numFmtId="168" fontId="8" fillId="6" borderId="0" xfId="0" applyNumberFormat="1" applyFont="1" applyFill="1" applyAlignment="1">
      <alignment horizontal="center"/>
    </xf>
    <xf numFmtId="0" fontId="8" fillId="6" borderId="0" xfId="0" applyFont="1" applyFill="1" applyAlignment="1">
      <alignment horizontal="center" vertical="center"/>
    </xf>
    <xf numFmtId="0" fontId="13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0" fillId="6" borderId="10" xfId="0" applyFont="1" applyFill="1" applyBorder="1"/>
    <xf numFmtId="0" fontId="12" fillId="6" borderId="11" xfId="0" applyFont="1" applyFill="1" applyBorder="1" applyAlignment="1">
      <alignment horizontal="center" vertical="center"/>
    </xf>
    <xf numFmtId="0" fontId="12" fillId="6" borderId="11" xfId="0" applyFont="1" applyFill="1" applyBorder="1" applyAlignment="1">
      <alignment horizontal="center"/>
    </xf>
    <xf numFmtId="0" fontId="4" fillId="6" borderId="12" xfId="0" applyFont="1" applyFill="1" applyBorder="1" applyAlignment="1">
      <alignment horizontal="center"/>
    </xf>
    <xf numFmtId="0" fontId="0" fillId="6" borderId="13" xfId="0" applyFont="1" applyFill="1" applyBorder="1"/>
    <xf numFmtId="0" fontId="12" fillId="6" borderId="14" xfId="0" applyFont="1" applyFill="1" applyBorder="1" applyAlignment="1">
      <alignment horizontal="center" vertical="center"/>
    </xf>
    <xf numFmtId="0" fontId="12" fillId="6" borderId="14" xfId="0" applyFont="1" applyFill="1" applyBorder="1" applyAlignment="1">
      <alignment horizontal="center"/>
    </xf>
    <xf numFmtId="0" fontId="4" fillId="6" borderId="15" xfId="0" applyFont="1" applyFill="1" applyBorder="1" applyAlignment="1">
      <alignment horizontal="center"/>
    </xf>
    <xf numFmtId="0" fontId="0" fillId="3" borderId="0" xfId="0" applyFont="1" applyFill="1"/>
    <xf numFmtId="0" fontId="12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0" fillId="3" borderId="10" xfId="0" applyFont="1" applyFill="1" applyBorder="1"/>
    <xf numFmtId="0" fontId="12" fillId="3" borderId="11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0" fillId="3" borderId="13" xfId="0" applyFont="1" applyFill="1" applyBorder="1"/>
    <xf numFmtId="0" fontId="12" fillId="3" borderId="14" xfId="0" applyFont="1" applyFill="1" applyBorder="1" applyAlignment="1">
      <alignment horizontal="center" vertical="center"/>
    </xf>
    <xf numFmtId="0" fontId="12" fillId="3" borderId="14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168" fontId="0" fillId="0" borderId="0" xfId="0" applyNumberFormat="1"/>
    <xf numFmtId="0" fontId="12" fillId="0" borderId="0" xfId="0" applyFont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168" fontId="12" fillId="5" borderId="11" xfId="0" applyNumberFormat="1" applyFont="1" applyFill="1" applyBorder="1" applyAlignment="1">
      <alignment horizontal="center"/>
    </xf>
    <xf numFmtId="169" fontId="12" fillId="6" borderId="0" xfId="0" applyNumberFormat="1" applyFont="1" applyFill="1" applyAlignment="1">
      <alignment horizontal="center"/>
    </xf>
    <xf numFmtId="168" fontId="12" fillId="6" borderId="11" xfId="0" applyNumberFormat="1" applyFont="1" applyFill="1" applyBorder="1" applyAlignment="1">
      <alignment horizontal="center"/>
    </xf>
    <xf numFmtId="169" fontId="12" fillId="3" borderId="0" xfId="0" applyNumberFormat="1" applyFont="1" applyFill="1" applyAlignment="1">
      <alignment horizontal="center"/>
    </xf>
    <xf numFmtId="0" fontId="10" fillId="0" borderId="0" xfId="0" applyFont="1" applyAlignment="1">
      <alignment vertical="center"/>
    </xf>
    <xf numFmtId="168" fontId="12" fillId="3" borderId="11" xfId="0" applyNumberFormat="1" applyFont="1" applyFill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6" fillId="0" borderId="0" xfId="0" applyFont="1"/>
    <xf numFmtId="0" fontId="9" fillId="0" borderId="0" xfId="0" applyFont="1" applyAlignment="1">
      <alignment horizontal="center"/>
    </xf>
    <xf numFmtId="0" fontId="10" fillId="0" borderId="0" xfId="0" applyFont="1"/>
    <xf numFmtId="0" fontId="6" fillId="7" borderId="0" xfId="0" applyFont="1" applyFill="1" applyAlignment="1">
      <alignment horizontal="center"/>
    </xf>
    <xf numFmtId="0" fontId="0" fillId="8" borderId="0" xfId="0" applyFont="1" applyFill="1"/>
    <xf numFmtId="0" fontId="8" fillId="0" borderId="0" xfId="0" applyFont="1" applyAlignment="1">
      <alignment horizontal="center"/>
    </xf>
    <xf numFmtId="0" fontId="10" fillId="7" borderId="0" xfId="0" applyFont="1" applyFill="1" applyAlignment="1">
      <alignment vertical="center"/>
    </xf>
    <xf numFmtId="0" fontId="8" fillId="8" borderId="0" xfId="0" applyFont="1" applyFill="1"/>
    <xf numFmtId="0" fontId="8" fillId="7" borderId="0" xfId="0" applyFont="1" applyFill="1" applyAlignment="1">
      <alignment horizontal="center" vertical="center"/>
    </xf>
    <xf numFmtId="0" fontId="10" fillId="7" borderId="0" xfId="0" applyFont="1" applyFill="1"/>
    <xf numFmtId="0" fontId="10" fillId="7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8" fillId="0" borderId="0" xfId="0" applyFont="1"/>
    <xf numFmtId="0" fontId="8" fillId="7" borderId="0" xfId="0" applyFont="1" applyFill="1"/>
    <xf numFmtId="0" fontId="6" fillId="9" borderId="0" xfId="0" applyFont="1" applyFill="1" applyAlignment="1">
      <alignment horizontal="center"/>
    </xf>
    <xf numFmtId="0" fontId="15" fillId="0" borderId="0" xfId="0" applyFont="1"/>
    <xf numFmtId="0" fontId="16" fillId="0" borderId="0" xfId="0" applyFont="1" applyAlignment="1">
      <alignment horizontal="center"/>
    </xf>
  </cellXfs>
  <cellStyles count="2">
    <cellStyle name="Normal 2" xfId="1" xr:uid="{00000000-0005-0000-0000-000006000000}"/>
    <cellStyle name="Standard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C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E2F0D9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1"/>
  <sheetViews>
    <sheetView tabSelected="1" zoomScaleNormal="100" workbookViewId="0">
      <pane xSplit="6" ySplit="2" topLeftCell="T3" activePane="bottomRight" state="frozen"/>
      <selection pane="topRight" activeCell="T1" sqref="T1"/>
      <selection pane="bottomLeft" activeCell="A11" sqref="A11"/>
      <selection pane="bottomRight" activeCell="Z9" sqref="Z9"/>
    </sheetView>
  </sheetViews>
  <sheetFormatPr baseColWidth="10" defaultColWidth="8.5703125" defaultRowHeight="15" x14ac:dyDescent="0.25"/>
  <cols>
    <col min="1" max="1" width="11.5703125" customWidth="1"/>
    <col min="2" max="2" width="12" style="3" customWidth="1"/>
    <col min="3" max="3" width="12" customWidth="1"/>
    <col min="4" max="4" width="14.42578125" customWidth="1"/>
    <col min="5" max="5" width="12.5703125" customWidth="1"/>
    <col min="6" max="6" width="9.28515625" customWidth="1"/>
    <col min="7" max="7" width="14.140625" style="3" customWidth="1"/>
    <col min="8" max="8" width="14.140625" customWidth="1"/>
    <col min="9" max="9" width="14.140625" style="3" customWidth="1"/>
    <col min="10" max="10" width="14.140625" customWidth="1"/>
    <col min="11" max="11" width="12.140625" customWidth="1"/>
    <col min="12" max="12" width="17.42578125" customWidth="1"/>
    <col min="13" max="13" width="13.42578125" customWidth="1"/>
    <col min="14" max="14" width="15.140625" customWidth="1"/>
    <col min="15" max="15" width="17.85546875" customWidth="1"/>
    <col min="16" max="16" width="14.140625" customWidth="1"/>
    <col min="17" max="17" width="13" customWidth="1"/>
    <col min="18" max="18" width="16.7109375" customWidth="1"/>
    <col min="19" max="19" width="18.5703125" style="4" customWidth="1"/>
    <col min="20" max="20" width="33.42578125" customWidth="1"/>
    <col min="21" max="21" width="16.85546875" customWidth="1"/>
    <col min="22" max="22" width="17.42578125" customWidth="1"/>
    <col min="23" max="23" width="16.42578125" customWidth="1"/>
    <col min="25" max="25" width="2.140625" customWidth="1"/>
  </cols>
  <sheetData>
    <row r="1" spans="1:29" ht="76.5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7" t="s">
        <v>6</v>
      </c>
      <c r="H1" s="5" t="s">
        <v>7</v>
      </c>
      <c r="I1" s="7" t="s">
        <v>8</v>
      </c>
      <c r="J1" s="7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8" t="s">
        <v>18</v>
      </c>
      <c r="T1" s="5" t="s">
        <v>19</v>
      </c>
      <c r="U1" s="5" t="s">
        <v>20</v>
      </c>
      <c r="V1" s="9" t="s">
        <v>21</v>
      </c>
      <c r="W1" s="5" t="s">
        <v>22</v>
      </c>
      <c r="X1" s="7" t="s">
        <v>23</v>
      </c>
      <c r="Y1" s="10" t="s">
        <v>24</v>
      </c>
      <c r="Z1" s="7" t="s">
        <v>25</v>
      </c>
      <c r="AA1" s="7" t="s">
        <v>25</v>
      </c>
      <c r="AB1" s="7" t="s">
        <v>26</v>
      </c>
      <c r="AC1" s="7" t="s">
        <v>26</v>
      </c>
    </row>
    <row r="2" spans="1:29" ht="83.25" customHeight="1" x14ac:dyDescent="0.25">
      <c r="A2" s="11" t="s">
        <v>27</v>
      </c>
      <c r="B2" s="11" t="s">
        <v>28</v>
      </c>
      <c r="C2" s="11" t="s">
        <v>29</v>
      </c>
      <c r="D2" s="11" t="s">
        <v>30</v>
      </c>
      <c r="E2" s="11" t="s">
        <v>31</v>
      </c>
      <c r="F2" s="12" t="s">
        <v>32</v>
      </c>
      <c r="G2" s="13" t="s">
        <v>33</v>
      </c>
      <c r="H2" s="14" t="s">
        <v>34</v>
      </c>
      <c r="I2" s="13" t="s">
        <v>35</v>
      </c>
      <c r="J2" s="13" t="s">
        <v>36</v>
      </c>
      <c r="K2" s="14" t="s">
        <v>37</v>
      </c>
      <c r="L2" s="14" t="s">
        <v>38</v>
      </c>
      <c r="M2" s="14" t="s">
        <v>39</v>
      </c>
      <c r="N2" s="11"/>
      <c r="O2" s="14" t="s">
        <v>40</v>
      </c>
      <c r="P2" s="14" t="s">
        <v>41</v>
      </c>
      <c r="Q2" s="14" t="s">
        <v>42</v>
      </c>
      <c r="R2" s="14" t="s">
        <v>43</v>
      </c>
      <c r="S2" s="15" t="s">
        <v>44</v>
      </c>
      <c r="T2" s="11" t="s">
        <v>45</v>
      </c>
      <c r="U2" s="14" t="s">
        <v>46</v>
      </c>
      <c r="V2" s="16" t="s">
        <v>47</v>
      </c>
      <c r="W2" s="17"/>
      <c r="X2" s="13" t="s">
        <v>48</v>
      </c>
      <c r="Y2" s="18"/>
      <c r="Z2" s="13" t="s">
        <v>49</v>
      </c>
      <c r="AA2" s="13" t="s">
        <v>50</v>
      </c>
    </row>
    <row r="3" spans="1:29" x14ac:dyDescent="0.25">
      <c r="A3" s="19" t="s">
        <v>51</v>
      </c>
      <c r="B3" s="19" t="s">
        <v>52</v>
      </c>
      <c r="C3" s="19" t="s">
        <v>53</v>
      </c>
      <c r="D3" s="19" t="s">
        <v>54</v>
      </c>
      <c r="E3" s="19" t="s">
        <v>55</v>
      </c>
      <c r="F3" s="19" t="s">
        <v>56</v>
      </c>
      <c r="G3" s="20" t="s">
        <v>57</v>
      </c>
      <c r="H3" s="19" t="s">
        <v>58</v>
      </c>
      <c r="I3" s="20" t="s">
        <v>59</v>
      </c>
      <c r="J3" s="20" t="s">
        <v>60</v>
      </c>
      <c r="K3" s="19" t="s">
        <v>61</v>
      </c>
      <c r="L3" s="21" t="s">
        <v>62</v>
      </c>
      <c r="M3" s="21" t="s">
        <v>63</v>
      </c>
      <c r="N3" s="19" t="s">
        <v>64</v>
      </c>
      <c r="O3" s="19" t="s">
        <v>65</v>
      </c>
      <c r="P3" s="19" t="s">
        <v>66</v>
      </c>
      <c r="Q3" s="19" t="s">
        <v>67</v>
      </c>
      <c r="R3" s="19" t="s">
        <v>68</v>
      </c>
      <c r="S3" s="22" t="s">
        <v>69</v>
      </c>
      <c r="T3" s="19" t="s">
        <v>70</v>
      </c>
      <c r="U3" s="19" t="s">
        <v>71</v>
      </c>
      <c r="V3" s="23" t="s">
        <v>72</v>
      </c>
      <c r="W3" s="19" t="s">
        <v>73</v>
      </c>
      <c r="X3" s="20" t="s">
        <v>602</v>
      </c>
      <c r="Y3" s="24"/>
      <c r="Z3" s="25" t="s">
        <v>74</v>
      </c>
      <c r="AA3" s="26" t="s">
        <v>75</v>
      </c>
      <c r="AB3" s="25" t="s">
        <v>76</v>
      </c>
      <c r="AC3" s="26" t="s">
        <v>77</v>
      </c>
    </row>
    <row r="4" spans="1:29" s="32" customFormat="1" ht="5.25" customHeight="1" x14ac:dyDescent="0.25">
      <c r="A4" s="27"/>
      <c r="B4" s="27"/>
      <c r="C4" s="27"/>
      <c r="D4" s="27"/>
      <c r="E4" s="27"/>
      <c r="F4" s="28"/>
      <c r="G4" s="29"/>
      <c r="H4" s="27"/>
      <c r="I4" s="29"/>
      <c r="J4" s="30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9"/>
      <c r="W4" s="31"/>
      <c r="X4" s="31"/>
      <c r="Y4" s="31"/>
      <c r="Z4" s="31"/>
    </row>
    <row r="5" spans="1:29" x14ac:dyDescent="0.25">
      <c r="A5" s="17"/>
      <c r="B5" s="33"/>
      <c r="C5" s="17"/>
      <c r="D5" s="17"/>
      <c r="E5" s="17"/>
      <c r="F5" s="17"/>
      <c r="G5" s="34"/>
      <c r="H5" s="17"/>
      <c r="I5" s="34"/>
      <c r="J5" s="17"/>
      <c r="K5" s="17"/>
      <c r="L5" s="17"/>
      <c r="M5" s="17"/>
      <c r="N5" s="17"/>
      <c r="O5" s="17"/>
      <c r="P5" s="17"/>
      <c r="Q5" s="17"/>
      <c r="R5" s="17"/>
      <c r="S5" s="35"/>
      <c r="T5" s="17"/>
      <c r="U5" s="17"/>
      <c r="V5" s="34"/>
      <c r="W5" s="17"/>
      <c r="X5" s="17"/>
      <c r="Y5" s="31"/>
      <c r="Z5" s="17"/>
    </row>
    <row r="6" spans="1:29" x14ac:dyDescent="0.25">
      <c r="A6" s="17"/>
      <c r="B6" s="33"/>
      <c r="C6" s="17"/>
      <c r="D6" s="17"/>
      <c r="E6" s="17"/>
      <c r="F6" s="17"/>
      <c r="G6" s="34"/>
      <c r="H6" s="17"/>
      <c r="I6" s="34"/>
      <c r="J6" s="17"/>
      <c r="K6" s="17"/>
      <c r="L6" s="17"/>
      <c r="M6" s="17"/>
      <c r="N6" s="17"/>
      <c r="O6" s="17"/>
      <c r="P6" s="17"/>
      <c r="Q6" s="17"/>
      <c r="R6" s="17"/>
      <c r="S6" s="35"/>
      <c r="T6" s="17"/>
      <c r="U6" s="17"/>
      <c r="V6" s="34"/>
      <c r="W6" s="17"/>
      <c r="X6" s="17"/>
      <c r="Y6" s="31"/>
      <c r="Z6" s="17"/>
    </row>
    <row r="7" spans="1:29" x14ac:dyDescent="0.25">
      <c r="A7" s="36">
        <v>1</v>
      </c>
      <c r="B7" s="33">
        <v>45627</v>
      </c>
      <c r="C7" s="37">
        <v>2022002</v>
      </c>
      <c r="D7" s="37">
        <v>1</v>
      </c>
      <c r="E7" s="38" t="s">
        <v>78</v>
      </c>
      <c r="F7" s="36">
        <v>1</v>
      </c>
      <c r="G7" s="33">
        <f>B7</f>
        <v>45627</v>
      </c>
      <c r="H7" s="36">
        <f>F7</f>
        <v>1</v>
      </c>
      <c r="I7" s="33"/>
      <c r="J7" s="36"/>
      <c r="K7" s="17">
        <v>1</v>
      </c>
      <c r="L7" s="39">
        <v>1E-4</v>
      </c>
      <c r="M7" s="17">
        <v>637</v>
      </c>
      <c r="N7" s="40" t="s">
        <v>79</v>
      </c>
      <c r="O7" s="37">
        <f>VLOOKUP(N7,'Sample Environments'!B$7:G$600,2,FALSE())</f>
        <v>0</v>
      </c>
      <c r="P7" s="37">
        <f>VLOOKUP(O7,'Sample Environments'!C$7:H$600,2,FALSE())</f>
        <v>50.374544999999998</v>
      </c>
      <c r="Q7" s="37">
        <f>VLOOKUP(P7,'Sample Environments'!D$7:I$600,2,FALSE())</f>
        <v>-2.3040000000000003</v>
      </c>
      <c r="R7" s="37">
        <f>VLOOKUP(Q7,'Sample Environments'!E$7:J$600,2,FALSE())</f>
        <v>68</v>
      </c>
      <c r="S7" s="37">
        <f>VLOOKUP(R7,'Sample Environments'!F$7:K$600,2,FALSE())</f>
        <v>-2.3040000000000003</v>
      </c>
      <c r="T7" s="38" t="s">
        <v>80</v>
      </c>
      <c r="U7" s="41" t="s">
        <v>81</v>
      </c>
      <c r="V7" s="34">
        <v>44457</v>
      </c>
      <c r="W7" s="17"/>
      <c r="X7" s="17">
        <f t="shared" ref="X7:X18" si="0">6*3600</f>
        <v>21600</v>
      </c>
      <c r="Y7" s="31"/>
      <c r="Z7" s="35" t="s">
        <v>601</v>
      </c>
      <c r="AA7" t="s">
        <v>600</v>
      </c>
    </row>
    <row r="8" spans="1:29" x14ac:dyDescent="0.25">
      <c r="A8" s="36">
        <f t="shared" ref="A8:A18" si="1">A7</f>
        <v>1</v>
      </c>
      <c r="B8" s="33">
        <f t="shared" ref="B8:B18" si="2">B7</f>
        <v>45627</v>
      </c>
      <c r="C8" s="37">
        <v>2024001</v>
      </c>
      <c r="D8" s="37">
        <v>1</v>
      </c>
      <c r="E8" s="38" t="s">
        <v>78</v>
      </c>
      <c r="F8" s="36">
        <v>2</v>
      </c>
      <c r="G8" s="33">
        <f t="shared" ref="G8:G18" si="3">G7</f>
        <v>45627</v>
      </c>
      <c r="H8" s="36">
        <f t="shared" ref="H8:H18" si="4">H7</f>
        <v>1</v>
      </c>
      <c r="I8" s="33"/>
      <c r="J8" s="36"/>
      <c r="K8" s="17">
        <v>1</v>
      </c>
      <c r="L8" s="39">
        <v>1E-4</v>
      </c>
      <c r="M8" s="17">
        <v>637</v>
      </c>
      <c r="N8" s="40" t="s">
        <v>82</v>
      </c>
      <c r="O8" s="37">
        <f>VLOOKUP(N8,'Sample Environments'!B$7:G$600,2,FALSE())</f>
        <v>0</v>
      </c>
      <c r="P8" s="37">
        <f>VLOOKUP(O8,'Sample Environments'!C$7:H$600,2,FALSE())</f>
        <v>50.374544999999998</v>
      </c>
      <c r="Q8" s="37">
        <f>VLOOKUP(P8,'Sample Environments'!D$7:I$600,2,FALSE())</f>
        <v>-2.3040000000000003</v>
      </c>
      <c r="R8" s="37">
        <f>VLOOKUP(Q8,'Sample Environments'!E$7:J$600,2,FALSE())</f>
        <v>68</v>
      </c>
      <c r="S8" s="37">
        <f>VLOOKUP(R8,'Sample Environments'!F$7:K$600,2,FALSE())</f>
        <v>-2.3040000000000003</v>
      </c>
      <c r="T8" s="38" t="s">
        <v>80</v>
      </c>
      <c r="U8" s="41" t="s">
        <v>81</v>
      </c>
      <c r="V8" s="34">
        <v>44457</v>
      </c>
      <c r="W8" s="17"/>
      <c r="X8" s="17">
        <f t="shared" si="0"/>
        <v>21600</v>
      </c>
      <c r="Y8" s="31"/>
      <c r="Z8" s="35" t="s">
        <v>601</v>
      </c>
      <c r="AA8" s="4" t="s">
        <v>600</v>
      </c>
    </row>
    <row r="9" spans="1:29" x14ac:dyDescent="0.25">
      <c r="A9" s="36">
        <f t="shared" si="1"/>
        <v>1</v>
      </c>
      <c r="B9" s="33">
        <f t="shared" si="2"/>
        <v>45627</v>
      </c>
      <c r="C9" s="37">
        <f t="shared" ref="C9:C18" si="5">C8</f>
        <v>2024001</v>
      </c>
      <c r="D9" s="37">
        <v>2</v>
      </c>
      <c r="E9" s="38" t="s">
        <v>78</v>
      </c>
      <c r="F9" s="36">
        <v>3</v>
      </c>
      <c r="G9" s="33">
        <f t="shared" si="3"/>
        <v>45627</v>
      </c>
      <c r="H9" s="36">
        <f t="shared" si="4"/>
        <v>1</v>
      </c>
      <c r="I9" s="33"/>
      <c r="J9" s="36"/>
      <c r="K9" s="17">
        <v>1</v>
      </c>
      <c r="L9" s="39">
        <v>1E-4</v>
      </c>
      <c r="M9" s="17">
        <v>637</v>
      </c>
      <c r="N9" s="40" t="s">
        <v>83</v>
      </c>
      <c r="O9" s="37">
        <f>VLOOKUP(N9,'Sample Environments'!B$7:G$600,2,FALSE())</f>
        <v>0</v>
      </c>
      <c r="P9" s="37">
        <f>VLOOKUP(O9,'Sample Environments'!C$7:H$600,2,FALSE())</f>
        <v>50.374544999999998</v>
      </c>
      <c r="Q9" s="37">
        <f>VLOOKUP(P9,'Sample Environments'!D$7:I$600,2,FALSE())</f>
        <v>-2.3040000000000003</v>
      </c>
      <c r="R9" s="37">
        <f>VLOOKUP(Q9,'Sample Environments'!E$7:J$600,2,FALSE())</f>
        <v>68</v>
      </c>
      <c r="S9" s="37">
        <f>VLOOKUP(R9,'Sample Environments'!F$7:K$600,2,FALSE())</f>
        <v>-2.3040000000000003</v>
      </c>
      <c r="T9" s="38" t="s">
        <v>80</v>
      </c>
      <c r="U9" s="41" t="s">
        <v>81</v>
      </c>
      <c r="V9" s="34">
        <v>44457</v>
      </c>
      <c r="W9" s="17"/>
      <c r="X9" s="17">
        <f t="shared" si="0"/>
        <v>21600</v>
      </c>
      <c r="Y9" s="31"/>
      <c r="Z9" s="35" t="s">
        <v>601</v>
      </c>
      <c r="AA9" s="4" t="s">
        <v>600</v>
      </c>
    </row>
    <row r="10" spans="1:29" x14ac:dyDescent="0.25">
      <c r="A10" s="36">
        <f t="shared" si="1"/>
        <v>1</v>
      </c>
      <c r="B10" s="33">
        <f t="shared" si="2"/>
        <v>45627</v>
      </c>
      <c r="C10" s="37">
        <f t="shared" si="5"/>
        <v>2024001</v>
      </c>
      <c r="D10" s="37">
        <v>4</v>
      </c>
      <c r="E10" s="38" t="s">
        <v>78</v>
      </c>
      <c r="F10" s="36">
        <v>4</v>
      </c>
      <c r="G10" s="33">
        <f t="shared" si="3"/>
        <v>45627</v>
      </c>
      <c r="H10" s="36">
        <f t="shared" si="4"/>
        <v>1</v>
      </c>
      <c r="I10" s="33"/>
      <c r="J10" s="36"/>
      <c r="K10" s="17">
        <v>1</v>
      </c>
      <c r="L10" s="39">
        <v>1E-4</v>
      </c>
      <c r="M10" s="17">
        <v>637</v>
      </c>
      <c r="N10" s="40" t="s">
        <v>84</v>
      </c>
      <c r="O10" s="37">
        <f>VLOOKUP(N10,'Sample Environments'!B$7:G$600,2,FALSE())</f>
        <v>0</v>
      </c>
      <c r="P10" s="37">
        <f>VLOOKUP(O10,'Sample Environments'!C$7:H$600,2,FALSE())</f>
        <v>50.374544999999998</v>
      </c>
      <c r="Q10" s="37">
        <f>VLOOKUP(P10,'Sample Environments'!D$7:I$600,2,FALSE())</f>
        <v>-2.3040000000000003</v>
      </c>
      <c r="R10" s="37">
        <f>VLOOKUP(Q10,'Sample Environments'!E$7:J$600,2,FALSE())</f>
        <v>68</v>
      </c>
      <c r="S10" s="37">
        <f>VLOOKUP(R10,'Sample Environments'!F$7:K$600,2,FALSE())</f>
        <v>-2.3040000000000003</v>
      </c>
      <c r="T10" s="38" t="s">
        <v>80</v>
      </c>
      <c r="U10" s="41" t="s">
        <v>81</v>
      </c>
      <c r="V10" s="34">
        <v>44457</v>
      </c>
      <c r="W10" s="17"/>
      <c r="X10" s="17">
        <f t="shared" si="0"/>
        <v>21600</v>
      </c>
      <c r="Y10" s="31"/>
      <c r="Z10" s="35" t="s">
        <v>601</v>
      </c>
      <c r="AA10" s="4" t="s">
        <v>600</v>
      </c>
    </row>
    <row r="11" spans="1:29" x14ac:dyDescent="0.25">
      <c r="A11" s="36">
        <f t="shared" si="1"/>
        <v>1</v>
      </c>
      <c r="B11" s="33">
        <f t="shared" si="2"/>
        <v>45627</v>
      </c>
      <c r="C11" s="37">
        <f t="shared" si="5"/>
        <v>2024001</v>
      </c>
      <c r="D11" s="37">
        <v>4</v>
      </c>
      <c r="E11" s="38" t="s">
        <v>78</v>
      </c>
      <c r="F11" s="36">
        <v>5</v>
      </c>
      <c r="G11" s="33">
        <f t="shared" si="3"/>
        <v>45627</v>
      </c>
      <c r="H11" s="36">
        <f t="shared" si="4"/>
        <v>1</v>
      </c>
      <c r="I11" s="33"/>
      <c r="J11" s="36"/>
      <c r="K11" s="17">
        <v>1</v>
      </c>
      <c r="L11" s="39">
        <v>1E-4</v>
      </c>
      <c r="M11" s="17">
        <v>637</v>
      </c>
      <c r="N11" s="40" t="s">
        <v>85</v>
      </c>
      <c r="O11" s="37">
        <f>VLOOKUP(N11,'Sample Environments'!B$7:G$600,2,FALSE())</f>
        <v>0</v>
      </c>
      <c r="P11" s="37">
        <f>VLOOKUP(O11,'Sample Environments'!C$7:H$600,2,FALSE())</f>
        <v>50.374544999999998</v>
      </c>
      <c r="Q11" s="37">
        <f>VLOOKUP(P11,'Sample Environments'!D$7:I$600,2,FALSE())</f>
        <v>-2.3040000000000003</v>
      </c>
      <c r="R11" s="37">
        <f>VLOOKUP(Q11,'Sample Environments'!E$7:J$600,2,FALSE())</f>
        <v>68</v>
      </c>
      <c r="S11" s="37">
        <f>VLOOKUP(R11,'Sample Environments'!F$7:K$600,2,FALSE())</f>
        <v>-2.3040000000000003</v>
      </c>
      <c r="T11" s="38" t="s">
        <v>80</v>
      </c>
      <c r="U11" s="41" t="s">
        <v>81</v>
      </c>
      <c r="V11" s="34">
        <v>44457</v>
      </c>
      <c r="W11" s="17"/>
      <c r="X11" s="17">
        <f t="shared" si="0"/>
        <v>21600</v>
      </c>
      <c r="Y11" s="31"/>
      <c r="Z11" s="17" t="s">
        <v>601</v>
      </c>
      <c r="AA11" s="4" t="s">
        <v>600</v>
      </c>
    </row>
    <row r="12" spans="1:29" x14ac:dyDescent="0.25">
      <c r="A12" s="36">
        <f t="shared" si="1"/>
        <v>1</v>
      </c>
      <c r="B12" s="33">
        <f t="shared" si="2"/>
        <v>45627</v>
      </c>
      <c r="C12" s="37">
        <f t="shared" si="5"/>
        <v>2024001</v>
      </c>
      <c r="D12" s="37">
        <v>8</v>
      </c>
      <c r="E12" s="38" t="s">
        <v>78</v>
      </c>
      <c r="F12" s="36">
        <v>6</v>
      </c>
      <c r="G12" s="33">
        <f t="shared" si="3"/>
        <v>45627</v>
      </c>
      <c r="H12" s="36">
        <f t="shared" si="4"/>
        <v>1</v>
      </c>
      <c r="I12" s="33"/>
      <c r="J12" s="36"/>
      <c r="K12" s="17">
        <v>1</v>
      </c>
      <c r="L12" s="39">
        <v>1E-4</v>
      </c>
      <c r="M12" s="17">
        <v>637</v>
      </c>
      <c r="N12" s="40" t="s">
        <v>86</v>
      </c>
      <c r="O12" s="37">
        <f>VLOOKUP(N12,'Sample Environments'!B$7:G$600,2,FALSE())</f>
        <v>0</v>
      </c>
      <c r="P12" s="37">
        <f>VLOOKUP(O12,'Sample Environments'!C$7:H$600,2,FALSE())</f>
        <v>50.374544999999998</v>
      </c>
      <c r="Q12" s="37">
        <f>VLOOKUP(P12,'Sample Environments'!D$7:I$600,2,FALSE())</f>
        <v>-2.3040000000000003</v>
      </c>
      <c r="R12" s="37">
        <f>VLOOKUP(Q12,'Sample Environments'!E$7:J$600,2,FALSE())</f>
        <v>68</v>
      </c>
      <c r="S12" s="37">
        <f>VLOOKUP(R12,'Sample Environments'!F$7:K$600,2,FALSE())</f>
        <v>-2.3040000000000003</v>
      </c>
      <c r="T12" s="38" t="s">
        <v>80</v>
      </c>
      <c r="U12" s="41" t="s">
        <v>81</v>
      </c>
      <c r="V12" s="34">
        <v>44457</v>
      </c>
      <c r="W12" s="17"/>
      <c r="X12" s="17">
        <f t="shared" si="0"/>
        <v>21600</v>
      </c>
      <c r="Y12" s="31"/>
      <c r="Z12" s="17" t="s">
        <v>601</v>
      </c>
      <c r="AA12" s="4" t="s">
        <v>600</v>
      </c>
    </row>
    <row r="13" spans="1:29" x14ac:dyDescent="0.25">
      <c r="A13" s="36">
        <f t="shared" si="1"/>
        <v>1</v>
      </c>
      <c r="B13" s="33">
        <f t="shared" si="2"/>
        <v>45627</v>
      </c>
      <c r="C13" s="37">
        <f t="shared" si="5"/>
        <v>2024001</v>
      </c>
      <c r="D13" s="37">
        <v>9</v>
      </c>
      <c r="E13" s="38" t="s">
        <v>78</v>
      </c>
      <c r="F13" s="36">
        <v>7</v>
      </c>
      <c r="G13" s="33">
        <f t="shared" si="3"/>
        <v>45627</v>
      </c>
      <c r="H13" s="36">
        <f t="shared" si="4"/>
        <v>1</v>
      </c>
      <c r="I13" s="33"/>
      <c r="J13" s="36"/>
      <c r="K13" s="17">
        <v>1</v>
      </c>
      <c r="L13" s="39">
        <v>1E-4</v>
      </c>
      <c r="M13" s="17">
        <v>637</v>
      </c>
      <c r="N13" s="40" t="s">
        <v>87</v>
      </c>
      <c r="O13" s="37">
        <f>VLOOKUP(N13,'Sample Environments'!B$7:G$600,2,FALSE())</f>
        <v>0</v>
      </c>
      <c r="P13" s="37">
        <f>VLOOKUP(O13,'Sample Environments'!C$7:H$600,2,FALSE())</f>
        <v>50.374544999999998</v>
      </c>
      <c r="Q13" s="37">
        <f>VLOOKUP(P13,'Sample Environments'!D$7:I$600,2,FALSE())</f>
        <v>-2.3040000000000003</v>
      </c>
      <c r="R13" s="37">
        <f>VLOOKUP(Q13,'Sample Environments'!E$7:J$600,2,FALSE())</f>
        <v>68</v>
      </c>
      <c r="S13" s="37">
        <f>VLOOKUP(R13,'Sample Environments'!F$7:K$600,2,FALSE())</f>
        <v>-2.3040000000000003</v>
      </c>
      <c r="T13" s="38" t="s">
        <v>80</v>
      </c>
      <c r="U13" s="41" t="s">
        <v>81</v>
      </c>
      <c r="V13" s="34">
        <v>44457</v>
      </c>
      <c r="W13" s="17"/>
      <c r="X13" s="17">
        <f t="shared" si="0"/>
        <v>21600</v>
      </c>
      <c r="Y13" s="31"/>
      <c r="Z13" s="35" t="s">
        <v>601</v>
      </c>
      <c r="AA13" s="4" t="s">
        <v>600</v>
      </c>
    </row>
    <row r="14" spans="1:29" x14ac:dyDescent="0.25">
      <c r="A14" s="36">
        <f t="shared" si="1"/>
        <v>1</v>
      </c>
      <c r="B14" s="33">
        <f t="shared" si="2"/>
        <v>45627</v>
      </c>
      <c r="C14" s="37">
        <f t="shared" si="5"/>
        <v>2024001</v>
      </c>
      <c r="D14" s="37">
        <v>10</v>
      </c>
      <c r="E14" s="38" t="s">
        <v>78</v>
      </c>
      <c r="F14" s="36">
        <v>8</v>
      </c>
      <c r="G14" s="33">
        <f t="shared" si="3"/>
        <v>45627</v>
      </c>
      <c r="H14" s="36">
        <f t="shared" si="4"/>
        <v>1</v>
      </c>
      <c r="I14" s="33"/>
      <c r="J14" s="36"/>
      <c r="K14" s="17">
        <v>1</v>
      </c>
      <c r="L14" s="39">
        <v>1E-4</v>
      </c>
      <c r="M14" s="17">
        <v>637</v>
      </c>
      <c r="N14" s="40" t="s">
        <v>88</v>
      </c>
      <c r="O14" s="37">
        <f>VLOOKUP(N14,'Sample Environments'!B$7:G$600,2,FALSE())</f>
        <v>0</v>
      </c>
      <c r="P14" s="37">
        <f>VLOOKUP(O14,'Sample Environments'!C$7:H$600,2,FALSE())</f>
        <v>50.374544999999998</v>
      </c>
      <c r="Q14" s="37">
        <f>VLOOKUP(P14,'Sample Environments'!D$7:I$600,2,FALSE())</f>
        <v>-2.3040000000000003</v>
      </c>
      <c r="R14" s="37">
        <f>VLOOKUP(Q14,'Sample Environments'!E$7:J$600,2,FALSE())</f>
        <v>68</v>
      </c>
      <c r="S14" s="37">
        <f>VLOOKUP(R14,'Sample Environments'!F$7:K$600,2,FALSE())</f>
        <v>-2.3040000000000003</v>
      </c>
      <c r="T14" s="38" t="s">
        <v>80</v>
      </c>
      <c r="U14" s="41" t="s">
        <v>81</v>
      </c>
      <c r="V14" s="34">
        <v>44457</v>
      </c>
      <c r="W14" s="17"/>
      <c r="X14" s="17">
        <f t="shared" si="0"/>
        <v>21600</v>
      </c>
      <c r="Y14" s="31"/>
      <c r="Z14" s="35" t="s">
        <v>601</v>
      </c>
      <c r="AA14" s="4" t="s">
        <v>600</v>
      </c>
    </row>
    <row r="15" spans="1:29" x14ac:dyDescent="0.25">
      <c r="A15" s="36">
        <f t="shared" si="1"/>
        <v>1</v>
      </c>
      <c r="B15" s="33">
        <f t="shared" si="2"/>
        <v>45627</v>
      </c>
      <c r="C15" s="37">
        <f t="shared" si="5"/>
        <v>2024001</v>
      </c>
      <c r="D15" s="37">
        <v>11</v>
      </c>
      <c r="E15" s="38" t="s">
        <v>78</v>
      </c>
      <c r="F15" s="36">
        <v>9</v>
      </c>
      <c r="G15" s="33">
        <f t="shared" si="3"/>
        <v>45627</v>
      </c>
      <c r="H15" s="36">
        <f t="shared" si="4"/>
        <v>1</v>
      </c>
      <c r="I15" s="33"/>
      <c r="J15" s="36"/>
      <c r="K15" s="17">
        <v>1</v>
      </c>
      <c r="L15" s="39">
        <v>1E-4</v>
      </c>
      <c r="M15" s="17">
        <v>637</v>
      </c>
      <c r="N15" s="40" t="s">
        <v>89</v>
      </c>
      <c r="O15" s="37">
        <f>VLOOKUP(N15,'Sample Environments'!B$7:G$600,2,FALSE())</f>
        <v>0</v>
      </c>
      <c r="P15" s="37">
        <f>VLOOKUP(O15,'Sample Environments'!C$7:H$600,2,FALSE())</f>
        <v>50.374544999999998</v>
      </c>
      <c r="Q15" s="37">
        <f>VLOOKUP(P15,'Sample Environments'!D$7:I$600,2,FALSE())</f>
        <v>-2.3040000000000003</v>
      </c>
      <c r="R15" s="37">
        <f>VLOOKUP(Q15,'Sample Environments'!E$7:J$600,2,FALSE())</f>
        <v>68</v>
      </c>
      <c r="S15" s="37">
        <f>VLOOKUP(R15,'Sample Environments'!F$7:K$600,2,FALSE())</f>
        <v>-2.3040000000000003</v>
      </c>
      <c r="T15" s="38" t="s">
        <v>80</v>
      </c>
      <c r="U15" s="41" t="s">
        <v>81</v>
      </c>
      <c r="V15" s="34">
        <v>44457</v>
      </c>
      <c r="W15" s="17"/>
      <c r="X15" s="17">
        <f t="shared" si="0"/>
        <v>21600</v>
      </c>
      <c r="Y15" s="31"/>
      <c r="Z15" s="35" t="s">
        <v>601</v>
      </c>
      <c r="AA15" s="4" t="s">
        <v>600</v>
      </c>
    </row>
    <row r="16" spans="1:29" x14ac:dyDescent="0.25">
      <c r="A16" s="36">
        <f t="shared" si="1"/>
        <v>1</v>
      </c>
      <c r="B16" s="33">
        <f t="shared" si="2"/>
        <v>45627</v>
      </c>
      <c r="C16" s="37">
        <f t="shared" si="5"/>
        <v>2024001</v>
      </c>
      <c r="D16" s="37">
        <v>12</v>
      </c>
      <c r="E16" s="38" t="s">
        <v>78</v>
      </c>
      <c r="F16" s="36">
        <v>10</v>
      </c>
      <c r="G16" s="33">
        <f t="shared" si="3"/>
        <v>45627</v>
      </c>
      <c r="H16" s="36">
        <f t="shared" si="4"/>
        <v>1</v>
      </c>
      <c r="I16" s="33"/>
      <c r="J16" s="36"/>
      <c r="K16" s="17">
        <v>1</v>
      </c>
      <c r="L16" s="39">
        <v>1E-4</v>
      </c>
      <c r="M16" s="17">
        <v>637</v>
      </c>
      <c r="N16" s="40" t="s">
        <v>90</v>
      </c>
      <c r="O16" s="37">
        <f>VLOOKUP(N16,'Sample Environments'!B$7:G$600,2,FALSE())</f>
        <v>0</v>
      </c>
      <c r="P16" s="37">
        <f>VLOOKUP(O16,'Sample Environments'!C$7:H$600,2,FALSE())</f>
        <v>50.374544999999998</v>
      </c>
      <c r="Q16" s="37">
        <f>VLOOKUP(P16,'Sample Environments'!D$7:I$600,2,FALSE())</f>
        <v>-2.3040000000000003</v>
      </c>
      <c r="R16" s="37">
        <f>VLOOKUP(Q16,'Sample Environments'!E$7:J$600,2,FALSE())</f>
        <v>68</v>
      </c>
      <c r="S16" s="37">
        <f>VLOOKUP(R16,'Sample Environments'!F$7:K$600,2,FALSE())</f>
        <v>-2.3040000000000003</v>
      </c>
      <c r="T16" s="38" t="s">
        <v>80</v>
      </c>
      <c r="U16" s="41" t="s">
        <v>81</v>
      </c>
      <c r="V16" s="34">
        <v>44457</v>
      </c>
      <c r="W16" s="17"/>
      <c r="X16" s="17">
        <f t="shared" si="0"/>
        <v>21600</v>
      </c>
      <c r="Y16" s="31"/>
      <c r="Z16" s="35" t="s">
        <v>601</v>
      </c>
      <c r="AA16" s="4" t="s">
        <v>600</v>
      </c>
    </row>
    <row r="17" spans="1:27" x14ac:dyDescent="0.25">
      <c r="A17" s="36">
        <f t="shared" si="1"/>
        <v>1</v>
      </c>
      <c r="B17" s="33">
        <f t="shared" si="2"/>
        <v>45627</v>
      </c>
      <c r="C17" s="37">
        <f t="shared" si="5"/>
        <v>2024001</v>
      </c>
      <c r="D17" s="37">
        <v>13</v>
      </c>
      <c r="E17" s="38" t="s">
        <v>78</v>
      </c>
      <c r="F17" s="36">
        <v>11</v>
      </c>
      <c r="G17" s="33">
        <f t="shared" si="3"/>
        <v>45627</v>
      </c>
      <c r="H17" s="36">
        <f t="shared" si="4"/>
        <v>1</v>
      </c>
      <c r="I17" s="33"/>
      <c r="J17" s="36"/>
      <c r="K17" s="17">
        <v>1</v>
      </c>
      <c r="L17" s="39">
        <v>1E-4</v>
      </c>
      <c r="M17" s="17">
        <v>637</v>
      </c>
      <c r="N17" s="40" t="s">
        <v>91</v>
      </c>
      <c r="O17" s="37">
        <f>VLOOKUP(N17,'Sample Environments'!B$7:G$600,2,FALSE())</f>
        <v>0</v>
      </c>
      <c r="P17" s="37">
        <f>VLOOKUP(O17,'Sample Environments'!C$7:H$600,2,FALSE())</f>
        <v>50.374544999999998</v>
      </c>
      <c r="Q17" s="37">
        <f>VLOOKUP(P17,'Sample Environments'!D$7:I$600,2,FALSE())</f>
        <v>-2.3040000000000003</v>
      </c>
      <c r="R17" s="37">
        <f>VLOOKUP(Q17,'Sample Environments'!E$7:J$600,2,FALSE())</f>
        <v>68</v>
      </c>
      <c r="S17" s="37">
        <f>VLOOKUP(R17,'Sample Environments'!F$7:K$600,2,FALSE())</f>
        <v>-2.3040000000000003</v>
      </c>
      <c r="T17" s="38" t="s">
        <v>80</v>
      </c>
      <c r="U17" s="41" t="s">
        <v>81</v>
      </c>
      <c r="V17" s="34">
        <v>44457</v>
      </c>
      <c r="W17" s="17"/>
      <c r="X17" s="17">
        <f t="shared" si="0"/>
        <v>21600</v>
      </c>
      <c r="Y17" s="31"/>
      <c r="Z17" s="35" t="s">
        <v>601</v>
      </c>
      <c r="AA17" s="4" t="s">
        <v>600</v>
      </c>
    </row>
    <row r="18" spans="1:27" x14ac:dyDescent="0.25">
      <c r="A18" s="36">
        <f t="shared" si="1"/>
        <v>1</v>
      </c>
      <c r="B18" s="33">
        <f t="shared" si="2"/>
        <v>45627</v>
      </c>
      <c r="C18" s="37">
        <f t="shared" si="5"/>
        <v>2024001</v>
      </c>
      <c r="D18" s="37">
        <v>14</v>
      </c>
      <c r="E18" s="38" t="s">
        <v>78</v>
      </c>
      <c r="F18" s="36">
        <v>12</v>
      </c>
      <c r="G18" s="33">
        <f t="shared" si="3"/>
        <v>45627</v>
      </c>
      <c r="H18" s="36">
        <f t="shared" si="4"/>
        <v>1</v>
      </c>
      <c r="I18" s="33"/>
      <c r="J18" s="36"/>
      <c r="K18" s="17">
        <v>1</v>
      </c>
      <c r="L18" s="39">
        <v>1E-4</v>
      </c>
      <c r="M18" s="17">
        <v>637</v>
      </c>
      <c r="N18" s="40" t="s">
        <v>92</v>
      </c>
      <c r="O18" s="37">
        <f>VLOOKUP(N18,'Sample Environments'!B$7:G$600,2,FALSE())</f>
        <v>0</v>
      </c>
      <c r="P18" s="37">
        <f>VLOOKUP(O18,'Sample Environments'!C$7:H$600,2,FALSE())</f>
        <v>50.374544999999998</v>
      </c>
      <c r="Q18" s="37">
        <f>VLOOKUP(P18,'Sample Environments'!D$7:I$600,2,FALSE())</f>
        <v>-2.3040000000000003</v>
      </c>
      <c r="R18" s="37">
        <f>VLOOKUP(Q18,'Sample Environments'!E$7:J$600,2,FALSE())</f>
        <v>68</v>
      </c>
      <c r="S18" s="37">
        <f>VLOOKUP(R18,'Sample Environments'!F$7:K$600,2,FALSE())</f>
        <v>-2.3040000000000003</v>
      </c>
      <c r="T18" s="38" t="s">
        <v>80</v>
      </c>
      <c r="U18" s="41" t="s">
        <v>81</v>
      </c>
      <c r="V18" s="34">
        <v>44457</v>
      </c>
      <c r="W18" s="17"/>
      <c r="X18" s="17">
        <f t="shared" si="0"/>
        <v>21600</v>
      </c>
      <c r="Y18" s="31"/>
      <c r="Z18" s="35" t="s">
        <v>601</v>
      </c>
      <c r="AA18" s="4" t="s">
        <v>600</v>
      </c>
    </row>
    <row r="19" spans="1:27" x14ac:dyDescent="0.25">
      <c r="Z19" s="35"/>
    </row>
    <row r="20" spans="1:27" x14ac:dyDescent="0.25">
      <c r="A20" s="36">
        <v>1</v>
      </c>
      <c r="B20" s="33">
        <v>45628</v>
      </c>
      <c r="C20" s="37">
        <v>2022002</v>
      </c>
      <c r="D20" s="37">
        <v>1</v>
      </c>
      <c r="E20" s="38" t="s">
        <v>78</v>
      </c>
      <c r="F20" s="36">
        <v>1</v>
      </c>
      <c r="G20" s="33">
        <f>B20</f>
        <v>45628</v>
      </c>
      <c r="H20" s="36">
        <f>F20</f>
        <v>1</v>
      </c>
      <c r="I20" s="33"/>
      <c r="J20" s="36"/>
      <c r="K20" s="17">
        <v>1</v>
      </c>
      <c r="L20" s="39">
        <v>1E-4</v>
      </c>
      <c r="M20" s="17">
        <v>637</v>
      </c>
      <c r="N20" s="40" t="s">
        <v>79</v>
      </c>
      <c r="O20" s="37">
        <f>VLOOKUP(N20,'Sample Environments'!B$7:G$600,2,FALSE())</f>
        <v>0</v>
      </c>
      <c r="P20" s="37">
        <f>VLOOKUP(O20,'Sample Environments'!C$7:H$600,2,FALSE())</f>
        <v>50.374544999999998</v>
      </c>
      <c r="Q20" s="37">
        <f>VLOOKUP(P20,'Sample Environments'!D$7:I$600,2,FALSE())</f>
        <v>-2.3040000000000003</v>
      </c>
      <c r="R20" s="37">
        <f>VLOOKUP(Q20,'Sample Environments'!E$7:J$600,2,FALSE())</f>
        <v>68</v>
      </c>
      <c r="S20" s="37">
        <f>VLOOKUP(R20,'Sample Environments'!F$7:K$600,2,FALSE())</f>
        <v>-2.3040000000000003</v>
      </c>
      <c r="T20" s="38" t="s">
        <v>80</v>
      </c>
      <c r="U20" s="41" t="s">
        <v>81</v>
      </c>
      <c r="V20" s="34">
        <v>44457</v>
      </c>
      <c r="W20" s="17"/>
      <c r="X20" s="17">
        <f t="shared" ref="X20:X31" si="6">6*3600</f>
        <v>21600</v>
      </c>
      <c r="Y20" s="31"/>
      <c r="Z20" s="35" t="s">
        <v>601</v>
      </c>
      <c r="AA20" t="s">
        <v>600</v>
      </c>
    </row>
    <row r="21" spans="1:27" x14ac:dyDescent="0.25">
      <c r="A21" s="36">
        <f t="shared" ref="A21:A31" si="7">A20</f>
        <v>1</v>
      </c>
      <c r="B21" s="33">
        <f t="shared" ref="B21:B31" si="8">B20</f>
        <v>45628</v>
      </c>
      <c r="C21" s="37">
        <v>2024001</v>
      </c>
      <c r="D21" s="37">
        <v>1</v>
      </c>
      <c r="E21" s="38" t="s">
        <v>78</v>
      </c>
      <c r="F21" s="36">
        <v>2</v>
      </c>
      <c r="G21" s="33">
        <f t="shared" ref="G21:G31" si="9">G20</f>
        <v>45628</v>
      </c>
      <c r="H21" s="36">
        <f t="shared" ref="H21:H31" si="10">H20</f>
        <v>1</v>
      </c>
      <c r="I21" s="33"/>
      <c r="J21" s="36"/>
      <c r="K21" s="17">
        <v>1</v>
      </c>
      <c r="L21" s="39">
        <v>1E-4</v>
      </c>
      <c r="M21" s="17">
        <v>637</v>
      </c>
      <c r="N21" s="40" t="s">
        <v>82</v>
      </c>
      <c r="O21" s="37">
        <f>VLOOKUP(N21,'Sample Environments'!B$7:G$600,2,FALSE())</f>
        <v>0</v>
      </c>
      <c r="P21" s="37">
        <f>VLOOKUP(O21,'Sample Environments'!C$7:H$600,2,FALSE())</f>
        <v>50.374544999999998</v>
      </c>
      <c r="Q21" s="37">
        <f>VLOOKUP(P21,'Sample Environments'!D$7:I$600,2,FALSE())</f>
        <v>-2.3040000000000003</v>
      </c>
      <c r="R21" s="37">
        <f>VLOOKUP(Q21,'Sample Environments'!E$7:J$600,2,FALSE())</f>
        <v>68</v>
      </c>
      <c r="S21" s="37">
        <f>VLOOKUP(R21,'Sample Environments'!F$7:K$600,2,FALSE())</f>
        <v>-2.3040000000000003</v>
      </c>
      <c r="T21" s="38" t="s">
        <v>80</v>
      </c>
      <c r="U21" s="41" t="s">
        <v>81</v>
      </c>
      <c r="V21" s="34">
        <v>44457</v>
      </c>
      <c r="W21" s="17"/>
      <c r="X21" s="17">
        <f t="shared" si="6"/>
        <v>21600</v>
      </c>
      <c r="Y21" s="31"/>
      <c r="Z21" s="35" t="s">
        <v>601</v>
      </c>
      <c r="AA21" s="4" t="s">
        <v>600</v>
      </c>
    </row>
    <row r="22" spans="1:27" x14ac:dyDescent="0.25">
      <c r="A22" s="36">
        <f t="shared" si="7"/>
        <v>1</v>
      </c>
      <c r="B22" s="33">
        <f t="shared" si="8"/>
        <v>45628</v>
      </c>
      <c r="C22" s="37">
        <f t="shared" ref="C22:C31" si="11">C21</f>
        <v>2024001</v>
      </c>
      <c r="D22" s="37">
        <v>2</v>
      </c>
      <c r="E22" s="38" t="s">
        <v>78</v>
      </c>
      <c r="F22" s="36">
        <v>3</v>
      </c>
      <c r="G22" s="33">
        <f t="shared" si="9"/>
        <v>45628</v>
      </c>
      <c r="H22" s="36">
        <f t="shared" si="10"/>
        <v>1</v>
      </c>
      <c r="I22" s="33"/>
      <c r="J22" s="36"/>
      <c r="K22" s="17">
        <v>1</v>
      </c>
      <c r="L22" s="39">
        <v>1E-4</v>
      </c>
      <c r="M22" s="17">
        <v>637</v>
      </c>
      <c r="N22" s="40" t="s">
        <v>83</v>
      </c>
      <c r="O22" s="37">
        <f>VLOOKUP(N22,'Sample Environments'!B$7:G$600,2,FALSE())</f>
        <v>0</v>
      </c>
      <c r="P22" s="37">
        <f>VLOOKUP(O22,'Sample Environments'!C$7:H$600,2,FALSE())</f>
        <v>50.374544999999998</v>
      </c>
      <c r="Q22" s="37">
        <f>VLOOKUP(P22,'Sample Environments'!D$7:I$600,2,FALSE())</f>
        <v>-2.3040000000000003</v>
      </c>
      <c r="R22" s="37">
        <f>VLOOKUP(Q22,'Sample Environments'!E$7:J$600,2,FALSE())</f>
        <v>68</v>
      </c>
      <c r="S22" s="37">
        <f>VLOOKUP(R22,'Sample Environments'!F$7:K$600,2,FALSE())</f>
        <v>-2.3040000000000003</v>
      </c>
      <c r="T22" s="38" t="s">
        <v>80</v>
      </c>
      <c r="U22" s="41" t="s">
        <v>81</v>
      </c>
      <c r="V22" s="34">
        <v>44457</v>
      </c>
      <c r="W22" s="17"/>
      <c r="X22" s="17">
        <f t="shared" si="6"/>
        <v>21600</v>
      </c>
      <c r="Y22" s="31"/>
      <c r="Z22" s="35" t="s">
        <v>601</v>
      </c>
      <c r="AA22" s="4" t="s">
        <v>600</v>
      </c>
    </row>
    <row r="23" spans="1:27" x14ac:dyDescent="0.25">
      <c r="A23" s="36">
        <f t="shared" si="7"/>
        <v>1</v>
      </c>
      <c r="B23" s="33">
        <f t="shared" si="8"/>
        <v>45628</v>
      </c>
      <c r="C23" s="37">
        <f t="shared" si="11"/>
        <v>2024001</v>
      </c>
      <c r="D23" s="37">
        <v>4</v>
      </c>
      <c r="E23" s="38" t="s">
        <v>78</v>
      </c>
      <c r="F23" s="36">
        <v>4</v>
      </c>
      <c r="G23" s="33">
        <f t="shared" si="9"/>
        <v>45628</v>
      </c>
      <c r="H23" s="36">
        <f t="shared" si="10"/>
        <v>1</v>
      </c>
      <c r="I23" s="33"/>
      <c r="J23" s="36"/>
      <c r="K23" s="17">
        <v>1</v>
      </c>
      <c r="L23" s="39">
        <v>1E-4</v>
      </c>
      <c r="M23" s="17">
        <v>637</v>
      </c>
      <c r="N23" s="40" t="s">
        <v>84</v>
      </c>
      <c r="O23" s="37">
        <f>VLOOKUP(N23,'Sample Environments'!B$7:G$600,2,FALSE())</f>
        <v>0</v>
      </c>
      <c r="P23" s="37">
        <f>VLOOKUP(O23,'Sample Environments'!C$7:H$600,2,FALSE())</f>
        <v>50.374544999999998</v>
      </c>
      <c r="Q23" s="37">
        <f>VLOOKUP(P23,'Sample Environments'!D$7:I$600,2,FALSE())</f>
        <v>-2.3040000000000003</v>
      </c>
      <c r="R23" s="37">
        <f>VLOOKUP(Q23,'Sample Environments'!E$7:J$600,2,FALSE())</f>
        <v>68</v>
      </c>
      <c r="S23" s="37">
        <f>VLOOKUP(R23,'Sample Environments'!F$7:K$600,2,FALSE())</f>
        <v>-2.3040000000000003</v>
      </c>
      <c r="T23" s="38" t="s">
        <v>80</v>
      </c>
      <c r="U23" s="41" t="s">
        <v>81</v>
      </c>
      <c r="V23" s="34">
        <v>44457</v>
      </c>
      <c r="W23" s="17"/>
      <c r="X23" s="17">
        <f t="shared" si="6"/>
        <v>21600</v>
      </c>
      <c r="Y23" s="31"/>
      <c r="Z23" s="35" t="s">
        <v>601</v>
      </c>
      <c r="AA23" s="4" t="s">
        <v>600</v>
      </c>
    </row>
    <row r="24" spans="1:27" x14ac:dyDescent="0.25">
      <c r="A24" s="36">
        <f t="shared" si="7"/>
        <v>1</v>
      </c>
      <c r="B24" s="33">
        <f t="shared" si="8"/>
        <v>45628</v>
      </c>
      <c r="C24" s="37">
        <f t="shared" si="11"/>
        <v>2024001</v>
      </c>
      <c r="D24" s="37">
        <v>4</v>
      </c>
      <c r="E24" s="38" t="s">
        <v>78</v>
      </c>
      <c r="F24" s="36">
        <v>5</v>
      </c>
      <c r="G24" s="33">
        <f t="shared" si="9"/>
        <v>45628</v>
      </c>
      <c r="H24" s="36">
        <f t="shared" si="10"/>
        <v>1</v>
      </c>
      <c r="I24" s="33"/>
      <c r="J24" s="36"/>
      <c r="K24" s="17">
        <v>1</v>
      </c>
      <c r="L24" s="39">
        <v>1E-4</v>
      </c>
      <c r="M24" s="17">
        <v>637</v>
      </c>
      <c r="N24" s="40" t="s">
        <v>85</v>
      </c>
      <c r="O24" s="37">
        <f>VLOOKUP(N24,'Sample Environments'!B$7:G$600,2,FALSE())</f>
        <v>0</v>
      </c>
      <c r="P24" s="37">
        <f>VLOOKUP(O24,'Sample Environments'!C$7:H$600,2,FALSE())</f>
        <v>50.374544999999998</v>
      </c>
      <c r="Q24" s="37">
        <f>VLOOKUP(P24,'Sample Environments'!D$7:I$600,2,FALSE())</f>
        <v>-2.3040000000000003</v>
      </c>
      <c r="R24" s="37">
        <f>VLOOKUP(Q24,'Sample Environments'!E$7:J$600,2,FALSE())</f>
        <v>68</v>
      </c>
      <c r="S24" s="37">
        <f>VLOOKUP(R24,'Sample Environments'!F$7:K$600,2,FALSE())</f>
        <v>-2.3040000000000003</v>
      </c>
      <c r="T24" s="38" t="s">
        <v>80</v>
      </c>
      <c r="U24" s="41" t="s">
        <v>81</v>
      </c>
      <c r="V24" s="34">
        <v>44457</v>
      </c>
      <c r="W24" s="17"/>
      <c r="X24" s="17">
        <f t="shared" si="6"/>
        <v>21600</v>
      </c>
      <c r="Y24" s="31"/>
      <c r="Z24" s="35" t="s">
        <v>601</v>
      </c>
      <c r="AA24" s="4" t="s">
        <v>600</v>
      </c>
    </row>
    <row r="25" spans="1:27" x14ac:dyDescent="0.25">
      <c r="A25" s="36">
        <f t="shared" si="7"/>
        <v>1</v>
      </c>
      <c r="B25" s="33">
        <f t="shared" si="8"/>
        <v>45628</v>
      </c>
      <c r="C25" s="37">
        <f t="shared" si="11"/>
        <v>2024001</v>
      </c>
      <c r="D25" s="37">
        <v>8</v>
      </c>
      <c r="E25" s="38" t="s">
        <v>78</v>
      </c>
      <c r="F25" s="36">
        <v>6</v>
      </c>
      <c r="G25" s="33">
        <f t="shared" si="9"/>
        <v>45628</v>
      </c>
      <c r="H25" s="36">
        <f t="shared" si="10"/>
        <v>1</v>
      </c>
      <c r="I25" s="33"/>
      <c r="J25" s="36"/>
      <c r="K25" s="17">
        <v>1</v>
      </c>
      <c r="L25" s="39">
        <v>1E-4</v>
      </c>
      <c r="M25" s="17">
        <v>637</v>
      </c>
      <c r="N25" s="40" t="s">
        <v>86</v>
      </c>
      <c r="O25" s="37">
        <f>VLOOKUP(N25,'Sample Environments'!B$7:G$600,2,FALSE())</f>
        <v>0</v>
      </c>
      <c r="P25" s="37">
        <f>VLOOKUP(O25,'Sample Environments'!C$7:H$600,2,FALSE())</f>
        <v>50.374544999999998</v>
      </c>
      <c r="Q25" s="37">
        <f>VLOOKUP(P25,'Sample Environments'!D$7:I$600,2,FALSE())</f>
        <v>-2.3040000000000003</v>
      </c>
      <c r="R25" s="37">
        <f>VLOOKUP(Q25,'Sample Environments'!E$7:J$600,2,FALSE())</f>
        <v>68</v>
      </c>
      <c r="S25" s="37">
        <f>VLOOKUP(R25,'Sample Environments'!F$7:K$600,2,FALSE())</f>
        <v>-2.3040000000000003</v>
      </c>
      <c r="T25" s="38" t="s">
        <v>80</v>
      </c>
      <c r="U25" s="41" t="s">
        <v>81</v>
      </c>
      <c r="V25" s="34">
        <v>44457</v>
      </c>
      <c r="W25" s="17"/>
      <c r="X25" s="17">
        <f t="shared" si="6"/>
        <v>21600</v>
      </c>
      <c r="Y25" s="31"/>
      <c r="Z25" s="35" t="s">
        <v>601</v>
      </c>
      <c r="AA25" s="4" t="s">
        <v>600</v>
      </c>
    </row>
    <row r="26" spans="1:27" x14ac:dyDescent="0.25">
      <c r="A26" s="36">
        <f t="shared" si="7"/>
        <v>1</v>
      </c>
      <c r="B26" s="33">
        <f t="shared" si="8"/>
        <v>45628</v>
      </c>
      <c r="C26" s="37">
        <f t="shared" si="11"/>
        <v>2024001</v>
      </c>
      <c r="D26" s="37">
        <v>9</v>
      </c>
      <c r="E26" s="38" t="s">
        <v>78</v>
      </c>
      <c r="F26" s="36">
        <v>7</v>
      </c>
      <c r="G26" s="33">
        <f t="shared" si="9"/>
        <v>45628</v>
      </c>
      <c r="H26" s="36">
        <f t="shared" si="10"/>
        <v>1</v>
      </c>
      <c r="I26" s="33"/>
      <c r="J26" s="36"/>
      <c r="K26" s="17">
        <v>1</v>
      </c>
      <c r="L26" s="39">
        <v>1E-4</v>
      </c>
      <c r="M26" s="17">
        <v>637</v>
      </c>
      <c r="N26" s="40" t="s">
        <v>87</v>
      </c>
      <c r="O26" s="37">
        <f>VLOOKUP(N26,'Sample Environments'!B$7:G$600,2,FALSE())</f>
        <v>0</v>
      </c>
      <c r="P26" s="37">
        <f>VLOOKUP(O26,'Sample Environments'!C$7:H$600,2,FALSE())</f>
        <v>50.374544999999998</v>
      </c>
      <c r="Q26" s="37">
        <f>VLOOKUP(P26,'Sample Environments'!D$7:I$600,2,FALSE())</f>
        <v>-2.3040000000000003</v>
      </c>
      <c r="R26" s="37">
        <f>VLOOKUP(Q26,'Sample Environments'!E$7:J$600,2,FALSE())</f>
        <v>68</v>
      </c>
      <c r="S26" s="37">
        <f>VLOOKUP(R26,'Sample Environments'!F$7:K$600,2,FALSE())</f>
        <v>-2.3040000000000003</v>
      </c>
      <c r="T26" s="38" t="s">
        <v>80</v>
      </c>
      <c r="U26" s="41" t="s">
        <v>81</v>
      </c>
      <c r="V26" s="34">
        <v>44457</v>
      </c>
      <c r="W26" s="17"/>
      <c r="X26" s="17">
        <f t="shared" si="6"/>
        <v>21600</v>
      </c>
      <c r="Y26" s="31"/>
      <c r="Z26" s="35" t="s">
        <v>601</v>
      </c>
      <c r="AA26" s="4" t="s">
        <v>600</v>
      </c>
    </row>
    <row r="27" spans="1:27" x14ac:dyDescent="0.25">
      <c r="A27" s="36">
        <f t="shared" si="7"/>
        <v>1</v>
      </c>
      <c r="B27" s="33">
        <f t="shared" si="8"/>
        <v>45628</v>
      </c>
      <c r="C27" s="37">
        <f t="shared" si="11"/>
        <v>2024001</v>
      </c>
      <c r="D27" s="37">
        <v>10</v>
      </c>
      <c r="E27" s="38" t="s">
        <v>78</v>
      </c>
      <c r="F27" s="36">
        <v>8</v>
      </c>
      <c r="G27" s="33">
        <f t="shared" si="9"/>
        <v>45628</v>
      </c>
      <c r="H27" s="36">
        <f t="shared" si="10"/>
        <v>1</v>
      </c>
      <c r="I27" s="33"/>
      <c r="J27" s="36"/>
      <c r="K27" s="17">
        <v>1</v>
      </c>
      <c r="L27" s="39">
        <v>1E-4</v>
      </c>
      <c r="M27" s="17">
        <v>637</v>
      </c>
      <c r="N27" s="40" t="s">
        <v>88</v>
      </c>
      <c r="O27" s="37">
        <f>VLOOKUP(N27,'Sample Environments'!B$7:G$600,2,FALSE())</f>
        <v>0</v>
      </c>
      <c r="P27" s="37">
        <f>VLOOKUP(O27,'Sample Environments'!C$7:H$600,2,FALSE())</f>
        <v>50.374544999999998</v>
      </c>
      <c r="Q27" s="37">
        <f>VLOOKUP(P27,'Sample Environments'!D$7:I$600,2,FALSE())</f>
        <v>-2.3040000000000003</v>
      </c>
      <c r="R27" s="37">
        <f>VLOOKUP(Q27,'Sample Environments'!E$7:J$600,2,FALSE())</f>
        <v>68</v>
      </c>
      <c r="S27" s="37">
        <f>VLOOKUP(R27,'Sample Environments'!F$7:K$600,2,FALSE())</f>
        <v>-2.3040000000000003</v>
      </c>
      <c r="T27" s="38" t="s">
        <v>80</v>
      </c>
      <c r="U27" s="41" t="s">
        <v>81</v>
      </c>
      <c r="V27" s="34">
        <v>44457</v>
      </c>
      <c r="W27" s="17"/>
      <c r="X27" s="17">
        <f t="shared" si="6"/>
        <v>21600</v>
      </c>
      <c r="Y27" s="31"/>
      <c r="Z27" s="35" t="s">
        <v>601</v>
      </c>
      <c r="AA27" s="4" t="s">
        <v>600</v>
      </c>
    </row>
    <row r="28" spans="1:27" x14ac:dyDescent="0.25">
      <c r="A28" s="36">
        <f t="shared" si="7"/>
        <v>1</v>
      </c>
      <c r="B28" s="33">
        <f t="shared" si="8"/>
        <v>45628</v>
      </c>
      <c r="C28" s="37">
        <f t="shared" si="11"/>
        <v>2024001</v>
      </c>
      <c r="D28" s="37">
        <v>11</v>
      </c>
      <c r="E28" s="38" t="s">
        <v>78</v>
      </c>
      <c r="F28" s="36">
        <v>9</v>
      </c>
      <c r="G28" s="33">
        <f t="shared" si="9"/>
        <v>45628</v>
      </c>
      <c r="H28" s="36">
        <f t="shared" si="10"/>
        <v>1</v>
      </c>
      <c r="I28" s="33"/>
      <c r="J28" s="36"/>
      <c r="K28" s="17">
        <v>1</v>
      </c>
      <c r="L28" s="39">
        <v>1E-4</v>
      </c>
      <c r="M28" s="17">
        <v>637</v>
      </c>
      <c r="N28" s="40" t="s">
        <v>89</v>
      </c>
      <c r="O28" s="37">
        <f>VLOOKUP(N28,'Sample Environments'!B$7:G$600,2,FALSE())</f>
        <v>0</v>
      </c>
      <c r="P28" s="37">
        <f>VLOOKUP(O28,'Sample Environments'!C$7:H$600,2,FALSE())</f>
        <v>50.374544999999998</v>
      </c>
      <c r="Q28" s="37">
        <f>VLOOKUP(P28,'Sample Environments'!D$7:I$600,2,FALSE())</f>
        <v>-2.3040000000000003</v>
      </c>
      <c r="R28" s="37">
        <f>VLOOKUP(Q28,'Sample Environments'!E$7:J$600,2,FALSE())</f>
        <v>68</v>
      </c>
      <c r="S28" s="37">
        <f>VLOOKUP(R28,'Sample Environments'!F$7:K$600,2,FALSE())</f>
        <v>-2.3040000000000003</v>
      </c>
      <c r="T28" s="38" t="s">
        <v>80</v>
      </c>
      <c r="U28" s="41" t="s">
        <v>81</v>
      </c>
      <c r="V28" s="34">
        <v>44457</v>
      </c>
      <c r="W28" s="17"/>
      <c r="X28" s="17">
        <f t="shared" si="6"/>
        <v>21600</v>
      </c>
      <c r="Y28" s="31"/>
      <c r="Z28" s="35" t="s">
        <v>601</v>
      </c>
      <c r="AA28" s="4" t="s">
        <v>600</v>
      </c>
    </row>
    <row r="29" spans="1:27" x14ac:dyDescent="0.25">
      <c r="A29" s="36">
        <f t="shared" si="7"/>
        <v>1</v>
      </c>
      <c r="B29" s="33">
        <f t="shared" si="8"/>
        <v>45628</v>
      </c>
      <c r="C29" s="37">
        <f t="shared" si="11"/>
        <v>2024001</v>
      </c>
      <c r="D29" s="37">
        <v>12</v>
      </c>
      <c r="E29" s="38" t="s">
        <v>78</v>
      </c>
      <c r="F29" s="36">
        <v>10</v>
      </c>
      <c r="G29" s="33">
        <f t="shared" si="9"/>
        <v>45628</v>
      </c>
      <c r="H29" s="36">
        <f t="shared" si="10"/>
        <v>1</v>
      </c>
      <c r="I29" s="33"/>
      <c r="J29" s="36"/>
      <c r="K29" s="17">
        <v>1</v>
      </c>
      <c r="L29" s="39">
        <v>1E-4</v>
      </c>
      <c r="M29" s="17">
        <v>637</v>
      </c>
      <c r="N29" s="40" t="s">
        <v>90</v>
      </c>
      <c r="O29" s="37">
        <f>VLOOKUP(N29,'Sample Environments'!B$7:G$600,2,FALSE())</f>
        <v>0</v>
      </c>
      <c r="P29" s="37">
        <f>VLOOKUP(O29,'Sample Environments'!C$7:H$600,2,FALSE())</f>
        <v>50.374544999999998</v>
      </c>
      <c r="Q29" s="37">
        <f>VLOOKUP(P29,'Sample Environments'!D$7:I$600,2,FALSE())</f>
        <v>-2.3040000000000003</v>
      </c>
      <c r="R29" s="37">
        <f>VLOOKUP(Q29,'Sample Environments'!E$7:J$600,2,FALSE())</f>
        <v>68</v>
      </c>
      <c r="S29" s="37">
        <f>VLOOKUP(R29,'Sample Environments'!F$7:K$600,2,FALSE())</f>
        <v>-2.3040000000000003</v>
      </c>
      <c r="T29" s="38" t="s">
        <v>80</v>
      </c>
      <c r="U29" s="41" t="s">
        <v>81</v>
      </c>
      <c r="V29" s="34">
        <v>44457</v>
      </c>
      <c r="W29" s="17"/>
      <c r="X29" s="17">
        <f t="shared" si="6"/>
        <v>21600</v>
      </c>
      <c r="Y29" s="31"/>
      <c r="Z29" s="35" t="s">
        <v>601</v>
      </c>
      <c r="AA29" s="4" t="s">
        <v>600</v>
      </c>
    </row>
    <row r="30" spans="1:27" x14ac:dyDescent="0.25">
      <c r="A30" s="36">
        <f t="shared" si="7"/>
        <v>1</v>
      </c>
      <c r="B30" s="33">
        <f t="shared" si="8"/>
        <v>45628</v>
      </c>
      <c r="C30" s="37">
        <f t="shared" si="11"/>
        <v>2024001</v>
      </c>
      <c r="D30" s="37">
        <v>13</v>
      </c>
      <c r="E30" s="38" t="s">
        <v>78</v>
      </c>
      <c r="F30" s="36">
        <v>11</v>
      </c>
      <c r="G30" s="33">
        <f t="shared" si="9"/>
        <v>45628</v>
      </c>
      <c r="H30" s="36">
        <f t="shared" si="10"/>
        <v>1</v>
      </c>
      <c r="I30" s="33"/>
      <c r="J30" s="36"/>
      <c r="K30" s="17">
        <v>1</v>
      </c>
      <c r="L30" s="39">
        <v>1E-4</v>
      </c>
      <c r="M30" s="17">
        <v>637</v>
      </c>
      <c r="N30" s="40" t="s">
        <v>91</v>
      </c>
      <c r="O30" s="37">
        <f>VLOOKUP(N30,'Sample Environments'!B$7:G$600,2,FALSE())</f>
        <v>0</v>
      </c>
      <c r="P30" s="37">
        <f>VLOOKUP(O30,'Sample Environments'!C$7:H$600,2,FALSE())</f>
        <v>50.374544999999998</v>
      </c>
      <c r="Q30" s="37">
        <f>VLOOKUP(P30,'Sample Environments'!D$7:I$600,2,FALSE())</f>
        <v>-2.3040000000000003</v>
      </c>
      <c r="R30" s="37">
        <f>VLOOKUP(Q30,'Sample Environments'!E$7:J$600,2,FALSE())</f>
        <v>68</v>
      </c>
      <c r="S30" s="37">
        <f>VLOOKUP(R30,'Sample Environments'!F$7:K$600,2,FALSE())</f>
        <v>-2.3040000000000003</v>
      </c>
      <c r="T30" s="38" t="s">
        <v>80</v>
      </c>
      <c r="U30" s="41" t="s">
        <v>81</v>
      </c>
      <c r="V30" s="34">
        <v>44457</v>
      </c>
      <c r="W30" s="17"/>
      <c r="X30" s="17">
        <f t="shared" si="6"/>
        <v>21600</v>
      </c>
      <c r="Y30" s="31"/>
      <c r="Z30" s="35" t="s">
        <v>601</v>
      </c>
      <c r="AA30" s="4" t="s">
        <v>600</v>
      </c>
    </row>
    <row r="31" spans="1:27" x14ac:dyDescent="0.25">
      <c r="A31" s="36">
        <f t="shared" si="7"/>
        <v>1</v>
      </c>
      <c r="B31" s="33">
        <f t="shared" si="8"/>
        <v>45628</v>
      </c>
      <c r="C31" s="37">
        <f t="shared" si="11"/>
        <v>2024001</v>
      </c>
      <c r="D31" s="37">
        <v>14</v>
      </c>
      <c r="E31" s="38" t="s">
        <v>78</v>
      </c>
      <c r="F31" s="36">
        <v>12</v>
      </c>
      <c r="G31" s="33">
        <f t="shared" si="9"/>
        <v>45628</v>
      </c>
      <c r="H31" s="36">
        <f t="shared" si="10"/>
        <v>1</v>
      </c>
      <c r="I31" s="33"/>
      <c r="J31" s="36"/>
      <c r="K31" s="17">
        <v>1</v>
      </c>
      <c r="L31" s="39">
        <v>1E-4</v>
      </c>
      <c r="M31" s="17">
        <v>637</v>
      </c>
      <c r="N31" s="40" t="s">
        <v>92</v>
      </c>
      <c r="O31" s="37">
        <f>VLOOKUP(N31,'Sample Environments'!B$7:G$600,2,FALSE())</f>
        <v>0</v>
      </c>
      <c r="P31" s="37">
        <f>VLOOKUP(O31,'Sample Environments'!C$7:H$600,2,FALSE())</f>
        <v>50.374544999999998</v>
      </c>
      <c r="Q31" s="37">
        <f>VLOOKUP(P31,'Sample Environments'!D$7:I$600,2,FALSE())</f>
        <v>-2.3040000000000003</v>
      </c>
      <c r="R31" s="37">
        <f>VLOOKUP(Q31,'Sample Environments'!E$7:J$600,2,FALSE())</f>
        <v>68</v>
      </c>
      <c r="S31" s="37">
        <f>VLOOKUP(R31,'Sample Environments'!F$7:K$600,2,FALSE())</f>
        <v>-2.3040000000000003</v>
      </c>
      <c r="T31" s="38" t="s">
        <v>80</v>
      </c>
      <c r="U31" s="41" t="s">
        <v>81</v>
      </c>
      <c r="V31" s="34">
        <v>44457</v>
      </c>
      <c r="W31" s="17"/>
      <c r="X31" s="17">
        <f t="shared" si="6"/>
        <v>21600</v>
      </c>
      <c r="Y31" s="31"/>
      <c r="Z31" s="35" t="s">
        <v>601</v>
      </c>
      <c r="AA31" s="4" t="s">
        <v>600</v>
      </c>
    </row>
  </sheetData>
  <conditionalFormatting sqref="A20:A31">
    <cfRule type="cellIs" dxfId="1" priority="2" operator="equal">
      <formula>1</formula>
    </cfRule>
  </conditionalFormatting>
  <conditionalFormatting sqref="A1:A18">
    <cfRule type="cellIs" dxfId="0" priority="3" operator="equal">
      <formula>1</formula>
    </cfRule>
  </conditionalFormatting>
  <dataValidations count="1">
    <dataValidation type="list" allowBlank="1" showInputMessage="1" showErrorMessage="1" sqref="A7:A18 A20:A31" xr:uid="{00000000-0002-0000-0000-000000000000}">
      <formula1>"0,1"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29"/>
  <sheetViews>
    <sheetView topLeftCell="A6" zoomScaleNormal="100" workbookViewId="0"/>
  </sheetViews>
  <sheetFormatPr baseColWidth="10" defaultColWidth="8.5703125" defaultRowHeight="15" x14ac:dyDescent="0.25"/>
  <cols>
    <col min="1" max="1" width="7.42578125" style="41" customWidth="1"/>
    <col min="2" max="2" width="15.28515625" customWidth="1"/>
    <col min="3" max="3" width="9.5703125" style="41" customWidth="1"/>
    <col min="4" max="8" width="9.85546875" style="41" customWidth="1"/>
    <col min="9" max="9" width="12" customWidth="1"/>
  </cols>
  <sheetData>
    <row r="1" spans="1:9" x14ac:dyDescent="0.25">
      <c r="D1" s="42" t="s">
        <v>93</v>
      </c>
      <c r="E1" s="42"/>
      <c r="F1" s="42"/>
      <c r="G1" s="43" t="s">
        <v>94</v>
      </c>
      <c r="H1" s="44">
        <v>16.55</v>
      </c>
      <c r="I1" s="45">
        <v>0</v>
      </c>
    </row>
    <row r="2" spans="1:9" x14ac:dyDescent="0.25">
      <c r="C2" s="42"/>
      <c r="F2" s="46"/>
      <c r="G2" s="46"/>
    </row>
    <row r="3" spans="1:9" x14ac:dyDescent="0.25">
      <c r="B3" t="s">
        <v>64</v>
      </c>
      <c r="C3" s="42" t="s">
        <v>95</v>
      </c>
      <c r="D3" s="41" t="s">
        <v>96</v>
      </c>
      <c r="E3" s="41" t="s">
        <v>97</v>
      </c>
      <c r="F3" s="46" t="s">
        <v>98</v>
      </c>
      <c r="G3" s="46" t="s">
        <v>99</v>
      </c>
    </row>
    <row r="4" spans="1:9" x14ac:dyDescent="0.25">
      <c r="C4" s="37" t="s">
        <v>95</v>
      </c>
      <c r="D4" s="47">
        <f>-0.158-12.4+1.759+7.44343-0.22154+0.161655</f>
        <v>-3.4154549999999992</v>
      </c>
      <c r="E4" s="47">
        <f>-1.965-0.666-1.10095+0.52795</f>
        <v>-3.2040000000000002</v>
      </c>
      <c r="F4" s="48" t="s">
        <v>100</v>
      </c>
      <c r="G4" s="37" t="s">
        <v>101</v>
      </c>
    </row>
    <row r="5" spans="1:9" x14ac:dyDescent="0.25">
      <c r="C5" s="41" t="s">
        <v>102</v>
      </c>
      <c r="D5" s="49"/>
      <c r="E5" s="50"/>
      <c r="F5" s="37"/>
      <c r="G5" s="37"/>
      <c r="H5" s="2" t="s">
        <v>103</v>
      </c>
      <c r="I5" s="2"/>
    </row>
    <row r="6" spans="1:9" x14ac:dyDescent="0.25">
      <c r="C6" s="51" t="s">
        <v>104</v>
      </c>
      <c r="D6" s="52" t="s">
        <v>105</v>
      </c>
      <c r="E6" s="52" t="s">
        <v>106</v>
      </c>
      <c r="F6" s="52" t="s">
        <v>105</v>
      </c>
      <c r="G6" s="52" t="s">
        <v>106</v>
      </c>
      <c r="H6" s="53" t="s">
        <v>107</v>
      </c>
      <c r="I6" s="54" t="s">
        <v>108</v>
      </c>
    </row>
    <row r="7" spans="1:9" x14ac:dyDescent="0.25">
      <c r="A7" s="1" t="s">
        <v>109</v>
      </c>
      <c r="B7" s="55" t="s">
        <v>110</v>
      </c>
      <c r="C7" s="56">
        <f t="shared" ref="C7:C22" si="0">S7+((T7/2)-($T$1/2))</f>
        <v>0</v>
      </c>
      <c r="D7" s="57">
        <f>53.79+$D$4</f>
        <v>50.374544999999998</v>
      </c>
      <c r="E7" s="58">
        <f>0.9+$E$4</f>
        <v>-2.3040000000000003</v>
      </c>
      <c r="F7" s="59">
        <v>68</v>
      </c>
      <c r="G7" s="60">
        <f t="shared" ref="G7:G22" si="1">E7</f>
        <v>-2.3040000000000003</v>
      </c>
      <c r="H7" s="61">
        <v>0.5</v>
      </c>
      <c r="I7" s="62">
        <v>-0.155</v>
      </c>
    </row>
    <row r="8" spans="1:9" x14ac:dyDescent="0.25">
      <c r="A8" s="1"/>
      <c r="B8" s="55" t="s">
        <v>111</v>
      </c>
      <c r="C8" s="56">
        <f t="shared" si="0"/>
        <v>0</v>
      </c>
      <c r="D8" s="63">
        <f t="shared" ref="D8:D22" si="2">(D7-H7)-P8+H8</f>
        <v>50.374544999999998</v>
      </c>
      <c r="E8" s="64">
        <f t="shared" ref="E8:E22" si="3">(E7-I7)-Q8+I8</f>
        <v>-2.3040000000000003</v>
      </c>
      <c r="F8" s="56">
        <f>F7</f>
        <v>68</v>
      </c>
      <c r="G8" s="65">
        <f t="shared" si="1"/>
        <v>-2.3040000000000003</v>
      </c>
      <c r="H8" s="66">
        <f t="shared" ref="H8:H22" si="4">H7</f>
        <v>0.5</v>
      </c>
      <c r="I8" s="62">
        <v>-0.155</v>
      </c>
    </row>
    <row r="9" spans="1:9" x14ac:dyDescent="0.25">
      <c r="A9" s="1"/>
      <c r="B9" s="55" t="s">
        <v>112</v>
      </c>
      <c r="C9" s="56">
        <f t="shared" si="0"/>
        <v>0</v>
      </c>
      <c r="D9" s="63">
        <f t="shared" si="2"/>
        <v>50.374544999999998</v>
      </c>
      <c r="E9" s="64">
        <f t="shared" si="3"/>
        <v>-2.3040000000000003</v>
      </c>
      <c r="F9" s="56">
        <f>F8</f>
        <v>68</v>
      </c>
      <c r="G9" s="65">
        <f t="shared" si="1"/>
        <v>-2.3040000000000003</v>
      </c>
      <c r="H9" s="66">
        <f t="shared" si="4"/>
        <v>0.5</v>
      </c>
      <c r="I9" s="62">
        <v>-0.155</v>
      </c>
    </row>
    <row r="10" spans="1:9" x14ac:dyDescent="0.25">
      <c r="A10" s="1"/>
      <c r="B10" s="55" t="s">
        <v>113</v>
      </c>
      <c r="C10" s="56">
        <f t="shared" si="0"/>
        <v>0</v>
      </c>
      <c r="D10" s="63">
        <f t="shared" si="2"/>
        <v>50.374544999999998</v>
      </c>
      <c r="E10" s="64">
        <f t="shared" si="3"/>
        <v>-2.3040000000000003</v>
      </c>
      <c r="F10" s="56">
        <f>F9</f>
        <v>68</v>
      </c>
      <c r="G10" s="65">
        <f t="shared" si="1"/>
        <v>-2.3040000000000003</v>
      </c>
      <c r="H10" s="66">
        <f t="shared" si="4"/>
        <v>0.5</v>
      </c>
      <c r="I10" s="62">
        <v>-0.155</v>
      </c>
    </row>
    <row r="11" spans="1:9" x14ac:dyDescent="0.25">
      <c r="A11" s="1"/>
      <c r="B11" s="55" t="s">
        <v>114</v>
      </c>
      <c r="C11" s="56">
        <f t="shared" si="0"/>
        <v>0</v>
      </c>
      <c r="D11" s="63">
        <f t="shared" si="2"/>
        <v>50.374544999999998</v>
      </c>
      <c r="E11" s="64">
        <f t="shared" si="3"/>
        <v>-2.3040000000000003</v>
      </c>
      <c r="F11" s="59">
        <v>-60</v>
      </c>
      <c r="G11" s="65">
        <f t="shared" si="1"/>
        <v>-2.3040000000000003</v>
      </c>
      <c r="H11" s="66">
        <f t="shared" si="4"/>
        <v>0.5</v>
      </c>
      <c r="I11" s="62">
        <v>-0.155</v>
      </c>
    </row>
    <row r="12" spans="1:9" x14ac:dyDescent="0.25">
      <c r="A12" s="1"/>
      <c r="B12" s="55" t="s">
        <v>115</v>
      </c>
      <c r="C12" s="56">
        <f t="shared" si="0"/>
        <v>0</v>
      </c>
      <c r="D12" s="63">
        <f t="shared" si="2"/>
        <v>50.374544999999998</v>
      </c>
      <c r="E12" s="64">
        <f t="shared" si="3"/>
        <v>-2.3040000000000003</v>
      </c>
      <c r="F12" s="56">
        <f>F11</f>
        <v>-60</v>
      </c>
      <c r="G12" s="65">
        <f t="shared" si="1"/>
        <v>-2.3040000000000003</v>
      </c>
      <c r="H12" s="66">
        <f t="shared" si="4"/>
        <v>0.5</v>
      </c>
      <c r="I12" s="62">
        <v>-0.155</v>
      </c>
    </row>
    <row r="13" spans="1:9" x14ac:dyDescent="0.25">
      <c r="A13" s="1"/>
      <c r="B13" s="55" t="s">
        <v>116</v>
      </c>
      <c r="C13" s="56">
        <f t="shared" si="0"/>
        <v>0</v>
      </c>
      <c r="D13" s="63">
        <f t="shared" si="2"/>
        <v>50.374544999999998</v>
      </c>
      <c r="E13" s="64">
        <f t="shared" si="3"/>
        <v>-2.3040000000000003</v>
      </c>
      <c r="F13" s="56">
        <f>F12</f>
        <v>-60</v>
      </c>
      <c r="G13" s="65">
        <f t="shared" si="1"/>
        <v>-2.3040000000000003</v>
      </c>
      <c r="H13" s="66">
        <f t="shared" si="4"/>
        <v>0.5</v>
      </c>
      <c r="I13" s="62">
        <v>-0.155</v>
      </c>
    </row>
    <row r="14" spans="1:9" x14ac:dyDescent="0.25">
      <c r="A14" s="1"/>
      <c r="B14" s="55" t="s">
        <v>117</v>
      </c>
      <c r="C14" s="56">
        <f t="shared" si="0"/>
        <v>0</v>
      </c>
      <c r="D14" s="63">
        <f t="shared" si="2"/>
        <v>50.374544999999998</v>
      </c>
      <c r="E14" s="64">
        <f t="shared" si="3"/>
        <v>-2.3040000000000003</v>
      </c>
      <c r="F14" s="56">
        <f>F13</f>
        <v>-60</v>
      </c>
      <c r="G14" s="65">
        <f t="shared" si="1"/>
        <v>-2.3040000000000003</v>
      </c>
      <c r="H14" s="66">
        <f t="shared" si="4"/>
        <v>0.5</v>
      </c>
      <c r="I14" s="62">
        <v>-0.155</v>
      </c>
    </row>
    <row r="15" spans="1:9" x14ac:dyDescent="0.25">
      <c r="A15" s="1"/>
      <c r="B15" s="55" t="s">
        <v>118</v>
      </c>
      <c r="C15" s="56">
        <f t="shared" si="0"/>
        <v>0</v>
      </c>
      <c r="D15" s="63">
        <f t="shared" si="2"/>
        <v>50.374544999999998</v>
      </c>
      <c r="E15" s="64">
        <f t="shared" si="3"/>
        <v>-2.3040000000000003</v>
      </c>
      <c r="F15" s="59">
        <v>68</v>
      </c>
      <c r="G15" s="65">
        <f t="shared" si="1"/>
        <v>-2.3040000000000003</v>
      </c>
      <c r="H15" s="66">
        <f t="shared" si="4"/>
        <v>0.5</v>
      </c>
      <c r="I15" s="62">
        <v>-0.155</v>
      </c>
    </row>
    <row r="16" spans="1:9" x14ac:dyDescent="0.25">
      <c r="A16" s="1"/>
      <c r="B16" s="55" t="s">
        <v>119</v>
      </c>
      <c r="C16" s="56">
        <f t="shared" si="0"/>
        <v>0</v>
      </c>
      <c r="D16" s="63">
        <f t="shared" si="2"/>
        <v>50.374544999999998</v>
      </c>
      <c r="E16" s="64">
        <f t="shared" si="3"/>
        <v>-2.3040000000000003</v>
      </c>
      <c r="F16" s="56">
        <f>F15</f>
        <v>68</v>
      </c>
      <c r="G16" s="65">
        <f t="shared" si="1"/>
        <v>-2.3040000000000003</v>
      </c>
      <c r="H16" s="66">
        <f t="shared" si="4"/>
        <v>0.5</v>
      </c>
      <c r="I16" s="62">
        <v>-0.155</v>
      </c>
    </row>
    <row r="17" spans="1:9" x14ac:dyDescent="0.25">
      <c r="A17" s="1"/>
      <c r="B17" s="55" t="s">
        <v>120</v>
      </c>
      <c r="C17" s="56">
        <f t="shared" si="0"/>
        <v>0</v>
      </c>
      <c r="D17" s="63">
        <f t="shared" si="2"/>
        <v>50.374544999999998</v>
      </c>
      <c r="E17" s="64">
        <f t="shared" si="3"/>
        <v>-2.3040000000000003</v>
      </c>
      <c r="F17" s="56">
        <f>F16</f>
        <v>68</v>
      </c>
      <c r="G17" s="65">
        <f t="shared" si="1"/>
        <v>-2.3040000000000003</v>
      </c>
      <c r="H17" s="66">
        <f t="shared" si="4"/>
        <v>0.5</v>
      </c>
      <c r="I17" s="62">
        <v>-0.155</v>
      </c>
    </row>
    <row r="18" spans="1:9" x14ac:dyDescent="0.25">
      <c r="A18" s="1"/>
      <c r="B18" s="55" t="s">
        <v>121</v>
      </c>
      <c r="C18" s="56">
        <f t="shared" si="0"/>
        <v>0</v>
      </c>
      <c r="D18" s="63">
        <f t="shared" si="2"/>
        <v>50.374544999999998</v>
      </c>
      <c r="E18" s="64">
        <f t="shared" si="3"/>
        <v>-2.3040000000000003</v>
      </c>
      <c r="F18" s="56">
        <f>F17</f>
        <v>68</v>
      </c>
      <c r="G18" s="65">
        <f t="shared" si="1"/>
        <v>-2.3040000000000003</v>
      </c>
      <c r="H18" s="66">
        <f t="shared" si="4"/>
        <v>0.5</v>
      </c>
      <c r="I18" s="62">
        <v>-0.155</v>
      </c>
    </row>
    <row r="19" spans="1:9" x14ac:dyDescent="0.25">
      <c r="A19" s="1"/>
      <c r="B19" s="55" t="s">
        <v>122</v>
      </c>
      <c r="C19" s="56">
        <f t="shared" si="0"/>
        <v>0</v>
      </c>
      <c r="D19" s="63">
        <f t="shared" si="2"/>
        <v>50.374544999999998</v>
      </c>
      <c r="E19" s="64">
        <f t="shared" si="3"/>
        <v>-2.3040000000000003</v>
      </c>
      <c r="F19" s="59">
        <v>-60</v>
      </c>
      <c r="G19" s="65">
        <f t="shared" si="1"/>
        <v>-2.3040000000000003</v>
      </c>
      <c r="H19" s="66">
        <f t="shared" si="4"/>
        <v>0.5</v>
      </c>
      <c r="I19" s="62">
        <v>-0.155</v>
      </c>
    </row>
    <row r="20" spans="1:9" x14ac:dyDescent="0.25">
      <c r="A20" s="1"/>
      <c r="B20" s="55" t="s">
        <v>123</v>
      </c>
      <c r="C20" s="56">
        <f t="shared" si="0"/>
        <v>0</v>
      </c>
      <c r="D20" s="63">
        <f t="shared" si="2"/>
        <v>50.374544999999998</v>
      </c>
      <c r="E20" s="64">
        <f t="shared" si="3"/>
        <v>-2.3040000000000003</v>
      </c>
      <c r="F20" s="56">
        <f>F19</f>
        <v>-60</v>
      </c>
      <c r="G20" s="65">
        <f t="shared" si="1"/>
        <v>-2.3040000000000003</v>
      </c>
      <c r="H20" s="66">
        <f t="shared" si="4"/>
        <v>0.5</v>
      </c>
      <c r="I20" s="62">
        <v>-0.155</v>
      </c>
    </row>
    <row r="21" spans="1:9" x14ac:dyDescent="0.25">
      <c r="A21" s="1"/>
      <c r="B21" s="55" t="s">
        <v>124</v>
      </c>
      <c r="C21" s="56">
        <f t="shared" si="0"/>
        <v>0</v>
      </c>
      <c r="D21" s="63">
        <f t="shared" si="2"/>
        <v>50.374544999999998</v>
      </c>
      <c r="E21" s="64">
        <f t="shared" si="3"/>
        <v>-2.3040000000000003</v>
      </c>
      <c r="F21" s="56">
        <f>F20</f>
        <v>-60</v>
      </c>
      <c r="G21" s="65">
        <f t="shared" si="1"/>
        <v>-2.3040000000000003</v>
      </c>
      <c r="H21" s="66">
        <f t="shared" si="4"/>
        <v>0.5</v>
      </c>
      <c r="I21" s="62">
        <v>-0.155</v>
      </c>
    </row>
    <row r="22" spans="1:9" x14ac:dyDescent="0.25">
      <c r="A22" s="1"/>
      <c r="B22" s="55" t="s">
        <v>125</v>
      </c>
      <c r="C22" s="56">
        <f t="shared" si="0"/>
        <v>0</v>
      </c>
      <c r="D22" s="63">
        <f t="shared" si="2"/>
        <v>50.374544999999998</v>
      </c>
      <c r="E22" s="64">
        <f t="shared" si="3"/>
        <v>-2.3040000000000003</v>
      </c>
      <c r="F22" s="56">
        <f>F21</f>
        <v>-60</v>
      </c>
      <c r="G22" s="65">
        <f t="shared" si="1"/>
        <v>-2.3040000000000003</v>
      </c>
      <c r="H22" s="66">
        <f t="shared" si="4"/>
        <v>0.5</v>
      </c>
      <c r="I22" s="62">
        <v>-0.155</v>
      </c>
    </row>
    <row r="23" spans="1:9" x14ac:dyDescent="0.25">
      <c r="A23" s="67"/>
      <c r="B23" s="68" t="s">
        <v>126</v>
      </c>
      <c r="C23" s="69" t="e">
        <f>1+((((C11-C10)/(D10-D11))*7)+C10)</f>
        <v>#DIV/0!</v>
      </c>
      <c r="D23" s="70">
        <v>7</v>
      </c>
      <c r="E23" s="71">
        <v>1.37</v>
      </c>
      <c r="F23" s="69">
        <v>7</v>
      </c>
      <c r="G23" s="72">
        <f>E23+1.6</f>
        <v>2.97</v>
      </c>
      <c r="H23" s="37"/>
      <c r="I23" s="62">
        <v>0</v>
      </c>
    </row>
    <row r="24" spans="1:9" x14ac:dyDescent="0.25">
      <c r="A24" s="67"/>
      <c r="B24" s="73" t="s">
        <v>127</v>
      </c>
      <c r="C24" s="74"/>
      <c r="D24" s="75"/>
      <c r="E24" s="75"/>
      <c r="F24" s="74"/>
      <c r="G24" s="76"/>
      <c r="H24" s="37"/>
    </row>
    <row r="25" spans="1:9" x14ac:dyDescent="0.25">
      <c r="A25" s="1" t="s">
        <v>128</v>
      </c>
      <c r="B25" s="77" t="s">
        <v>79</v>
      </c>
      <c r="C25" s="78">
        <f t="shared" ref="C25:C40" si="5">S25+((T25/2)-($T$1/2))</f>
        <v>0</v>
      </c>
      <c r="D25" s="79">
        <f>D7-H7+H25</f>
        <v>50.574545000000001</v>
      </c>
      <c r="E25" s="80">
        <f>E7-I7+28.6+I25</f>
        <v>26.251000000000001</v>
      </c>
      <c r="F25" s="81">
        <v>68</v>
      </c>
      <c r="G25" s="82">
        <f t="shared" ref="G25:G40" si="6">E25</f>
        <v>26.251000000000001</v>
      </c>
      <c r="H25" s="66">
        <v>0.7</v>
      </c>
      <c r="I25" s="62">
        <v>-0.2</v>
      </c>
    </row>
    <row r="26" spans="1:9" x14ac:dyDescent="0.25">
      <c r="A26" s="1"/>
      <c r="B26" s="77" t="s">
        <v>82</v>
      </c>
      <c r="C26" s="78">
        <f t="shared" si="5"/>
        <v>0</v>
      </c>
      <c r="D26" s="83">
        <f t="shared" ref="D26:D40" si="7">(D25-H25)-P26+H26</f>
        <v>50.574545000000001</v>
      </c>
      <c r="E26" s="83">
        <f t="shared" ref="E26:E40" si="8">(E25-I25)-Q26+I26</f>
        <v>26.251000000000001</v>
      </c>
      <c r="F26" s="78">
        <f>F25</f>
        <v>68</v>
      </c>
      <c r="G26" s="84">
        <f t="shared" si="6"/>
        <v>26.251000000000001</v>
      </c>
      <c r="H26" s="66">
        <f t="shared" ref="H26:H40" si="9">H25</f>
        <v>0.7</v>
      </c>
      <c r="I26" s="62">
        <f t="shared" ref="I26:I40" si="10">I25</f>
        <v>-0.2</v>
      </c>
    </row>
    <row r="27" spans="1:9" x14ac:dyDescent="0.25">
      <c r="A27" s="1"/>
      <c r="B27" s="77" t="s">
        <v>83</v>
      </c>
      <c r="C27" s="78">
        <f t="shared" si="5"/>
        <v>0</v>
      </c>
      <c r="D27" s="83">
        <f t="shared" si="7"/>
        <v>50.574545000000001</v>
      </c>
      <c r="E27" s="83">
        <f t="shared" si="8"/>
        <v>26.251000000000001</v>
      </c>
      <c r="F27" s="78">
        <f>F26</f>
        <v>68</v>
      </c>
      <c r="G27" s="84">
        <f t="shared" si="6"/>
        <v>26.251000000000001</v>
      </c>
      <c r="H27" s="66">
        <f t="shared" si="9"/>
        <v>0.7</v>
      </c>
      <c r="I27" s="62">
        <f t="shared" si="10"/>
        <v>-0.2</v>
      </c>
    </row>
    <row r="28" spans="1:9" x14ac:dyDescent="0.25">
      <c r="A28" s="1"/>
      <c r="B28" s="77" t="s">
        <v>84</v>
      </c>
      <c r="C28" s="78">
        <f t="shared" si="5"/>
        <v>0</v>
      </c>
      <c r="D28" s="83">
        <f t="shared" si="7"/>
        <v>50.574545000000001</v>
      </c>
      <c r="E28" s="83">
        <f t="shared" si="8"/>
        <v>26.251000000000001</v>
      </c>
      <c r="F28" s="78">
        <f>F27</f>
        <v>68</v>
      </c>
      <c r="G28" s="84">
        <f t="shared" si="6"/>
        <v>26.251000000000001</v>
      </c>
      <c r="H28" s="66">
        <f t="shared" si="9"/>
        <v>0.7</v>
      </c>
      <c r="I28" s="62">
        <f t="shared" si="10"/>
        <v>-0.2</v>
      </c>
    </row>
    <row r="29" spans="1:9" x14ac:dyDescent="0.25">
      <c r="A29" s="1"/>
      <c r="B29" s="77" t="s">
        <v>85</v>
      </c>
      <c r="C29" s="78">
        <f t="shared" si="5"/>
        <v>0</v>
      </c>
      <c r="D29" s="83">
        <f t="shared" si="7"/>
        <v>50.574545000000001</v>
      </c>
      <c r="E29" s="83">
        <f t="shared" si="8"/>
        <v>26.251000000000001</v>
      </c>
      <c r="F29" s="78">
        <v>-60</v>
      </c>
      <c r="G29" s="84">
        <f t="shared" si="6"/>
        <v>26.251000000000001</v>
      </c>
      <c r="H29" s="66">
        <f t="shared" si="9"/>
        <v>0.7</v>
      </c>
      <c r="I29" s="62">
        <f t="shared" si="10"/>
        <v>-0.2</v>
      </c>
    </row>
    <row r="30" spans="1:9" x14ac:dyDescent="0.25">
      <c r="A30" s="1"/>
      <c r="B30" s="77" t="s">
        <v>86</v>
      </c>
      <c r="C30" s="78">
        <f t="shared" si="5"/>
        <v>0</v>
      </c>
      <c r="D30" s="83">
        <f t="shared" si="7"/>
        <v>50.574545000000001</v>
      </c>
      <c r="E30" s="83">
        <f t="shared" si="8"/>
        <v>26.251000000000001</v>
      </c>
      <c r="F30" s="78">
        <f>F29</f>
        <v>-60</v>
      </c>
      <c r="G30" s="84">
        <f t="shared" si="6"/>
        <v>26.251000000000001</v>
      </c>
      <c r="H30" s="66">
        <f t="shared" si="9"/>
        <v>0.7</v>
      </c>
      <c r="I30" s="62">
        <f t="shared" si="10"/>
        <v>-0.2</v>
      </c>
    </row>
    <row r="31" spans="1:9" x14ac:dyDescent="0.25">
      <c r="A31" s="1"/>
      <c r="B31" s="77" t="s">
        <v>87</v>
      </c>
      <c r="C31" s="78">
        <f t="shared" si="5"/>
        <v>0</v>
      </c>
      <c r="D31" s="83">
        <f t="shared" si="7"/>
        <v>50.574545000000001</v>
      </c>
      <c r="E31" s="83">
        <f t="shared" si="8"/>
        <v>26.251000000000001</v>
      </c>
      <c r="F31" s="78">
        <f>F30</f>
        <v>-60</v>
      </c>
      <c r="G31" s="84">
        <f t="shared" si="6"/>
        <v>26.251000000000001</v>
      </c>
      <c r="H31" s="66">
        <f t="shared" si="9"/>
        <v>0.7</v>
      </c>
      <c r="I31" s="62">
        <f t="shared" si="10"/>
        <v>-0.2</v>
      </c>
    </row>
    <row r="32" spans="1:9" x14ac:dyDescent="0.25">
      <c r="A32" s="1"/>
      <c r="B32" s="77" t="s">
        <v>88</v>
      </c>
      <c r="C32" s="78">
        <f t="shared" si="5"/>
        <v>0</v>
      </c>
      <c r="D32" s="83">
        <f t="shared" si="7"/>
        <v>50.574545000000001</v>
      </c>
      <c r="E32" s="83">
        <f t="shared" si="8"/>
        <v>26.251000000000001</v>
      </c>
      <c r="F32" s="78">
        <f>F31</f>
        <v>-60</v>
      </c>
      <c r="G32" s="84">
        <f t="shared" si="6"/>
        <v>26.251000000000001</v>
      </c>
      <c r="H32" s="66">
        <f t="shared" si="9"/>
        <v>0.7</v>
      </c>
      <c r="I32" s="62">
        <f t="shared" si="10"/>
        <v>-0.2</v>
      </c>
    </row>
    <row r="33" spans="1:9" x14ac:dyDescent="0.25">
      <c r="A33" s="1"/>
      <c r="B33" s="77" t="s">
        <v>89</v>
      </c>
      <c r="C33" s="78">
        <f t="shared" si="5"/>
        <v>0</v>
      </c>
      <c r="D33" s="83">
        <f t="shared" si="7"/>
        <v>50.574545000000001</v>
      </c>
      <c r="E33" s="83">
        <f t="shared" si="8"/>
        <v>26.251000000000001</v>
      </c>
      <c r="F33" s="81">
        <v>68</v>
      </c>
      <c r="G33" s="84">
        <f t="shared" si="6"/>
        <v>26.251000000000001</v>
      </c>
      <c r="H33" s="66">
        <f t="shared" si="9"/>
        <v>0.7</v>
      </c>
      <c r="I33" s="62">
        <f t="shared" si="10"/>
        <v>-0.2</v>
      </c>
    </row>
    <row r="34" spans="1:9" x14ac:dyDescent="0.25">
      <c r="A34" s="1"/>
      <c r="B34" s="77" t="s">
        <v>90</v>
      </c>
      <c r="C34" s="78">
        <f t="shared" si="5"/>
        <v>0</v>
      </c>
      <c r="D34" s="83">
        <f t="shared" si="7"/>
        <v>50.574545000000001</v>
      </c>
      <c r="E34" s="83">
        <f t="shared" si="8"/>
        <v>26.251000000000001</v>
      </c>
      <c r="F34" s="78">
        <f>F33</f>
        <v>68</v>
      </c>
      <c r="G34" s="84">
        <f t="shared" si="6"/>
        <v>26.251000000000001</v>
      </c>
      <c r="H34" s="66">
        <f t="shared" si="9"/>
        <v>0.7</v>
      </c>
      <c r="I34" s="62">
        <f t="shared" si="10"/>
        <v>-0.2</v>
      </c>
    </row>
    <row r="35" spans="1:9" x14ac:dyDescent="0.25">
      <c r="A35" s="1"/>
      <c r="B35" s="77" t="s">
        <v>91</v>
      </c>
      <c r="C35" s="78">
        <f t="shared" si="5"/>
        <v>0</v>
      </c>
      <c r="D35" s="83">
        <f t="shared" si="7"/>
        <v>50.574545000000001</v>
      </c>
      <c r="E35" s="83">
        <f t="shared" si="8"/>
        <v>26.251000000000001</v>
      </c>
      <c r="F35" s="78">
        <f>F34</f>
        <v>68</v>
      </c>
      <c r="G35" s="84">
        <f t="shared" si="6"/>
        <v>26.251000000000001</v>
      </c>
      <c r="H35" s="66">
        <f t="shared" si="9"/>
        <v>0.7</v>
      </c>
      <c r="I35" s="62">
        <f t="shared" si="10"/>
        <v>-0.2</v>
      </c>
    </row>
    <row r="36" spans="1:9" x14ac:dyDescent="0.25">
      <c r="A36" s="1"/>
      <c r="B36" s="77" t="s">
        <v>92</v>
      </c>
      <c r="C36" s="78">
        <f t="shared" si="5"/>
        <v>0</v>
      </c>
      <c r="D36" s="83">
        <f t="shared" si="7"/>
        <v>50.574545000000001</v>
      </c>
      <c r="E36" s="83">
        <f t="shared" si="8"/>
        <v>26.251000000000001</v>
      </c>
      <c r="F36" s="78">
        <f>F35</f>
        <v>68</v>
      </c>
      <c r="G36" s="84">
        <f t="shared" si="6"/>
        <v>26.251000000000001</v>
      </c>
      <c r="H36" s="66">
        <f t="shared" si="9"/>
        <v>0.7</v>
      </c>
      <c r="I36" s="62">
        <f t="shared" si="10"/>
        <v>-0.2</v>
      </c>
    </row>
    <row r="37" spans="1:9" x14ac:dyDescent="0.25">
      <c r="A37" s="1"/>
      <c r="B37" s="77" t="s">
        <v>129</v>
      </c>
      <c r="C37" s="78">
        <f t="shared" si="5"/>
        <v>0</v>
      </c>
      <c r="D37" s="83">
        <f t="shared" si="7"/>
        <v>50.574545000000001</v>
      </c>
      <c r="E37" s="83">
        <f t="shared" si="8"/>
        <v>26.251000000000001</v>
      </c>
      <c r="F37" s="81">
        <v>-60</v>
      </c>
      <c r="G37" s="84">
        <f t="shared" si="6"/>
        <v>26.251000000000001</v>
      </c>
      <c r="H37" s="66">
        <f t="shared" si="9"/>
        <v>0.7</v>
      </c>
      <c r="I37" s="62">
        <f t="shared" si="10"/>
        <v>-0.2</v>
      </c>
    </row>
    <row r="38" spans="1:9" x14ac:dyDescent="0.25">
      <c r="A38" s="1"/>
      <c r="B38" s="77" t="s">
        <v>130</v>
      </c>
      <c r="C38" s="78">
        <f t="shared" si="5"/>
        <v>0</v>
      </c>
      <c r="D38" s="83">
        <f t="shared" si="7"/>
        <v>50.574545000000001</v>
      </c>
      <c r="E38" s="83">
        <f t="shared" si="8"/>
        <v>26.251000000000001</v>
      </c>
      <c r="F38" s="78">
        <f>F37</f>
        <v>-60</v>
      </c>
      <c r="G38" s="84">
        <f t="shared" si="6"/>
        <v>26.251000000000001</v>
      </c>
      <c r="H38" s="66">
        <f t="shared" si="9"/>
        <v>0.7</v>
      </c>
      <c r="I38" s="62">
        <f t="shared" si="10"/>
        <v>-0.2</v>
      </c>
    </row>
    <row r="39" spans="1:9" x14ac:dyDescent="0.25">
      <c r="A39" s="1"/>
      <c r="B39" s="77" t="s">
        <v>131</v>
      </c>
      <c r="C39" s="78">
        <f t="shared" si="5"/>
        <v>0</v>
      </c>
      <c r="D39" s="83">
        <f t="shared" si="7"/>
        <v>50.574545000000001</v>
      </c>
      <c r="E39" s="83">
        <f t="shared" si="8"/>
        <v>26.251000000000001</v>
      </c>
      <c r="F39" s="78">
        <f>F38</f>
        <v>-60</v>
      </c>
      <c r="G39" s="84">
        <f t="shared" si="6"/>
        <v>26.251000000000001</v>
      </c>
      <c r="H39" s="66">
        <f t="shared" si="9"/>
        <v>0.7</v>
      </c>
      <c r="I39" s="62">
        <f t="shared" si="10"/>
        <v>-0.2</v>
      </c>
    </row>
    <row r="40" spans="1:9" x14ac:dyDescent="0.25">
      <c r="A40" s="1"/>
      <c r="B40" s="77" t="s">
        <v>132</v>
      </c>
      <c r="C40" s="78">
        <f t="shared" si="5"/>
        <v>0</v>
      </c>
      <c r="D40" s="83">
        <f t="shared" si="7"/>
        <v>50.574545000000001</v>
      </c>
      <c r="E40" s="83">
        <f t="shared" si="8"/>
        <v>26.251000000000001</v>
      </c>
      <c r="F40" s="78">
        <f>F39</f>
        <v>-60</v>
      </c>
      <c r="G40" s="84">
        <f t="shared" si="6"/>
        <v>26.251000000000001</v>
      </c>
      <c r="H40" s="66">
        <f t="shared" si="9"/>
        <v>0.7</v>
      </c>
      <c r="I40" s="62">
        <f t="shared" si="10"/>
        <v>-0.2</v>
      </c>
    </row>
    <row r="41" spans="1:9" x14ac:dyDescent="0.25">
      <c r="A41" s="67"/>
      <c r="B41" s="85" t="s">
        <v>133</v>
      </c>
      <c r="C41" s="86" t="e">
        <f>1+((((C29-C28)/(D28-D29))*7)+C28)</f>
        <v>#DIV/0!</v>
      </c>
      <c r="D41" s="87">
        <v>7</v>
      </c>
      <c r="E41" s="87">
        <v>30.32</v>
      </c>
      <c r="F41" s="86">
        <v>7</v>
      </c>
      <c r="G41" s="88">
        <f>E41+1.6</f>
        <v>31.92</v>
      </c>
      <c r="H41" s="37"/>
    </row>
    <row r="42" spans="1:9" x14ac:dyDescent="0.25">
      <c r="A42" s="67"/>
      <c r="B42" s="89" t="s">
        <v>134</v>
      </c>
      <c r="C42" s="90"/>
      <c r="D42" s="91"/>
      <c r="E42" s="91"/>
      <c r="F42" s="90"/>
      <c r="G42" s="92"/>
      <c r="H42" s="37"/>
    </row>
    <row r="43" spans="1:9" x14ac:dyDescent="0.25">
      <c r="A43" s="1" t="s">
        <v>135</v>
      </c>
      <c r="B43" s="93" t="s">
        <v>136</v>
      </c>
      <c r="C43" s="94">
        <f t="shared" ref="C43:C58" si="11">S43+((T43/2)-($T$1/2))</f>
        <v>0</v>
      </c>
      <c r="D43" s="95">
        <f>54.4+$D$4+H43</f>
        <v>50.984544999999997</v>
      </c>
      <c r="E43" s="95">
        <f>57.9+$E$4+I43</f>
        <v>54.695999999999998</v>
      </c>
      <c r="F43" s="96">
        <v>68</v>
      </c>
      <c r="G43" s="97">
        <f t="shared" ref="G43:G58" si="12">E43</f>
        <v>54.695999999999998</v>
      </c>
      <c r="H43" s="61">
        <v>0</v>
      </c>
      <c r="I43" s="62">
        <v>0</v>
      </c>
    </row>
    <row r="44" spans="1:9" x14ac:dyDescent="0.25">
      <c r="A44" s="1"/>
      <c r="B44" s="93" t="s">
        <v>137</v>
      </c>
      <c r="C44" s="94">
        <f t="shared" si="11"/>
        <v>0</v>
      </c>
      <c r="D44" s="98">
        <f t="shared" ref="D44:D58" si="13">(D43-H43)-P44+H44</f>
        <v>50.984544999999997</v>
      </c>
      <c r="E44" s="98">
        <f t="shared" ref="E44:E58" si="14">(E43-I43)-Q44+I44</f>
        <v>54.695999999999998</v>
      </c>
      <c r="F44" s="94">
        <f>F43</f>
        <v>68</v>
      </c>
      <c r="G44" s="99">
        <f t="shared" si="12"/>
        <v>54.695999999999998</v>
      </c>
      <c r="H44" s="66">
        <v>0</v>
      </c>
      <c r="I44" s="62">
        <v>0</v>
      </c>
    </row>
    <row r="45" spans="1:9" x14ac:dyDescent="0.25">
      <c r="A45" s="1"/>
      <c r="B45" s="93" t="s">
        <v>138</v>
      </c>
      <c r="C45" s="94">
        <f t="shared" si="11"/>
        <v>0</v>
      </c>
      <c r="D45" s="98">
        <f t="shared" si="13"/>
        <v>50.984544999999997</v>
      </c>
      <c r="E45" s="98">
        <f t="shared" si="14"/>
        <v>54.695999999999998</v>
      </c>
      <c r="F45" s="94">
        <f>F44</f>
        <v>68</v>
      </c>
      <c r="G45" s="99">
        <f t="shared" si="12"/>
        <v>54.695999999999998</v>
      </c>
      <c r="H45" s="66">
        <v>0</v>
      </c>
      <c r="I45" s="62">
        <v>0</v>
      </c>
    </row>
    <row r="46" spans="1:9" x14ac:dyDescent="0.25">
      <c r="A46" s="1"/>
      <c r="B46" s="93" t="s">
        <v>139</v>
      </c>
      <c r="C46" s="94">
        <f t="shared" si="11"/>
        <v>0</v>
      </c>
      <c r="D46" s="98">
        <f t="shared" si="13"/>
        <v>50.984544999999997</v>
      </c>
      <c r="E46" s="98">
        <f t="shared" si="14"/>
        <v>54.695999999999998</v>
      </c>
      <c r="F46" s="94">
        <f>F45</f>
        <v>68</v>
      </c>
      <c r="G46" s="99">
        <f t="shared" si="12"/>
        <v>54.695999999999998</v>
      </c>
      <c r="H46" s="66">
        <v>0</v>
      </c>
      <c r="I46" s="62">
        <v>0</v>
      </c>
    </row>
    <row r="47" spans="1:9" x14ac:dyDescent="0.25">
      <c r="A47" s="1"/>
      <c r="B47" s="93" t="s">
        <v>140</v>
      </c>
      <c r="C47" s="94">
        <f t="shared" si="11"/>
        <v>0</v>
      </c>
      <c r="D47" s="98">
        <f t="shared" si="13"/>
        <v>50.984544999999997</v>
      </c>
      <c r="E47" s="98">
        <f t="shared" si="14"/>
        <v>54.695999999999998</v>
      </c>
      <c r="F47" s="94">
        <v>-60</v>
      </c>
      <c r="G47" s="99">
        <f t="shared" si="12"/>
        <v>54.695999999999998</v>
      </c>
      <c r="H47" s="66">
        <v>0</v>
      </c>
      <c r="I47" s="62">
        <v>0</v>
      </c>
    </row>
    <row r="48" spans="1:9" x14ac:dyDescent="0.25">
      <c r="A48" s="1"/>
      <c r="B48" s="93" t="s">
        <v>141</v>
      </c>
      <c r="C48" s="94">
        <f t="shared" si="11"/>
        <v>0</v>
      </c>
      <c r="D48" s="98">
        <f t="shared" si="13"/>
        <v>50.984544999999997</v>
      </c>
      <c r="E48" s="98">
        <f t="shared" si="14"/>
        <v>54.695999999999998</v>
      </c>
      <c r="F48" s="94">
        <f>F47</f>
        <v>-60</v>
      </c>
      <c r="G48" s="99">
        <f t="shared" si="12"/>
        <v>54.695999999999998</v>
      </c>
      <c r="H48" s="66">
        <v>0</v>
      </c>
      <c r="I48" s="62">
        <v>0</v>
      </c>
    </row>
    <row r="49" spans="1:9" x14ac:dyDescent="0.25">
      <c r="A49" s="1"/>
      <c r="B49" s="93" t="s">
        <v>142</v>
      </c>
      <c r="C49" s="94">
        <f t="shared" si="11"/>
        <v>0</v>
      </c>
      <c r="D49" s="98">
        <f t="shared" si="13"/>
        <v>50.984544999999997</v>
      </c>
      <c r="E49" s="98">
        <f t="shared" si="14"/>
        <v>54.695999999999998</v>
      </c>
      <c r="F49" s="94">
        <f>F48</f>
        <v>-60</v>
      </c>
      <c r="G49" s="99">
        <f t="shared" si="12"/>
        <v>54.695999999999998</v>
      </c>
      <c r="H49" s="66">
        <v>0</v>
      </c>
      <c r="I49" s="62">
        <v>0</v>
      </c>
    </row>
    <row r="50" spans="1:9" x14ac:dyDescent="0.25">
      <c r="A50" s="1"/>
      <c r="B50" s="93" t="s">
        <v>143</v>
      </c>
      <c r="C50" s="94">
        <f t="shared" si="11"/>
        <v>0</v>
      </c>
      <c r="D50" s="98">
        <f t="shared" si="13"/>
        <v>50.984544999999997</v>
      </c>
      <c r="E50" s="98">
        <f t="shared" si="14"/>
        <v>54.695999999999998</v>
      </c>
      <c r="F50" s="94">
        <f>F49</f>
        <v>-60</v>
      </c>
      <c r="G50" s="99">
        <f t="shared" si="12"/>
        <v>54.695999999999998</v>
      </c>
      <c r="H50" s="66">
        <v>0</v>
      </c>
      <c r="I50" s="62">
        <v>0</v>
      </c>
    </row>
    <row r="51" spans="1:9" x14ac:dyDescent="0.25">
      <c r="A51" s="1"/>
      <c r="B51" s="93" t="s">
        <v>144</v>
      </c>
      <c r="C51" s="94">
        <f t="shared" si="11"/>
        <v>0</v>
      </c>
      <c r="D51" s="98">
        <f t="shared" si="13"/>
        <v>50.984544999999997</v>
      </c>
      <c r="E51" s="98">
        <f t="shared" si="14"/>
        <v>54.695999999999998</v>
      </c>
      <c r="F51" s="96">
        <v>68</v>
      </c>
      <c r="G51" s="99">
        <f t="shared" si="12"/>
        <v>54.695999999999998</v>
      </c>
      <c r="H51" s="66">
        <v>0</v>
      </c>
      <c r="I51" s="62">
        <v>0</v>
      </c>
    </row>
    <row r="52" spans="1:9" x14ac:dyDescent="0.25">
      <c r="A52" s="1"/>
      <c r="B52" s="93" t="s">
        <v>145</v>
      </c>
      <c r="C52" s="94">
        <f t="shared" si="11"/>
        <v>0</v>
      </c>
      <c r="D52" s="98">
        <f t="shared" si="13"/>
        <v>50.984544999999997</v>
      </c>
      <c r="E52" s="98">
        <f t="shared" si="14"/>
        <v>54.695999999999998</v>
      </c>
      <c r="F52" s="94">
        <f>F51</f>
        <v>68</v>
      </c>
      <c r="G52" s="99">
        <f t="shared" si="12"/>
        <v>54.695999999999998</v>
      </c>
      <c r="H52" s="66">
        <v>0</v>
      </c>
      <c r="I52" s="62">
        <v>0</v>
      </c>
    </row>
    <row r="53" spans="1:9" x14ac:dyDescent="0.25">
      <c r="A53" s="1"/>
      <c r="B53" s="93" t="s">
        <v>146</v>
      </c>
      <c r="C53" s="94">
        <f t="shared" si="11"/>
        <v>0</v>
      </c>
      <c r="D53" s="98">
        <f t="shared" si="13"/>
        <v>50.984544999999997</v>
      </c>
      <c r="E53" s="98">
        <f t="shared" si="14"/>
        <v>54.695999999999998</v>
      </c>
      <c r="F53" s="94">
        <f>F52</f>
        <v>68</v>
      </c>
      <c r="G53" s="99">
        <f t="shared" si="12"/>
        <v>54.695999999999998</v>
      </c>
      <c r="H53" s="66">
        <v>0</v>
      </c>
      <c r="I53" s="62">
        <v>0</v>
      </c>
    </row>
    <row r="54" spans="1:9" x14ac:dyDescent="0.25">
      <c r="A54" s="1"/>
      <c r="B54" s="93" t="s">
        <v>147</v>
      </c>
      <c r="C54" s="94">
        <f t="shared" si="11"/>
        <v>0</v>
      </c>
      <c r="D54" s="98">
        <f t="shared" si="13"/>
        <v>50.984544999999997</v>
      </c>
      <c r="E54" s="98">
        <f t="shared" si="14"/>
        <v>54.695999999999998</v>
      </c>
      <c r="F54" s="94">
        <f>F53</f>
        <v>68</v>
      </c>
      <c r="G54" s="99">
        <f t="shared" si="12"/>
        <v>54.695999999999998</v>
      </c>
      <c r="H54" s="66">
        <v>0</v>
      </c>
      <c r="I54" s="62">
        <v>0</v>
      </c>
    </row>
    <row r="55" spans="1:9" x14ac:dyDescent="0.25">
      <c r="A55" s="1"/>
      <c r="B55" s="93" t="s">
        <v>148</v>
      </c>
      <c r="C55" s="94">
        <f t="shared" si="11"/>
        <v>0</v>
      </c>
      <c r="D55" s="98">
        <f t="shared" si="13"/>
        <v>50.984544999999997</v>
      </c>
      <c r="E55" s="98">
        <f t="shared" si="14"/>
        <v>54.695999999999998</v>
      </c>
      <c r="F55" s="96">
        <v>-60</v>
      </c>
      <c r="G55" s="99">
        <f t="shared" si="12"/>
        <v>54.695999999999998</v>
      </c>
      <c r="H55" s="66">
        <v>0</v>
      </c>
      <c r="I55" s="62">
        <v>0</v>
      </c>
    </row>
    <row r="56" spans="1:9" x14ac:dyDescent="0.25">
      <c r="A56" s="1"/>
      <c r="B56" s="93" t="s">
        <v>149</v>
      </c>
      <c r="C56" s="94">
        <f t="shared" si="11"/>
        <v>0</v>
      </c>
      <c r="D56" s="98">
        <f t="shared" si="13"/>
        <v>50.984544999999997</v>
      </c>
      <c r="E56" s="98">
        <f t="shared" si="14"/>
        <v>54.695999999999998</v>
      </c>
      <c r="F56" s="94">
        <f>F55</f>
        <v>-60</v>
      </c>
      <c r="G56" s="99">
        <f t="shared" si="12"/>
        <v>54.695999999999998</v>
      </c>
      <c r="H56" s="66">
        <v>0</v>
      </c>
      <c r="I56" s="62">
        <v>0</v>
      </c>
    </row>
    <row r="57" spans="1:9" x14ac:dyDescent="0.25">
      <c r="A57" s="1"/>
      <c r="B57" s="93" t="s">
        <v>150</v>
      </c>
      <c r="C57" s="94">
        <f t="shared" si="11"/>
        <v>0</v>
      </c>
      <c r="D57" s="98">
        <f t="shared" si="13"/>
        <v>50.984544999999997</v>
      </c>
      <c r="E57" s="98">
        <f t="shared" si="14"/>
        <v>54.695999999999998</v>
      </c>
      <c r="F57" s="94">
        <f>F56</f>
        <v>-60</v>
      </c>
      <c r="G57" s="99">
        <f t="shared" si="12"/>
        <v>54.695999999999998</v>
      </c>
      <c r="H57" s="66">
        <v>0</v>
      </c>
      <c r="I57" s="62">
        <v>0</v>
      </c>
    </row>
    <row r="58" spans="1:9" x14ac:dyDescent="0.25">
      <c r="A58" s="1"/>
      <c r="B58" s="93" t="s">
        <v>151</v>
      </c>
      <c r="C58" s="94">
        <f t="shared" si="11"/>
        <v>0</v>
      </c>
      <c r="D58" s="98">
        <f t="shared" si="13"/>
        <v>50.984544999999997</v>
      </c>
      <c r="E58" s="98">
        <f t="shared" si="14"/>
        <v>54.695999999999998</v>
      </c>
      <c r="F58" s="94">
        <f>F57</f>
        <v>-60</v>
      </c>
      <c r="G58" s="99">
        <f t="shared" si="12"/>
        <v>54.695999999999998</v>
      </c>
      <c r="H58" s="66">
        <v>0</v>
      </c>
      <c r="I58" s="62">
        <v>0</v>
      </c>
    </row>
    <row r="59" spans="1:9" x14ac:dyDescent="0.25">
      <c r="A59" s="67"/>
      <c r="B59" s="100" t="s">
        <v>152</v>
      </c>
      <c r="C59" s="101" t="e">
        <f>1+((((C47-C46)/(D46-D47))*7)+C46)</f>
        <v>#DIV/0!</v>
      </c>
      <c r="D59" s="98">
        <f>-4+1.759</f>
        <v>-2.2410000000000001</v>
      </c>
      <c r="E59" s="102">
        <f>58.25</f>
        <v>58.25</v>
      </c>
      <c r="F59" s="101">
        <f>D59</f>
        <v>-2.2410000000000001</v>
      </c>
      <c r="G59" s="103">
        <f>E59+1.6</f>
        <v>59.85</v>
      </c>
      <c r="H59" s="37"/>
    </row>
    <row r="60" spans="1:9" x14ac:dyDescent="0.25">
      <c r="A60" s="67"/>
      <c r="B60" s="104" t="s">
        <v>153</v>
      </c>
      <c r="C60" s="105">
        <v>15</v>
      </c>
      <c r="D60" s="106">
        <v>6</v>
      </c>
      <c r="E60" s="106">
        <v>17</v>
      </c>
      <c r="F60" s="105">
        <v>3</v>
      </c>
      <c r="G60" s="107">
        <v>5</v>
      </c>
      <c r="H60" s="37"/>
    </row>
    <row r="61" spans="1:9" x14ac:dyDescent="0.25">
      <c r="D61" s="42" t="s">
        <v>93</v>
      </c>
      <c r="E61" s="42"/>
      <c r="F61" s="42"/>
      <c r="G61" s="42"/>
      <c r="H61" s="42"/>
      <c r="I61" s="108"/>
    </row>
    <row r="62" spans="1:9" x14ac:dyDescent="0.25">
      <c r="C62" s="42"/>
      <c r="D62" s="42"/>
      <c r="E62" s="42"/>
      <c r="F62" s="46"/>
      <c r="G62" s="46"/>
      <c r="H62" s="108"/>
      <c r="I62" s="108"/>
    </row>
    <row r="63" spans="1:9" x14ac:dyDescent="0.25">
      <c r="C63" s="37" t="s">
        <v>95</v>
      </c>
      <c r="D63" s="109" t="s">
        <v>154</v>
      </c>
      <c r="E63" s="109" t="s">
        <v>155</v>
      </c>
      <c r="F63" s="37" t="s">
        <v>100</v>
      </c>
      <c r="G63" s="37" t="s">
        <v>101</v>
      </c>
      <c r="H63" s="37"/>
    </row>
    <row r="64" spans="1:9" x14ac:dyDescent="0.25">
      <c r="D64" s="109">
        <v>-1.95</v>
      </c>
      <c r="E64" s="109">
        <v>-3.3</v>
      </c>
      <c r="F64" s="37"/>
      <c r="G64" s="37"/>
      <c r="H64" s="2" t="s">
        <v>103</v>
      </c>
      <c r="I64" s="2"/>
    </row>
    <row r="65" spans="1:9" x14ac:dyDescent="0.25">
      <c r="C65" s="51" t="s">
        <v>104</v>
      </c>
      <c r="D65" s="52" t="s">
        <v>105</v>
      </c>
      <c r="E65" s="52" t="s">
        <v>106</v>
      </c>
      <c r="F65" s="52" t="s">
        <v>105</v>
      </c>
      <c r="G65" s="52" t="s">
        <v>106</v>
      </c>
      <c r="H65" s="53" t="s">
        <v>107</v>
      </c>
      <c r="I65" s="54" t="s">
        <v>108</v>
      </c>
    </row>
    <row r="66" spans="1:9" x14ac:dyDescent="0.25">
      <c r="A66" s="1" t="s">
        <v>109</v>
      </c>
      <c r="B66" s="55" t="s">
        <v>156</v>
      </c>
      <c r="C66" s="56">
        <f t="shared" ref="C66:C81" si="15">S66+((T66/2)-($T$1/2))</f>
        <v>0</v>
      </c>
      <c r="D66" s="57">
        <v>50.56</v>
      </c>
      <c r="E66" s="58">
        <v>-4.08</v>
      </c>
      <c r="F66" s="59">
        <v>66</v>
      </c>
      <c r="G66" s="60">
        <f t="shared" ref="G66:G81" si="16">E66</f>
        <v>-4.08</v>
      </c>
      <c r="H66" s="61">
        <v>0</v>
      </c>
      <c r="I66" s="110">
        <v>0</v>
      </c>
    </row>
    <row r="67" spans="1:9" x14ac:dyDescent="0.25">
      <c r="A67" s="1"/>
      <c r="B67" s="55" t="s">
        <v>157</v>
      </c>
      <c r="C67" s="56">
        <f t="shared" si="15"/>
        <v>0</v>
      </c>
      <c r="D67" s="63">
        <f t="shared" ref="D67:D81" si="17">(D66-H66)-P67+H67</f>
        <v>50.56</v>
      </c>
      <c r="E67" s="63">
        <f t="shared" ref="E67:E81" si="18">(E66-I66)-Q67+I67</f>
        <v>-4.08</v>
      </c>
      <c r="F67" s="56">
        <f>F66</f>
        <v>66</v>
      </c>
      <c r="G67" s="65">
        <f t="shared" si="16"/>
        <v>-4.08</v>
      </c>
      <c r="H67" s="66">
        <v>0</v>
      </c>
      <c r="I67" s="62">
        <v>0</v>
      </c>
    </row>
    <row r="68" spans="1:9" x14ac:dyDescent="0.25">
      <c r="A68" s="1"/>
      <c r="B68" s="55" t="s">
        <v>158</v>
      </c>
      <c r="C68" s="56">
        <f t="shared" si="15"/>
        <v>0</v>
      </c>
      <c r="D68" s="63">
        <f t="shared" si="17"/>
        <v>50.56</v>
      </c>
      <c r="E68" s="63">
        <f t="shared" si="18"/>
        <v>-4.08</v>
      </c>
      <c r="F68" s="56">
        <f>F67</f>
        <v>66</v>
      </c>
      <c r="G68" s="65">
        <f t="shared" si="16"/>
        <v>-4.08</v>
      </c>
      <c r="H68" s="66">
        <v>0</v>
      </c>
      <c r="I68" s="62">
        <v>0</v>
      </c>
    </row>
    <row r="69" spans="1:9" x14ac:dyDescent="0.25">
      <c r="A69" s="1"/>
      <c r="B69" s="55" t="s">
        <v>159</v>
      </c>
      <c r="C69" s="56">
        <f t="shared" si="15"/>
        <v>0</v>
      </c>
      <c r="D69" s="63">
        <f t="shared" si="17"/>
        <v>50.56</v>
      </c>
      <c r="E69" s="63">
        <f t="shared" si="18"/>
        <v>-4.08</v>
      </c>
      <c r="F69" s="56">
        <f>F68</f>
        <v>66</v>
      </c>
      <c r="G69" s="65">
        <f t="shared" si="16"/>
        <v>-4.08</v>
      </c>
      <c r="H69" s="66">
        <v>0</v>
      </c>
      <c r="I69" s="62">
        <v>0</v>
      </c>
    </row>
    <row r="70" spans="1:9" x14ac:dyDescent="0.25">
      <c r="A70" s="1"/>
      <c r="B70" s="55" t="s">
        <v>160</v>
      </c>
      <c r="C70" s="56">
        <f t="shared" si="15"/>
        <v>0</v>
      </c>
      <c r="D70" s="63">
        <f t="shared" si="17"/>
        <v>50.56</v>
      </c>
      <c r="E70" s="63">
        <f t="shared" si="18"/>
        <v>-4.08</v>
      </c>
      <c r="F70" s="59">
        <v>-52</v>
      </c>
      <c r="G70" s="65">
        <f t="shared" si="16"/>
        <v>-4.08</v>
      </c>
      <c r="H70" s="66">
        <v>0</v>
      </c>
      <c r="I70" s="62">
        <v>0</v>
      </c>
    </row>
    <row r="71" spans="1:9" x14ac:dyDescent="0.25">
      <c r="A71" s="1"/>
      <c r="B71" s="55" t="s">
        <v>161</v>
      </c>
      <c r="C71" s="56">
        <f t="shared" si="15"/>
        <v>0</v>
      </c>
      <c r="D71" s="63">
        <f t="shared" si="17"/>
        <v>50.56</v>
      </c>
      <c r="E71" s="63">
        <f t="shared" si="18"/>
        <v>-4.08</v>
      </c>
      <c r="F71" s="56">
        <f>F70</f>
        <v>-52</v>
      </c>
      <c r="G71" s="65">
        <f t="shared" si="16"/>
        <v>-4.08</v>
      </c>
      <c r="H71" s="66">
        <v>0</v>
      </c>
      <c r="I71" s="62">
        <v>0</v>
      </c>
    </row>
    <row r="72" spans="1:9" x14ac:dyDescent="0.25">
      <c r="A72" s="1"/>
      <c r="B72" s="55" t="s">
        <v>162</v>
      </c>
      <c r="C72" s="56">
        <f t="shared" si="15"/>
        <v>0</v>
      </c>
      <c r="D72" s="63">
        <f t="shared" si="17"/>
        <v>50.56</v>
      </c>
      <c r="E72" s="63">
        <f t="shared" si="18"/>
        <v>-4.08</v>
      </c>
      <c r="F72" s="56">
        <f>F71</f>
        <v>-52</v>
      </c>
      <c r="G72" s="65">
        <f t="shared" si="16"/>
        <v>-4.08</v>
      </c>
      <c r="H72" s="66">
        <v>0</v>
      </c>
      <c r="I72" s="62">
        <v>0</v>
      </c>
    </row>
    <row r="73" spans="1:9" x14ac:dyDescent="0.25">
      <c r="A73" s="1"/>
      <c r="B73" s="55" t="s">
        <v>163</v>
      </c>
      <c r="C73" s="56">
        <f t="shared" si="15"/>
        <v>0</v>
      </c>
      <c r="D73" s="63">
        <f t="shared" si="17"/>
        <v>50.56</v>
      </c>
      <c r="E73" s="63">
        <f t="shared" si="18"/>
        <v>-4.08</v>
      </c>
      <c r="F73" s="56">
        <f>F72</f>
        <v>-52</v>
      </c>
      <c r="G73" s="65">
        <f t="shared" si="16"/>
        <v>-4.08</v>
      </c>
      <c r="H73" s="66">
        <v>0</v>
      </c>
      <c r="I73" s="62">
        <v>0</v>
      </c>
    </row>
    <row r="74" spans="1:9" x14ac:dyDescent="0.25">
      <c r="A74" s="1"/>
      <c r="B74" s="55" t="s">
        <v>164</v>
      </c>
      <c r="C74" s="56">
        <f t="shared" si="15"/>
        <v>0</v>
      </c>
      <c r="D74" s="63">
        <f t="shared" si="17"/>
        <v>50.56</v>
      </c>
      <c r="E74" s="64">
        <f t="shared" si="18"/>
        <v>-4.08</v>
      </c>
      <c r="F74" s="59">
        <v>66</v>
      </c>
      <c r="G74" s="65">
        <f t="shared" si="16"/>
        <v>-4.08</v>
      </c>
      <c r="H74" s="66">
        <v>0</v>
      </c>
      <c r="I74" s="62">
        <v>0</v>
      </c>
    </row>
    <row r="75" spans="1:9" x14ac:dyDescent="0.25">
      <c r="A75" s="1"/>
      <c r="B75" s="55" t="s">
        <v>165</v>
      </c>
      <c r="C75" s="56">
        <f t="shared" si="15"/>
        <v>0</v>
      </c>
      <c r="D75" s="63">
        <f t="shared" si="17"/>
        <v>50.56</v>
      </c>
      <c r="E75" s="63">
        <f t="shared" si="18"/>
        <v>-4.08</v>
      </c>
      <c r="F75" s="56">
        <f>F74</f>
        <v>66</v>
      </c>
      <c r="G75" s="65">
        <f t="shared" si="16"/>
        <v>-4.08</v>
      </c>
      <c r="H75" s="66">
        <v>0</v>
      </c>
      <c r="I75" s="62">
        <v>0</v>
      </c>
    </row>
    <row r="76" spans="1:9" x14ac:dyDescent="0.25">
      <c r="A76" s="1"/>
      <c r="B76" s="55" t="s">
        <v>166</v>
      </c>
      <c r="C76" s="56">
        <f t="shared" si="15"/>
        <v>0</v>
      </c>
      <c r="D76" s="63">
        <f t="shared" si="17"/>
        <v>50.56</v>
      </c>
      <c r="E76" s="63">
        <f t="shared" si="18"/>
        <v>-4.08</v>
      </c>
      <c r="F76" s="56">
        <f>F75</f>
        <v>66</v>
      </c>
      <c r="G76" s="65">
        <f t="shared" si="16"/>
        <v>-4.08</v>
      </c>
      <c r="H76" s="66">
        <v>0</v>
      </c>
      <c r="I76" s="62">
        <v>0</v>
      </c>
    </row>
    <row r="77" spans="1:9" x14ac:dyDescent="0.25">
      <c r="A77" s="1"/>
      <c r="B77" s="55" t="s">
        <v>167</v>
      </c>
      <c r="C77" s="56">
        <f t="shared" si="15"/>
        <v>0</v>
      </c>
      <c r="D77" s="63">
        <f t="shared" si="17"/>
        <v>50.56</v>
      </c>
      <c r="E77" s="63">
        <f t="shared" si="18"/>
        <v>-4.08</v>
      </c>
      <c r="F77" s="56">
        <f>F76</f>
        <v>66</v>
      </c>
      <c r="G77" s="65">
        <f t="shared" si="16"/>
        <v>-4.08</v>
      </c>
      <c r="H77" s="66">
        <v>0</v>
      </c>
      <c r="I77" s="62">
        <v>0</v>
      </c>
    </row>
    <row r="78" spans="1:9" x14ac:dyDescent="0.25">
      <c r="A78" s="1"/>
      <c r="B78" s="55" t="s">
        <v>168</v>
      </c>
      <c r="C78" s="56">
        <f t="shared" si="15"/>
        <v>0</v>
      </c>
      <c r="D78" s="63">
        <f t="shared" si="17"/>
        <v>50.56</v>
      </c>
      <c r="E78" s="63">
        <f t="shared" si="18"/>
        <v>-4.08</v>
      </c>
      <c r="F78" s="59">
        <v>-52</v>
      </c>
      <c r="G78" s="65">
        <f t="shared" si="16"/>
        <v>-4.08</v>
      </c>
      <c r="H78" s="66">
        <v>0</v>
      </c>
      <c r="I78" s="62">
        <v>0</v>
      </c>
    </row>
    <row r="79" spans="1:9" x14ac:dyDescent="0.25">
      <c r="A79" s="1"/>
      <c r="B79" s="55" t="s">
        <v>169</v>
      </c>
      <c r="C79" s="56">
        <f t="shared" si="15"/>
        <v>0</v>
      </c>
      <c r="D79" s="63">
        <f t="shared" si="17"/>
        <v>50.56</v>
      </c>
      <c r="E79" s="63">
        <f t="shared" si="18"/>
        <v>-4.08</v>
      </c>
      <c r="F79" s="56">
        <f>F78</f>
        <v>-52</v>
      </c>
      <c r="G79" s="65">
        <f t="shared" si="16"/>
        <v>-4.08</v>
      </c>
      <c r="H79" s="66">
        <v>0</v>
      </c>
      <c r="I79" s="62">
        <v>0</v>
      </c>
    </row>
    <row r="80" spans="1:9" x14ac:dyDescent="0.25">
      <c r="A80" s="1"/>
      <c r="B80" s="55" t="s">
        <v>170</v>
      </c>
      <c r="C80" s="56">
        <f t="shared" si="15"/>
        <v>0</v>
      </c>
      <c r="D80" s="63">
        <f t="shared" si="17"/>
        <v>50.56</v>
      </c>
      <c r="E80" s="63">
        <f t="shared" si="18"/>
        <v>-4.08</v>
      </c>
      <c r="F80" s="56">
        <f>F79</f>
        <v>-52</v>
      </c>
      <c r="G80" s="65">
        <f t="shared" si="16"/>
        <v>-4.08</v>
      </c>
      <c r="H80" s="66">
        <v>0</v>
      </c>
      <c r="I80" s="62">
        <v>0</v>
      </c>
    </row>
    <row r="81" spans="1:9" x14ac:dyDescent="0.25">
      <c r="A81" s="1"/>
      <c r="B81" s="55" t="s">
        <v>171</v>
      </c>
      <c r="C81" s="56">
        <f t="shared" si="15"/>
        <v>0</v>
      </c>
      <c r="D81" s="63">
        <f t="shared" si="17"/>
        <v>50.56</v>
      </c>
      <c r="E81" s="63">
        <f t="shared" si="18"/>
        <v>-4.08</v>
      </c>
      <c r="F81" s="56">
        <f>F80</f>
        <v>-52</v>
      </c>
      <c r="G81" s="65">
        <f t="shared" si="16"/>
        <v>-4.08</v>
      </c>
      <c r="H81" s="111">
        <v>0</v>
      </c>
      <c r="I81" s="112">
        <v>0</v>
      </c>
    </row>
    <row r="82" spans="1:9" x14ac:dyDescent="0.25">
      <c r="A82" s="67"/>
      <c r="B82" s="68" t="s">
        <v>172</v>
      </c>
      <c r="C82" s="69" t="e">
        <f>1+((((C70-C69)/(D69-D70))*7)+C69)</f>
        <v>#DIV/0!</v>
      </c>
      <c r="D82" s="70">
        <v>7</v>
      </c>
      <c r="E82" s="113">
        <f>M2</f>
        <v>0</v>
      </c>
      <c r="F82" s="69">
        <v>7</v>
      </c>
      <c r="G82" s="72">
        <f>E82+1.6</f>
        <v>1.6</v>
      </c>
      <c r="H82" s="37"/>
    </row>
    <row r="83" spans="1:9" x14ac:dyDescent="0.25">
      <c r="A83" s="67"/>
      <c r="B83" s="73" t="s">
        <v>173</v>
      </c>
      <c r="C83" s="74"/>
      <c r="D83" s="75"/>
      <c r="E83" s="75"/>
      <c r="F83" s="74"/>
      <c r="G83" s="76"/>
      <c r="H83" s="37"/>
    </row>
    <row r="84" spans="1:9" x14ac:dyDescent="0.25">
      <c r="A84" s="1" t="s">
        <v>128</v>
      </c>
      <c r="B84" s="77" t="s">
        <v>174</v>
      </c>
      <c r="C84" s="78">
        <f t="shared" ref="C84:C99" si="19">S84+((T84/2)-($T$1/2))</f>
        <v>0</v>
      </c>
      <c r="D84" s="79">
        <v>50.777000000000001</v>
      </c>
      <c r="E84" s="79">
        <v>24.693999999999999</v>
      </c>
      <c r="F84" s="81">
        <v>66</v>
      </c>
      <c r="G84" s="82">
        <f t="shared" ref="G84:G99" si="20">E84</f>
        <v>24.693999999999999</v>
      </c>
      <c r="H84" s="37">
        <v>0</v>
      </c>
      <c r="I84" s="37">
        <v>0</v>
      </c>
    </row>
    <row r="85" spans="1:9" x14ac:dyDescent="0.25">
      <c r="A85" s="1"/>
      <c r="B85" s="77" t="s">
        <v>175</v>
      </c>
      <c r="C85" s="78">
        <f t="shared" si="19"/>
        <v>0</v>
      </c>
      <c r="D85" s="83">
        <f t="shared" ref="D85:D99" si="21">(D84-H84)-P85+H85</f>
        <v>50.777000000000001</v>
      </c>
      <c r="E85" s="83">
        <f t="shared" ref="E85:E99" si="22">(E84-I84)-Q85+I85</f>
        <v>24.693999999999999</v>
      </c>
      <c r="F85" s="78">
        <f>F84</f>
        <v>66</v>
      </c>
      <c r="G85" s="84">
        <f t="shared" si="20"/>
        <v>24.693999999999999</v>
      </c>
      <c r="H85" s="37">
        <v>0</v>
      </c>
      <c r="I85" s="37">
        <v>0</v>
      </c>
    </row>
    <row r="86" spans="1:9" x14ac:dyDescent="0.25">
      <c r="A86" s="1"/>
      <c r="B86" s="77" t="s">
        <v>176</v>
      </c>
      <c r="C86" s="78">
        <f t="shared" si="19"/>
        <v>0</v>
      </c>
      <c r="D86" s="83">
        <f t="shared" si="21"/>
        <v>50.777000000000001</v>
      </c>
      <c r="E86" s="83">
        <f t="shared" si="22"/>
        <v>24.693999999999999</v>
      </c>
      <c r="F86" s="78">
        <f>F85</f>
        <v>66</v>
      </c>
      <c r="G86" s="84">
        <f t="shared" si="20"/>
        <v>24.693999999999999</v>
      </c>
      <c r="H86" s="37">
        <v>0</v>
      </c>
      <c r="I86" s="37">
        <v>0</v>
      </c>
    </row>
    <row r="87" spans="1:9" x14ac:dyDescent="0.25">
      <c r="A87" s="1"/>
      <c r="B87" s="77" t="s">
        <v>177</v>
      </c>
      <c r="C87" s="78">
        <f t="shared" si="19"/>
        <v>0</v>
      </c>
      <c r="D87" s="83">
        <f t="shared" si="21"/>
        <v>50.777000000000001</v>
      </c>
      <c r="E87" s="83">
        <f t="shared" si="22"/>
        <v>24.693999999999999</v>
      </c>
      <c r="F87" s="78">
        <f>F86</f>
        <v>66</v>
      </c>
      <c r="G87" s="84">
        <f t="shared" si="20"/>
        <v>24.693999999999999</v>
      </c>
      <c r="H87" s="37">
        <v>0</v>
      </c>
      <c r="I87" s="37">
        <v>0</v>
      </c>
    </row>
    <row r="88" spans="1:9" x14ac:dyDescent="0.25">
      <c r="A88" s="1"/>
      <c r="B88" s="77" t="s">
        <v>178</v>
      </c>
      <c r="C88" s="78">
        <f t="shared" si="19"/>
        <v>0</v>
      </c>
      <c r="D88" s="83">
        <f t="shared" si="21"/>
        <v>50.777000000000001</v>
      </c>
      <c r="E88" s="83">
        <f t="shared" si="22"/>
        <v>24.693999999999999</v>
      </c>
      <c r="F88" s="78">
        <v>-52</v>
      </c>
      <c r="G88" s="84">
        <f t="shared" si="20"/>
        <v>24.693999999999999</v>
      </c>
      <c r="H88" s="37">
        <v>0</v>
      </c>
      <c r="I88" s="37">
        <v>0</v>
      </c>
    </row>
    <row r="89" spans="1:9" x14ac:dyDescent="0.25">
      <c r="A89" s="1"/>
      <c r="B89" s="77" t="s">
        <v>179</v>
      </c>
      <c r="C89" s="78">
        <f t="shared" si="19"/>
        <v>0</v>
      </c>
      <c r="D89" s="83">
        <f t="shared" si="21"/>
        <v>50.777000000000001</v>
      </c>
      <c r="E89" s="83">
        <f t="shared" si="22"/>
        <v>24.693999999999999</v>
      </c>
      <c r="F89" s="78">
        <f>F88</f>
        <v>-52</v>
      </c>
      <c r="G89" s="84">
        <f t="shared" si="20"/>
        <v>24.693999999999999</v>
      </c>
      <c r="H89" s="37">
        <v>0</v>
      </c>
      <c r="I89" s="37">
        <v>0</v>
      </c>
    </row>
    <row r="90" spans="1:9" x14ac:dyDescent="0.25">
      <c r="A90" s="1"/>
      <c r="B90" s="77" t="s">
        <v>180</v>
      </c>
      <c r="C90" s="78">
        <f t="shared" si="19"/>
        <v>0</v>
      </c>
      <c r="D90" s="83">
        <f t="shared" si="21"/>
        <v>50.777000000000001</v>
      </c>
      <c r="E90" s="83">
        <f t="shared" si="22"/>
        <v>24.693999999999999</v>
      </c>
      <c r="F90" s="78">
        <f>F89</f>
        <v>-52</v>
      </c>
      <c r="G90" s="84">
        <f t="shared" si="20"/>
        <v>24.693999999999999</v>
      </c>
      <c r="H90" s="37">
        <v>0</v>
      </c>
      <c r="I90" s="37">
        <v>0</v>
      </c>
    </row>
    <row r="91" spans="1:9" x14ac:dyDescent="0.25">
      <c r="A91" s="1"/>
      <c r="B91" s="77" t="s">
        <v>181</v>
      </c>
      <c r="C91" s="78">
        <f t="shared" si="19"/>
        <v>0</v>
      </c>
      <c r="D91" s="83">
        <f t="shared" si="21"/>
        <v>50.777000000000001</v>
      </c>
      <c r="E91" s="83">
        <f t="shared" si="22"/>
        <v>24.693999999999999</v>
      </c>
      <c r="F91" s="78">
        <f>F90</f>
        <v>-52</v>
      </c>
      <c r="G91" s="84">
        <f t="shared" si="20"/>
        <v>24.693999999999999</v>
      </c>
      <c r="H91" s="37">
        <v>0</v>
      </c>
      <c r="I91" s="37">
        <v>0</v>
      </c>
    </row>
    <row r="92" spans="1:9" x14ac:dyDescent="0.25">
      <c r="A92" s="1"/>
      <c r="B92" s="77" t="s">
        <v>182</v>
      </c>
      <c r="C92" s="78">
        <f t="shared" si="19"/>
        <v>0</v>
      </c>
      <c r="D92" s="83">
        <f t="shared" si="21"/>
        <v>50.777000000000001</v>
      </c>
      <c r="E92" s="114">
        <f t="shared" si="22"/>
        <v>24.693999999999999</v>
      </c>
      <c r="F92" s="81">
        <v>66</v>
      </c>
      <c r="G92" s="84">
        <f t="shared" si="20"/>
        <v>24.693999999999999</v>
      </c>
      <c r="H92" s="37">
        <v>0</v>
      </c>
      <c r="I92" s="37">
        <v>0</v>
      </c>
    </row>
    <row r="93" spans="1:9" x14ac:dyDescent="0.25">
      <c r="A93" s="1"/>
      <c r="B93" s="77" t="s">
        <v>183</v>
      </c>
      <c r="C93" s="78">
        <f t="shared" si="19"/>
        <v>0</v>
      </c>
      <c r="D93" s="83">
        <f t="shared" si="21"/>
        <v>50.777000000000001</v>
      </c>
      <c r="E93" s="83">
        <f t="shared" si="22"/>
        <v>24.693999999999999</v>
      </c>
      <c r="F93" s="78">
        <f>F92</f>
        <v>66</v>
      </c>
      <c r="G93" s="84">
        <f t="shared" si="20"/>
        <v>24.693999999999999</v>
      </c>
      <c r="H93" s="37">
        <v>0</v>
      </c>
      <c r="I93" s="37">
        <v>0</v>
      </c>
    </row>
    <row r="94" spans="1:9" x14ac:dyDescent="0.25">
      <c r="A94" s="1"/>
      <c r="B94" s="77" t="s">
        <v>184</v>
      </c>
      <c r="C94" s="78">
        <f t="shared" si="19"/>
        <v>0</v>
      </c>
      <c r="D94" s="83">
        <f t="shared" si="21"/>
        <v>50.777000000000001</v>
      </c>
      <c r="E94" s="83">
        <f t="shared" si="22"/>
        <v>24.693999999999999</v>
      </c>
      <c r="F94" s="78">
        <f>F93</f>
        <v>66</v>
      </c>
      <c r="G94" s="84">
        <f t="shared" si="20"/>
        <v>24.693999999999999</v>
      </c>
      <c r="H94" s="37">
        <v>0</v>
      </c>
      <c r="I94" s="37">
        <v>0</v>
      </c>
    </row>
    <row r="95" spans="1:9" x14ac:dyDescent="0.25">
      <c r="A95" s="1"/>
      <c r="B95" s="77" t="s">
        <v>185</v>
      </c>
      <c r="C95" s="78">
        <f t="shared" si="19"/>
        <v>0</v>
      </c>
      <c r="D95" s="83">
        <f t="shared" si="21"/>
        <v>50.777000000000001</v>
      </c>
      <c r="E95" s="83">
        <f t="shared" si="22"/>
        <v>24.693999999999999</v>
      </c>
      <c r="F95" s="78">
        <f>F94</f>
        <v>66</v>
      </c>
      <c r="G95" s="84">
        <f t="shared" si="20"/>
        <v>24.693999999999999</v>
      </c>
      <c r="H95" s="37">
        <v>0</v>
      </c>
      <c r="I95" s="37">
        <v>0</v>
      </c>
    </row>
    <row r="96" spans="1:9" x14ac:dyDescent="0.25">
      <c r="A96" s="1"/>
      <c r="B96" s="77" t="s">
        <v>186</v>
      </c>
      <c r="C96" s="78">
        <f t="shared" si="19"/>
        <v>0</v>
      </c>
      <c r="D96" s="83">
        <f t="shared" si="21"/>
        <v>50.777000000000001</v>
      </c>
      <c r="E96" s="83">
        <f t="shared" si="22"/>
        <v>24.693999999999999</v>
      </c>
      <c r="F96" s="81">
        <v>-52</v>
      </c>
      <c r="G96" s="84">
        <f t="shared" si="20"/>
        <v>24.693999999999999</v>
      </c>
      <c r="H96" s="37">
        <v>0</v>
      </c>
      <c r="I96" s="37">
        <v>0</v>
      </c>
    </row>
    <row r="97" spans="1:9" x14ac:dyDescent="0.25">
      <c r="A97" s="1"/>
      <c r="B97" s="77" t="s">
        <v>187</v>
      </c>
      <c r="C97" s="78">
        <f t="shared" si="19"/>
        <v>0</v>
      </c>
      <c r="D97" s="83">
        <f t="shared" si="21"/>
        <v>50.777000000000001</v>
      </c>
      <c r="E97" s="83">
        <f t="shared" si="22"/>
        <v>24.693999999999999</v>
      </c>
      <c r="F97" s="78">
        <f>F96</f>
        <v>-52</v>
      </c>
      <c r="G97" s="84">
        <f t="shared" si="20"/>
        <v>24.693999999999999</v>
      </c>
      <c r="H97" s="37">
        <v>0</v>
      </c>
      <c r="I97" s="37">
        <v>0</v>
      </c>
    </row>
    <row r="98" spans="1:9" x14ac:dyDescent="0.25">
      <c r="A98" s="1"/>
      <c r="B98" s="77" t="s">
        <v>188</v>
      </c>
      <c r="C98" s="78">
        <f t="shared" si="19"/>
        <v>0</v>
      </c>
      <c r="D98" s="83">
        <f t="shared" si="21"/>
        <v>50.777000000000001</v>
      </c>
      <c r="E98" s="83">
        <f t="shared" si="22"/>
        <v>24.693999999999999</v>
      </c>
      <c r="F98" s="78">
        <f>F97</f>
        <v>-52</v>
      </c>
      <c r="G98" s="84">
        <f t="shared" si="20"/>
        <v>24.693999999999999</v>
      </c>
      <c r="H98" s="37">
        <v>0</v>
      </c>
      <c r="I98" s="37">
        <v>0</v>
      </c>
    </row>
    <row r="99" spans="1:9" x14ac:dyDescent="0.25">
      <c r="A99" s="1"/>
      <c r="B99" s="77" t="s">
        <v>189</v>
      </c>
      <c r="C99" s="78">
        <f t="shared" si="19"/>
        <v>0</v>
      </c>
      <c r="D99" s="83">
        <f t="shared" si="21"/>
        <v>50.777000000000001</v>
      </c>
      <c r="E99" s="83">
        <f t="shared" si="22"/>
        <v>24.693999999999999</v>
      </c>
      <c r="F99" s="78">
        <f>F98</f>
        <v>-52</v>
      </c>
      <c r="G99" s="84">
        <f t="shared" si="20"/>
        <v>24.693999999999999</v>
      </c>
      <c r="H99" s="37">
        <v>0</v>
      </c>
      <c r="I99" s="37">
        <v>0</v>
      </c>
    </row>
    <row r="100" spans="1:9" x14ac:dyDescent="0.25">
      <c r="A100" s="67"/>
      <c r="B100" s="85" t="s">
        <v>190</v>
      </c>
      <c r="C100" s="86" t="e">
        <f>1+((((C88-C87)/(D87-D88))*7)+C87)</f>
        <v>#DIV/0!</v>
      </c>
      <c r="D100" s="87">
        <v>7</v>
      </c>
      <c r="E100" s="115">
        <f>N2</f>
        <v>0</v>
      </c>
      <c r="F100" s="86">
        <v>7</v>
      </c>
      <c r="G100" s="88">
        <f>E100+1.6</f>
        <v>1.6</v>
      </c>
      <c r="H100" s="37"/>
    </row>
    <row r="101" spans="1:9" x14ac:dyDescent="0.25">
      <c r="A101" s="67"/>
      <c r="B101" s="89" t="s">
        <v>191</v>
      </c>
      <c r="C101" s="90"/>
      <c r="D101" s="91"/>
      <c r="E101" s="91"/>
      <c r="F101" s="90"/>
      <c r="G101" s="92"/>
      <c r="H101" s="37"/>
    </row>
    <row r="102" spans="1:9" x14ac:dyDescent="0.25">
      <c r="A102" s="1" t="s">
        <v>135</v>
      </c>
      <c r="B102" s="93" t="s">
        <v>192</v>
      </c>
      <c r="C102" s="94">
        <f t="shared" ref="C102:C117" si="23">S102+((T102/2)-($T$1/2))</f>
        <v>0</v>
      </c>
      <c r="D102" s="95">
        <v>51.02</v>
      </c>
      <c r="E102" s="95">
        <v>52.920999999999999</v>
      </c>
      <c r="F102" s="96">
        <v>66</v>
      </c>
      <c r="G102" s="97">
        <f t="shared" ref="G102:G117" si="24">E102</f>
        <v>52.920999999999999</v>
      </c>
      <c r="H102" s="37">
        <v>0</v>
      </c>
      <c r="I102" s="37">
        <v>0</v>
      </c>
    </row>
    <row r="103" spans="1:9" x14ac:dyDescent="0.25">
      <c r="A103" s="1"/>
      <c r="B103" s="93" t="s">
        <v>193</v>
      </c>
      <c r="C103" s="94">
        <f t="shared" si="23"/>
        <v>0</v>
      </c>
      <c r="D103" s="98">
        <f t="shared" ref="D103:D117" si="25">(D102-H102)-P103+H103</f>
        <v>51.02</v>
      </c>
      <c r="E103" s="98">
        <f t="shared" ref="E103:E117" si="26">(E102-I102)-Q103+I103</f>
        <v>52.920999999999999</v>
      </c>
      <c r="F103" s="94">
        <f>F102</f>
        <v>66</v>
      </c>
      <c r="G103" s="99">
        <f t="shared" si="24"/>
        <v>52.920999999999999</v>
      </c>
      <c r="H103" s="37">
        <v>0</v>
      </c>
      <c r="I103" s="37">
        <v>0</v>
      </c>
    </row>
    <row r="104" spans="1:9" x14ac:dyDescent="0.25">
      <c r="A104" s="1"/>
      <c r="B104" s="93" t="s">
        <v>194</v>
      </c>
      <c r="C104" s="94">
        <f t="shared" si="23"/>
        <v>0</v>
      </c>
      <c r="D104" s="98">
        <f t="shared" si="25"/>
        <v>51.02</v>
      </c>
      <c r="E104" s="98">
        <f t="shared" si="26"/>
        <v>52.920999999999999</v>
      </c>
      <c r="F104" s="94">
        <f>F103</f>
        <v>66</v>
      </c>
      <c r="G104" s="99">
        <f t="shared" si="24"/>
        <v>52.920999999999999</v>
      </c>
      <c r="H104" s="37">
        <v>0</v>
      </c>
      <c r="I104" s="37">
        <v>0</v>
      </c>
    </row>
    <row r="105" spans="1:9" x14ac:dyDescent="0.25">
      <c r="A105" s="1"/>
      <c r="B105" s="93" t="s">
        <v>195</v>
      </c>
      <c r="C105" s="94">
        <f t="shared" si="23"/>
        <v>0</v>
      </c>
      <c r="D105" s="98">
        <f t="shared" si="25"/>
        <v>51.02</v>
      </c>
      <c r="E105" s="98">
        <f t="shared" si="26"/>
        <v>52.920999999999999</v>
      </c>
      <c r="F105" s="94">
        <f>F104</f>
        <v>66</v>
      </c>
      <c r="G105" s="99">
        <f t="shared" si="24"/>
        <v>52.920999999999999</v>
      </c>
      <c r="H105" s="37">
        <v>0</v>
      </c>
      <c r="I105" s="37">
        <v>0</v>
      </c>
    </row>
    <row r="106" spans="1:9" x14ac:dyDescent="0.25">
      <c r="A106" s="1"/>
      <c r="B106" s="93" t="s">
        <v>196</v>
      </c>
      <c r="C106" s="94">
        <f t="shared" si="23"/>
        <v>0</v>
      </c>
      <c r="D106" s="98">
        <f t="shared" si="25"/>
        <v>51.02</v>
      </c>
      <c r="E106" s="98">
        <f t="shared" si="26"/>
        <v>52.920999999999999</v>
      </c>
      <c r="F106" s="94">
        <v>-52</v>
      </c>
      <c r="G106" s="99">
        <f t="shared" si="24"/>
        <v>52.920999999999999</v>
      </c>
      <c r="H106" s="37">
        <v>0</v>
      </c>
      <c r="I106" s="37">
        <v>0</v>
      </c>
    </row>
    <row r="107" spans="1:9" x14ac:dyDescent="0.25">
      <c r="A107" s="1"/>
      <c r="B107" s="93" t="s">
        <v>197</v>
      </c>
      <c r="C107" s="94">
        <f t="shared" si="23"/>
        <v>0</v>
      </c>
      <c r="D107" s="98">
        <f t="shared" si="25"/>
        <v>51.02</v>
      </c>
      <c r="E107" s="98">
        <f t="shared" si="26"/>
        <v>52.920999999999999</v>
      </c>
      <c r="F107" s="94">
        <f>F106</f>
        <v>-52</v>
      </c>
      <c r="G107" s="99">
        <f t="shared" si="24"/>
        <v>52.920999999999999</v>
      </c>
      <c r="H107" s="37">
        <v>0</v>
      </c>
      <c r="I107" s="37">
        <v>0</v>
      </c>
    </row>
    <row r="108" spans="1:9" x14ac:dyDescent="0.25">
      <c r="A108" s="1"/>
      <c r="B108" s="93" t="s">
        <v>198</v>
      </c>
      <c r="C108" s="94">
        <f t="shared" si="23"/>
        <v>0</v>
      </c>
      <c r="D108" s="98">
        <f t="shared" si="25"/>
        <v>51.02</v>
      </c>
      <c r="E108" s="98">
        <f t="shared" si="26"/>
        <v>52.920999999999999</v>
      </c>
      <c r="F108" s="94">
        <f>F107</f>
        <v>-52</v>
      </c>
      <c r="G108" s="99">
        <f t="shared" si="24"/>
        <v>52.920999999999999</v>
      </c>
      <c r="H108" s="37">
        <v>0</v>
      </c>
      <c r="I108" s="37">
        <v>0</v>
      </c>
    </row>
    <row r="109" spans="1:9" x14ac:dyDescent="0.25">
      <c r="A109" s="1"/>
      <c r="B109" s="93" t="s">
        <v>199</v>
      </c>
      <c r="C109" s="94">
        <f t="shared" si="23"/>
        <v>0</v>
      </c>
      <c r="D109" s="98">
        <f t="shared" si="25"/>
        <v>51.02</v>
      </c>
      <c r="E109" s="98">
        <f t="shared" si="26"/>
        <v>52.920999999999999</v>
      </c>
      <c r="F109" s="94">
        <f>F108</f>
        <v>-52</v>
      </c>
      <c r="G109" s="99">
        <f t="shared" si="24"/>
        <v>52.920999999999999</v>
      </c>
      <c r="H109" s="37">
        <v>0</v>
      </c>
      <c r="I109" s="37">
        <v>0</v>
      </c>
    </row>
    <row r="110" spans="1:9" x14ac:dyDescent="0.25">
      <c r="A110" s="1"/>
      <c r="B110" s="93" t="s">
        <v>200</v>
      </c>
      <c r="C110" s="94">
        <f t="shared" si="23"/>
        <v>0</v>
      </c>
      <c r="D110" s="98">
        <f t="shared" si="25"/>
        <v>51.02</v>
      </c>
      <c r="E110" s="116">
        <f t="shared" si="26"/>
        <v>52.920999999999999</v>
      </c>
      <c r="F110" s="96">
        <v>66</v>
      </c>
      <c r="G110" s="99">
        <f t="shared" si="24"/>
        <v>52.920999999999999</v>
      </c>
      <c r="H110" s="37">
        <v>0</v>
      </c>
      <c r="I110" s="37">
        <v>0</v>
      </c>
    </row>
    <row r="111" spans="1:9" x14ac:dyDescent="0.25">
      <c r="A111" s="1"/>
      <c r="B111" s="93" t="s">
        <v>201</v>
      </c>
      <c r="C111" s="94">
        <f t="shared" si="23"/>
        <v>0</v>
      </c>
      <c r="D111" s="98">
        <f t="shared" si="25"/>
        <v>51.02</v>
      </c>
      <c r="E111" s="116">
        <f t="shared" si="26"/>
        <v>52.920999999999999</v>
      </c>
      <c r="F111" s="94">
        <f>F110</f>
        <v>66</v>
      </c>
      <c r="G111" s="99">
        <f t="shared" si="24"/>
        <v>52.920999999999999</v>
      </c>
      <c r="H111" s="37">
        <v>0</v>
      </c>
      <c r="I111" s="37">
        <v>0</v>
      </c>
    </row>
    <row r="112" spans="1:9" x14ac:dyDescent="0.25">
      <c r="A112" s="1"/>
      <c r="B112" s="93" t="s">
        <v>202</v>
      </c>
      <c r="C112" s="94">
        <f t="shared" si="23"/>
        <v>0</v>
      </c>
      <c r="D112" s="98">
        <f t="shared" si="25"/>
        <v>51.02</v>
      </c>
      <c r="E112" s="98">
        <f t="shared" si="26"/>
        <v>52.920999999999999</v>
      </c>
      <c r="F112" s="94">
        <f>F111</f>
        <v>66</v>
      </c>
      <c r="G112" s="99">
        <f t="shared" si="24"/>
        <v>52.920999999999999</v>
      </c>
      <c r="H112" s="37">
        <v>0</v>
      </c>
      <c r="I112" s="37">
        <v>0</v>
      </c>
    </row>
    <row r="113" spans="1:9" x14ac:dyDescent="0.25">
      <c r="A113" s="1"/>
      <c r="B113" s="93" t="s">
        <v>203</v>
      </c>
      <c r="C113" s="94">
        <f t="shared" si="23"/>
        <v>0</v>
      </c>
      <c r="D113" s="98">
        <f t="shared" si="25"/>
        <v>51.02</v>
      </c>
      <c r="E113" s="98">
        <f t="shared" si="26"/>
        <v>52.920999999999999</v>
      </c>
      <c r="F113" s="94">
        <f>F112</f>
        <v>66</v>
      </c>
      <c r="G113" s="99">
        <f t="shared" si="24"/>
        <v>52.920999999999999</v>
      </c>
      <c r="H113" s="37">
        <v>0</v>
      </c>
      <c r="I113" s="37">
        <v>0</v>
      </c>
    </row>
    <row r="114" spans="1:9" x14ac:dyDescent="0.25">
      <c r="A114" s="1"/>
      <c r="B114" s="93" t="s">
        <v>204</v>
      </c>
      <c r="C114" s="94">
        <f t="shared" si="23"/>
        <v>0</v>
      </c>
      <c r="D114" s="98">
        <f t="shared" si="25"/>
        <v>51.02</v>
      </c>
      <c r="E114" s="98">
        <f t="shared" si="26"/>
        <v>52.920999999999999</v>
      </c>
      <c r="F114" s="96">
        <v>-52</v>
      </c>
      <c r="G114" s="99">
        <f t="shared" si="24"/>
        <v>52.920999999999999</v>
      </c>
      <c r="H114" s="37">
        <v>0</v>
      </c>
      <c r="I114" s="37">
        <v>0</v>
      </c>
    </row>
    <row r="115" spans="1:9" x14ac:dyDescent="0.25">
      <c r="A115" s="1"/>
      <c r="B115" s="93" t="s">
        <v>205</v>
      </c>
      <c r="C115" s="94">
        <f t="shared" si="23"/>
        <v>0</v>
      </c>
      <c r="D115" s="98">
        <f t="shared" si="25"/>
        <v>51.02</v>
      </c>
      <c r="E115" s="98">
        <f t="shared" si="26"/>
        <v>52.920999999999999</v>
      </c>
      <c r="F115" s="94">
        <f>F114</f>
        <v>-52</v>
      </c>
      <c r="G115" s="99">
        <f t="shared" si="24"/>
        <v>52.920999999999999</v>
      </c>
      <c r="H115" s="37">
        <v>0</v>
      </c>
      <c r="I115" s="37">
        <v>0</v>
      </c>
    </row>
    <row r="116" spans="1:9" x14ac:dyDescent="0.25">
      <c r="A116" s="1"/>
      <c r="B116" s="93" t="s">
        <v>206</v>
      </c>
      <c r="C116" s="94">
        <f t="shared" si="23"/>
        <v>0</v>
      </c>
      <c r="D116" s="98">
        <f t="shared" si="25"/>
        <v>51.02</v>
      </c>
      <c r="E116" s="98">
        <f t="shared" si="26"/>
        <v>52.920999999999999</v>
      </c>
      <c r="F116" s="94">
        <f>F115</f>
        <v>-52</v>
      </c>
      <c r="G116" s="99">
        <f t="shared" si="24"/>
        <v>52.920999999999999</v>
      </c>
      <c r="H116" s="37">
        <v>0</v>
      </c>
      <c r="I116" s="37">
        <v>0</v>
      </c>
    </row>
    <row r="117" spans="1:9" x14ac:dyDescent="0.25">
      <c r="A117" s="1"/>
      <c r="B117" s="93" t="s">
        <v>207</v>
      </c>
      <c r="C117" s="94">
        <f t="shared" si="23"/>
        <v>0</v>
      </c>
      <c r="D117" s="98">
        <f t="shared" si="25"/>
        <v>51.02</v>
      </c>
      <c r="E117" s="98">
        <f t="shared" si="26"/>
        <v>52.920999999999999</v>
      </c>
      <c r="F117" s="94">
        <f>F116</f>
        <v>-52</v>
      </c>
      <c r="G117" s="99">
        <f t="shared" si="24"/>
        <v>52.920999999999999</v>
      </c>
      <c r="H117" s="37">
        <v>0</v>
      </c>
      <c r="I117" s="37">
        <v>0</v>
      </c>
    </row>
    <row r="118" spans="1:9" x14ac:dyDescent="0.25">
      <c r="A118" s="117"/>
      <c r="B118" s="100" t="s">
        <v>208</v>
      </c>
      <c r="C118" s="101" t="e">
        <f>1+((((C106-C105)/(D105-D106))*7)+C105)</f>
        <v>#DIV/0!</v>
      </c>
      <c r="D118" s="102">
        <v>7</v>
      </c>
      <c r="E118" s="118">
        <f>O2</f>
        <v>0</v>
      </c>
      <c r="F118" s="101">
        <v>7</v>
      </c>
      <c r="G118" s="103">
        <f>E118+1.6</f>
        <v>1.6</v>
      </c>
      <c r="H118" s="37"/>
    </row>
    <row r="119" spans="1:9" x14ac:dyDescent="0.25">
      <c r="B119" s="104" t="s">
        <v>209</v>
      </c>
      <c r="C119" s="105"/>
      <c r="D119" s="106"/>
      <c r="E119" s="106"/>
      <c r="F119" s="105"/>
      <c r="G119" s="107"/>
      <c r="H119" s="37"/>
    </row>
    <row r="120" spans="1:9" x14ac:dyDescent="0.25">
      <c r="A120" s="117"/>
      <c r="B120" s="93" t="s">
        <v>210</v>
      </c>
      <c r="C120" s="119">
        <v>15</v>
      </c>
      <c r="D120" s="41">
        <v>68</v>
      </c>
      <c r="E120" s="41">
        <v>-3.68</v>
      </c>
      <c r="F120" s="41">
        <v>68</v>
      </c>
      <c r="G120" s="41">
        <v>-3.68</v>
      </c>
    </row>
    <row r="121" spans="1:9" x14ac:dyDescent="0.25">
      <c r="A121" s="117"/>
      <c r="B121" s="93" t="s">
        <v>211</v>
      </c>
      <c r="C121" s="101" t="e">
        <f>C118</f>
        <v>#DIV/0!</v>
      </c>
      <c r="D121" s="102">
        <v>7</v>
      </c>
      <c r="E121" s="102">
        <f>G118</f>
        <v>1.6</v>
      </c>
      <c r="F121" s="101">
        <v>7</v>
      </c>
      <c r="G121" s="103">
        <f>G118</f>
        <v>1.6</v>
      </c>
    </row>
    <row r="122" spans="1:9" x14ac:dyDescent="0.25">
      <c r="A122" s="117"/>
      <c r="B122" s="93" t="s">
        <v>212</v>
      </c>
      <c r="C122" s="101" t="e">
        <f>C59</f>
        <v>#DIV/0!</v>
      </c>
      <c r="D122" s="102">
        <v>7</v>
      </c>
      <c r="E122" s="102">
        <f>G59</f>
        <v>59.85</v>
      </c>
      <c r="F122" s="101">
        <v>7</v>
      </c>
      <c r="G122" s="103">
        <f>G59</f>
        <v>59.85</v>
      </c>
    </row>
    <row r="123" spans="1:9" x14ac:dyDescent="0.25">
      <c r="A123" s="117"/>
      <c r="B123" s="93"/>
    </row>
    <row r="124" spans="1:9" x14ac:dyDescent="0.25">
      <c r="A124" s="117"/>
      <c r="B124" s="93" t="s">
        <v>213</v>
      </c>
      <c r="C124" s="119">
        <v>5.1849999999999996</v>
      </c>
      <c r="D124" s="41">
        <v>-9.3265999999999991</v>
      </c>
      <c r="E124" s="41">
        <v>19.218</v>
      </c>
      <c r="F124" s="41">
        <v>8</v>
      </c>
      <c r="G124" s="41">
        <f>E124</f>
        <v>19.218</v>
      </c>
      <c r="H124" s="37">
        <v>0</v>
      </c>
      <c r="I124" s="37">
        <v>0.3</v>
      </c>
    </row>
    <row r="125" spans="1:9" x14ac:dyDescent="0.25">
      <c r="B125" s="93" t="s">
        <v>214</v>
      </c>
      <c r="C125" s="120">
        <v>4.9450000000000003</v>
      </c>
      <c r="D125" s="41">
        <v>-27.346</v>
      </c>
      <c r="E125" s="41">
        <v>19.271000000000001</v>
      </c>
      <c r="F125" s="41">
        <v>8</v>
      </c>
      <c r="G125" s="41">
        <f>E125</f>
        <v>19.271000000000001</v>
      </c>
      <c r="H125" s="37">
        <v>0</v>
      </c>
      <c r="I125" s="37">
        <v>0.3</v>
      </c>
    </row>
    <row r="126" spans="1:9" x14ac:dyDescent="0.25">
      <c r="B126" s="93" t="s">
        <v>215</v>
      </c>
      <c r="C126" s="120">
        <v>5.0650000000000004</v>
      </c>
      <c r="D126" s="41">
        <v>-18.471</v>
      </c>
      <c r="E126" s="41">
        <v>24.5</v>
      </c>
      <c r="F126" s="41">
        <v>8</v>
      </c>
      <c r="G126" s="41">
        <f>E126</f>
        <v>24.5</v>
      </c>
      <c r="H126" s="37">
        <v>0</v>
      </c>
      <c r="I126" s="37">
        <v>0</v>
      </c>
    </row>
    <row r="127" spans="1:9" x14ac:dyDescent="0.25">
      <c r="B127" s="93" t="s">
        <v>216</v>
      </c>
      <c r="C127" s="121">
        <f>C126+((C125-C126)/2)</f>
        <v>5.0050000000000008</v>
      </c>
      <c r="D127" s="41">
        <v>8</v>
      </c>
      <c r="E127" s="41">
        <v>24.05</v>
      </c>
      <c r="F127" s="41">
        <f>D127</f>
        <v>8</v>
      </c>
      <c r="G127" s="41">
        <f>E127</f>
        <v>24.05</v>
      </c>
      <c r="H127" s="37">
        <v>0</v>
      </c>
      <c r="I127" s="37">
        <v>0</v>
      </c>
    </row>
    <row r="128" spans="1:9" x14ac:dyDescent="0.25">
      <c r="G128" s="41">
        <v>19.7</v>
      </c>
    </row>
    <row r="130" spans="1:8" x14ac:dyDescent="0.25">
      <c r="B130" t="s">
        <v>217</v>
      </c>
      <c r="C130" s="94">
        <f t="shared" ref="C130:C161" si="27">S130+((T130/2)-($T$1/2))</f>
        <v>0</v>
      </c>
      <c r="D130" s="122">
        <f>$D$174-(4*$I$174)</f>
        <v>42.3</v>
      </c>
      <c r="E130" s="41">
        <f t="shared" ref="E130:E139" si="28">$E$174-(4*$J$174)</f>
        <v>26.774000000000001</v>
      </c>
      <c r="F130" s="41">
        <v>66</v>
      </c>
      <c r="G130" s="41">
        <f t="shared" ref="G130:G161" si="29">E130</f>
        <v>26.774000000000001</v>
      </c>
      <c r="H130" s="123"/>
    </row>
    <row r="131" spans="1:8" x14ac:dyDescent="0.25">
      <c r="B131" t="s">
        <v>218</v>
      </c>
      <c r="C131" s="94">
        <f t="shared" si="27"/>
        <v>0</v>
      </c>
      <c r="D131" s="122">
        <f>$D$174-(3*$I$174)</f>
        <v>43.449999999999996</v>
      </c>
      <c r="E131" s="41">
        <f t="shared" si="28"/>
        <v>26.774000000000001</v>
      </c>
      <c r="F131" s="41">
        <v>66</v>
      </c>
      <c r="G131" s="41">
        <f t="shared" si="29"/>
        <v>26.774000000000001</v>
      </c>
    </row>
    <row r="132" spans="1:8" x14ac:dyDescent="0.25">
      <c r="B132" t="s">
        <v>219</v>
      </c>
      <c r="C132" s="94">
        <f t="shared" si="27"/>
        <v>0</v>
      </c>
      <c r="D132" s="122">
        <f>$D$174-(2*$I$174)</f>
        <v>44.6</v>
      </c>
      <c r="E132" s="41">
        <f t="shared" si="28"/>
        <v>26.774000000000001</v>
      </c>
      <c r="F132" s="41">
        <v>66</v>
      </c>
      <c r="G132" s="41">
        <f t="shared" si="29"/>
        <v>26.774000000000001</v>
      </c>
    </row>
    <row r="133" spans="1:8" x14ac:dyDescent="0.25">
      <c r="A133" s="117"/>
      <c r="B133" t="s">
        <v>220</v>
      </c>
      <c r="C133" s="94">
        <f t="shared" si="27"/>
        <v>0</v>
      </c>
      <c r="D133" s="122">
        <f>$D$174-(1*$I$174)</f>
        <v>45.75</v>
      </c>
      <c r="E133" s="41">
        <f t="shared" si="28"/>
        <v>26.774000000000001</v>
      </c>
      <c r="F133" s="41">
        <v>66</v>
      </c>
      <c r="G133" s="41">
        <f t="shared" si="29"/>
        <v>26.774000000000001</v>
      </c>
    </row>
    <row r="134" spans="1:8" x14ac:dyDescent="0.25">
      <c r="A134" s="117"/>
      <c r="B134" t="s">
        <v>221</v>
      </c>
      <c r="C134" s="94">
        <f t="shared" si="27"/>
        <v>0</v>
      </c>
      <c r="D134" s="122">
        <f>$D$174</f>
        <v>46.9</v>
      </c>
      <c r="E134" s="41">
        <f t="shared" si="28"/>
        <v>26.774000000000001</v>
      </c>
      <c r="F134" s="41">
        <v>66</v>
      </c>
      <c r="G134" s="41">
        <f t="shared" si="29"/>
        <v>26.774000000000001</v>
      </c>
    </row>
    <row r="135" spans="1:8" x14ac:dyDescent="0.25">
      <c r="A135" s="117"/>
      <c r="B135" t="s">
        <v>222</v>
      </c>
      <c r="C135" s="94">
        <f t="shared" si="27"/>
        <v>0</v>
      </c>
      <c r="D135" s="122">
        <f>$D$174+(1*$I$174)</f>
        <v>48.05</v>
      </c>
      <c r="E135" s="41">
        <f t="shared" si="28"/>
        <v>26.774000000000001</v>
      </c>
      <c r="F135" s="41">
        <v>66</v>
      </c>
      <c r="G135" s="41">
        <f t="shared" si="29"/>
        <v>26.774000000000001</v>
      </c>
    </row>
    <row r="136" spans="1:8" x14ac:dyDescent="0.25">
      <c r="A136" s="117"/>
      <c r="B136" t="s">
        <v>223</v>
      </c>
      <c r="C136" s="94">
        <f t="shared" si="27"/>
        <v>0</v>
      </c>
      <c r="D136" s="122">
        <f>$D$174+(2*$I$174)</f>
        <v>49.199999999999996</v>
      </c>
      <c r="E136" s="41">
        <f t="shared" si="28"/>
        <v>26.774000000000001</v>
      </c>
      <c r="F136" s="41">
        <v>66</v>
      </c>
      <c r="G136" s="41">
        <f t="shared" si="29"/>
        <v>26.774000000000001</v>
      </c>
      <c r="H136" s="123"/>
    </row>
    <row r="137" spans="1:8" x14ac:dyDescent="0.25">
      <c r="A137" s="117"/>
      <c r="B137" t="s">
        <v>224</v>
      </c>
      <c r="C137" s="94">
        <f t="shared" si="27"/>
        <v>0</v>
      </c>
      <c r="D137" s="122">
        <f>$D$174+(3*$I$174)</f>
        <v>50.35</v>
      </c>
      <c r="E137" s="41">
        <f t="shared" si="28"/>
        <v>26.774000000000001</v>
      </c>
      <c r="F137" s="41">
        <v>66</v>
      </c>
      <c r="G137" s="41">
        <f t="shared" si="29"/>
        <v>26.774000000000001</v>
      </c>
    </row>
    <row r="138" spans="1:8" x14ac:dyDescent="0.25">
      <c r="B138" t="s">
        <v>225</v>
      </c>
      <c r="C138" s="94">
        <f t="shared" si="27"/>
        <v>0</v>
      </c>
      <c r="D138" s="122">
        <f>$D$174+(4*$I$174)</f>
        <v>51.5</v>
      </c>
      <c r="E138" s="41">
        <f t="shared" si="28"/>
        <v>26.774000000000001</v>
      </c>
      <c r="F138" s="41">
        <v>66</v>
      </c>
      <c r="G138" s="41">
        <f t="shared" si="29"/>
        <v>26.774000000000001</v>
      </c>
    </row>
    <row r="139" spans="1:8" x14ac:dyDescent="0.25">
      <c r="A139" s="117"/>
      <c r="B139" t="s">
        <v>226</v>
      </c>
      <c r="C139" s="94">
        <f t="shared" si="27"/>
        <v>0</v>
      </c>
      <c r="D139" s="122">
        <f>$D$174+(5*$I$174)</f>
        <v>52.65</v>
      </c>
      <c r="E139" s="41">
        <f t="shared" si="28"/>
        <v>26.774000000000001</v>
      </c>
      <c r="F139" s="41">
        <v>66</v>
      </c>
      <c r="G139" s="41">
        <f t="shared" si="29"/>
        <v>26.774000000000001</v>
      </c>
    </row>
    <row r="140" spans="1:8" x14ac:dyDescent="0.25">
      <c r="A140" s="117"/>
      <c r="B140" t="s">
        <v>227</v>
      </c>
      <c r="C140" s="94">
        <f t="shared" si="27"/>
        <v>0</v>
      </c>
      <c r="D140" s="122">
        <f>$D$174-(4*$I$174)</f>
        <v>42.3</v>
      </c>
      <c r="E140" s="41">
        <f t="shared" ref="E140:E149" si="30">$E$174-(3*$J$174)</f>
        <v>26.774000000000001</v>
      </c>
      <c r="F140" s="41">
        <v>66</v>
      </c>
      <c r="G140" s="41">
        <f t="shared" si="29"/>
        <v>26.774000000000001</v>
      </c>
    </row>
    <row r="141" spans="1:8" x14ac:dyDescent="0.25">
      <c r="A141" s="117"/>
      <c r="B141" t="s">
        <v>228</v>
      </c>
      <c r="C141" s="94">
        <f t="shared" si="27"/>
        <v>0</v>
      </c>
      <c r="D141" s="122">
        <f>$D$174-(3*$I$174)</f>
        <v>43.449999999999996</v>
      </c>
      <c r="E141" s="41">
        <f t="shared" si="30"/>
        <v>26.774000000000001</v>
      </c>
      <c r="F141" s="41">
        <v>66</v>
      </c>
      <c r="G141" s="41">
        <f t="shared" si="29"/>
        <v>26.774000000000001</v>
      </c>
    </row>
    <row r="142" spans="1:8" x14ac:dyDescent="0.25">
      <c r="A142" s="117"/>
      <c r="B142" t="s">
        <v>229</v>
      </c>
      <c r="C142" s="94">
        <f t="shared" si="27"/>
        <v>0</v>
      </c>
      <c r="D142" s="122">
        <f>$D$174-(2*$I$174)</f>
        <v>44.6</v>
      </c>
      <c r="E142" s="41">
        <f t="shared" si="30"/>
        <v>26.774000000000001</v>
      </c>
      <c r="F142" s="41">
        <v>66</v>
      </c>
      <c r="G142" s="41">
        <f t="shared" si="29"/>
        <v>26.774000000000001</v>
      </c>
      <c r="H142" s="123"/>
    </row>
    <row r="143" spans="1:8" x14ac:dyDescent="0.25">
      <c r="A143" s="117"/>
      <c r="B143" t="s">
        <v>230</v>
      </c>
      <c r="C143" s="94">
        <f t="shared" si="27"/>
        <v>0</v>
      </c>
      <c r="D143" s="122">
        <f>$D$174-(1*$I$174)</f>
        <v>45.75</v>
      </c>
      <c r="E143" s="41">
        <f t="shared" si="30"/>
        <v>26.774000000000001</v>
      </c>
      <c r="F143" s="41">
        <v>66</v>
      </c>
      <c r="G143" s="41">
        <f t="shared" si="29"/>
        <v>26.774000000000001</v>
      </c>
    </row>
    <row r="144" spans="1:8" x14ac:dyDescent="0.25">
      <c r="B144" t="s">
        <v>231</v>
      </c>
      <c r="C144" s="94">
        <f t="shared" si="27"/>
        <v>0</v>
      </c>
      <c r="D144" s="122">
        <f>$D$174</f>
        <v>46.9</v>
      </c>
      <c r="E144" s="41">
        <f t="shared" si="30"/>
        <v>26.774000000000001</v>
      </c>
      <c r="F144" s="41">
        <v>66</v>
      </c>
      <c r="G144" s="41">
        <f t="shared" si="29"/>
        <v>26.774000000000001</v>
      </c>
    </row>
    <row r="145" spans="1:8" x14ac:dyDescent="0.25">
      <c r="A145" s="117"/>
      <c r="B145" t="s">
        <v>232</v>
      </c>
      <c r="C145" s="94">
        <f t="shared" si="27"/>
        <v>0</v>
      </c>
      <c r="D145" s="122">
        <f>$D$174+(1*$I$174)</f>
        <v>48.05</v>
      </c>
      <c r="E145" s="41">
        <f t="shared" si="30"/>
        <v>26.774000000000001</v>
      </c>
      <c r="F145" s="41">
        <v>66</v>
      </c>
      <c r="G145" s="41">
        <f t="shared" si="29"/>
        <v>26.774000000000001</v>
      </c>
    </row>
    <row r="146" spans="1:8" x14ac:dyDescent="0.25">
      <c r="A146" s="117"/>
      <c r="B146" t="s">
        <v>233</v>
      </c>
      <c r="C146" s="94">
        <f t="shared" si="27"/>
        <v>0</v>
      </c>
      <c r="D146" s="122">
        <f>$D$174+(2*$I$174)</f>
        <v>49.199999999999996</v>
      </c>
      <c r="E146" s="41">
        <f t="shared" si="30"/>
        <v>26.774000000000001</v>
      </c>
      <c r="F146" s="41">
        <v>66</v>
      </c>
      <c r="G146" s="41">
        <f t="shared" si="29"/>
        <v>26.774000000000001</v>
      </c>
    </row>
    <row r="147" spans="1:8" x14ac:dyDescent="0.25">
      <c r="A147" s="117"/>
      <c r="B147" t="s">
        <v>234</v>
      </c>
      <c r="C147" s="94">
        <f t="shared" si="27"/>
        <v>0</v>
      </c>
      <c r="D147" s="122">
        <f>$D$174+(3*$I$174)</f>
        <v>50.35</v>
      </c>
      <c r="E147" s="41">
        <f t="shared" si="30"/>
        <v>26.774000000000001</v>
      </c>
      <c r="F147" s="41">
        <v>66</v>
      </c>
      <c r="G147" s="41">
        <f t="shared" si="29"/>
        <v>26.774000000000001</v>
      </c>
    </row>
    <row r="148" spans="1:8" x14ac:dyDescent="0.25">
      <c r="A148" s="117"/>
      <c r="B148" t="s">
        <v>235</v>
      </c>
      <c r="C148" s="94">
        <f t="shared" si="27"/>
        <v>0</v>
      </c>
      <c r="D148" s="122">
        <f>$D$174+(4*$I$174)</f>
        <v>51.5</v>
      </c>
      <c r="E148" s="41">
        <f t="shared" si="30"/>
        <v>26.774000000000001</v>
      </c>
      <c r="F148" s="41">
        <v>66</v>
      </c>
      <c r="G148" s="41">
        <f t="shared" si="29"/>
        <v>26.774000000000001</v>
      </c>
    </row>
    <row r="149" spans="1:8" x14ac:dyDescent="0.25">
      <c r="A149" s="117"/>
      <c r="B149" t="s">
        <v>236</v>
      </c>
      <c r="C149" s="94">
        <f t="shared" si="27"/>
        <v>0</v>
      </c>
      <c r="D149" s="122">
        <f>$D$174+(5*$I$174)</f>
        <v>52.65</v>
      </c>
      <c r="E149" s="41">
        <f t="shared" si="30"/>
        <v>26.774000000000001</v>
      </c>
      <c r="F149" s="41">
        <v>66</v>
      </c>
      <c r="G149" s="41">
        <f t="shared" si="29"/>
        <v>26.774000000000001</v>
      </c>
    </row>
    <row r="150" spans="1:8" x14ac:dyDescent="0.25">
      <c r="B150" t="s">
        <v>237</v>
      </c>
      <c r="C150" s="94">
        <f t="shared" si="27"/>
        <v>0</v>
      </c>
      <c r="D150" s="122">
        <f>$D$174-(4*$I$174)</f>
        <v>42.3</v>
      </c>
      <c r="E150" s="41">
        <f t="shared" ref="E150:E159" si="31">$E$174-(2*$J$174)</f>
        <v>26.774000000000001</v>
      </c>
      <c r="F150" s="41">
        <v>66</v>
      </c>
      <c r="G150" s="41">
        <f t="shared" si="29"/>
        <v>26.774000000000001</v>
      </c>
      <c r="H150" s="124"/>
    </row>
    <row r="151" spans="1:8" x14ac:dyDescent="0.25">
      <c r="B151" t="s">
        <v>238</v>
      </c>
      <c r="C151" s="94">
        <f t="shared" si="27"/>
        <v>0</v>
      </c>
      <c r="D151" s="122">
        <f>$D$174-(3*$I$174)</f>
        <v>43.449999999999996</v>
      </c>
      <c r="E151" s="41">
        <f t="shared" si="31"/>
        <v>26.774000000000001</v>
      </c>
      <c r="F151" s="41">
        <v>66</v>
      </c>
      <c r="G151" s="41">
        <f t="shared" si="29"/>
        <v>26.774000000000001</v>
      </c>
      <c r="H151" s="124"/>
    </row>
    <row r="152" spans="1:8" x14ac:dyDescent="0.25">
      <c r="B152" t="s">
        <v>239</v>
      </c>
      <c r="C152" s="94">
        <f t="shared" si="27"/>
        <v>0</v>
      </c>
      <c r="D152" s="122">
        <f>$D$174-(2*$I$174)</f>
        <v>44.6</v>
      </c>
      <c r="E152" s="41">
        <f t="shared" si="31"/>
        <v>26.774000000000001</v>
      </c>
      <c r="F152" s="41">
        <v>66</v>
      </c>
      <c r="G152" s="41">
        <f t="shared" si="29"/>
        <v>26.774000000000001</v>
      </c>
      <c r="H152" s="46"/>
    </row>
    <row r="153" spans="1:8" x14ac:dyDescent="0.25">
      <c r="B153" t="s">
        <v>240</v>
      </c>
      <c r="C153" s="94">
        <f t="shared" si="27"/>
        <v>0</v>
      </c>
      <c r="D153" s="122">
        <f>$D$174-(1*$I$174)</f>
        <v>45.75</v>
      </c>
      <c r="E153" s="41">
        <f t="shared" si="31"/>
        <v>26.774000000000001</v>
      </c>
      <c r="F153" s="41">
        <v>66</v>
      </c>
      <c r="G153" s="41">
        <f t="shared" si="29"/>
        <v>26.774000000000001</v>
      </c>
    </row>
    <row r="154" spans="1:8" x14ac:dyDescent="0.25">
      <c r="B154" t="s">
        <v>241</v>
      </c>
      <c r="C154" s="94">
        <f t="shared" si="27"/>
        <v>0</v>
      </c>
      <c r="D154" s="122">
        <f>$D$174</f>
        <v>46.9</v>
      </c>
      <c r="E154" s="41">
        <f t="shared" si="31"/>
        <v>26.774000000000001</v>
      </c>
      <c r="F154" s="41">
        <v>66</v>
      </c>
      <c r="G154" s="41">
        <f t="shared" si="29"/>
        <v>26.774000000000001</v>
      </c>
    </row>
    <row r="155" spans="1:8" x14ac:dyDescent="0.25">
      <c r="B155" t="s">
        <v>242</v>
      </c>
      <c r="C155" s="94">
        <f t="shared" si="27"/>
        <v>0</v>
      </c>
      <c r="D155" s="122">
        <f>$D$174+(1*$I$174)</f>
        <v>48.05</v>
      </c>
      <c r="E155" s="41">
        <f t="shared" si="31"/>
        <v>26.774000000000001</v>
      </c>
      <c r="F155" s="41">
        <v>66</v>
      </c>
      <c r="G155" s="41">
        <f t="shared" si="29"/>
        <v>26.774000000000001</v>
      </c>
      <c r="H155" s="123"/>
    </row>
    <row r="156" spans="1:8" x14ac:dyDescent="0.25">
      <c r="B156" t="s">
        <v>243</v>
      </c>
      <c r="C156" s="94">
        <f t="shared" si="27"/>
        <v>0</v>
      </c>
      <c r="D156" s="122">
        <f>$D$174+(2*$I$174)</f>
        <v>49.199999999999996</v>
      </c>
      <c r="E156" s="41">
        <f t="shared" si="31"/>
        <v>26.774000000000001</v>
      </c>
      <c r="F156" s="41">
        <v>66</v>
      </c>
      <c r="G156" s="41">
        <f t="shared" si="29"/>
        <v>26.774000000000001</v>
      </c>
    </row>
    <row r="157" spans="1:8" x14ac:dyDescent="0.25">
      <c r="B157" t="s">
        <v>244</v>
      </c>
      <c r="C157" s="94">
        <f t="shared" si="27"/>
        <v>0</v>
      </c>
      <c r="D157" s="122">
        <f>$D$174+(3*$I$174)</f>
        <v>50.35</v>
      </c>
      <c r="E157" s="41">
        <f t="shared" si="31"/>
        <v>26.774000000000001</v>
      </c>
      <c r="F157" s="41">
        <v>66</v>
      </c>
      <c r="G157" s="41">
        <f t="shared" si="29"/>
        <v>26.774000000000001</v>
      </c>
    </row>
    <row r="158" spans="1:8" x14ac:dyDescent="0.25">
      <c r="A158" s="117"/>
      <c r="B158" t="s">
        <v>245</v>
      </c>
      <c r="C158" s="94">
        <f t="shared" si="27"/>
        <v>0</v>
      </c>
      <c r="D158" s="122">
        <f>$D$174+(4*$I$174)</f>
        <v>51.5</v>
      </c>
      <c r="E158" s="41">
        <f t="shared" si="31"/>
        <v>26.774000000000001</v>
      </c>
      <c r="F158" s="41">
        <v>66</v>
      </c>
      <c r="G158" s="41">
        <f t="shared" si="29"/>
        <v>26.774000000000001</v>
      </c>
    </row>
    <row r="159" spans="1:8" x14ac:dyDescent="0.25">
      <c r="A159" s="117"/>
      <c r="B159" t="s">
        <v>246</v>
      </c>
      <c r="C159" s="94">
        <f t="shared" si="27"/>
        <v>0</v>
      </c>
      <c r="D159" s="122">
        <f>$D$174+(5*$I$174)</f>
        <v>52.65</v>
      </c>
      <c r="E159" s="41">
        <f t="shared" si="31"/>
        <v>26.774000000000001</v>
      </c>
      <c r="F159" s="41">
        <v>66</v>
      </c>
      <c r="G159" s="41">
        <f t="shared" si="29"/>
        <v>26.774000000000001</v>
      </c>
    </row>
    <row r="160" spans="1:8" x14ac:dyDescent="0.25">
      <c r="A160" s="117"/>
      <c r="B160" t="s">
        <v>247</v>
      </c>
      <c r="C160" s="94">
        <f t="shared" si="27"/>
        <v>0</v>
      </c>
      <c r="D160" s="122">
        <f>$D$174-(4*$I$174)</f>
        <v>42.3</v>
      </c>
      <c r="E160" s="41">
        <f t="shared" ref="E160:E169" si="32">$E$174-(1*$J$174)</f>
        <v>26.774000000000001</v>
      </c>
      <c r="F160" s="41">
        <v>66</v>
      </c>
      <c r="G160" s="41">
        <f t="shared" si="29"/>
        <v>26.774000000000001</v>
      </c>
    </row>
    <row r="161" spans="1:9" x14ac:dyDescent="0.25">
      <c r="A161" s="117"/>
      <c r="B161" t="s">
        <v>248</v>
      </c>
      <c r="C161" s="94">
        <f t="shared" si="27"/>
        <v>0</v>
      </c>
      <c r="D161" s="122">
        <f>$D$174-(3*$I$174)</f>
        <v>43.449999999999996</v>
      </c>
      <c r="E161" s="41">
        <f t="shared" si="32"/>
        <v>26.774000000000001</v>
      </c>
      <c r="F161" s="41">
        <v>66</v>
      </c>
      <c r="G161" s="41">
        <f t="shared" si="29"/>
        <v>26.774000000000001</v>
      </c>
      <c r="H161" s="123"/>
    </row>
    <row r="162" spans="1:9" x14ac:dyDescent="0.25">
      <c r="A162" s="117"/>
      <c r="B162" t="s">
        <v>249</v>
      </c>
      <c r="C162" s="94">
        <f t="shared" ref="C162:C193" si="33">S162+((T162/2)-($T$1/2))</f>
        <v>0</v>
      </c>
      <c r="D162" s="122">
        <f>$D$174-(2*$I$174)</f>
        <v>44.6</v>
      </c>
      <c r="E162" s="41">
        <f t="shared" si="32"/>
        <v>26.774000000000001</v>
      </c>
      <c r="F162" s="41">
        <v>66</v>
      </c>
      <c r="G162" s="41">
        <f t="shared" ref="G162:G193" si="34">E162</f>
        <v>26.774000000000001</v>
      </c>
    </row>
    <row r="163" spans="1:9" x14ac:dyDescent="0.25">
      <c r="B163" t="s">
        <v>250</v>
      </c>
      <c r="C163" s="94">
        <f t="shared" si="33"/>
        <v>0</v>
      </c>
      <c r="D163" s="122">
        <f>$D$174-(1*$I$174)</f>
        <v>45.75</v>
      </c>
      <c r="E163" s="41">
        <f t="shared" si="32"/>
        <v>26.774000000000001</v>
      </c>
      <c r="F163" s="41">
        <v>66</v>
      </c>
      <c r="G163" s="41">
        <f t="shared" si="34"/>
        <v>26.774000000000001</v>
      </c>
    </row>
    <row r="164" spans="1:9" x14ac:dyDescent="0.25">
      <c r="A164" s="117"/>
      <c r="B164" t="s">
        <v>251</v>
      </c>
      <c r="C164" s="94">
        <f t="shared" si="33"/>
        <v>0</v>
      </c>
      <c r="D164" s="122">
        <f>$D$174</f>
        <v>46.9</v>
      </c>
      <c r="E164" s="41">
        <f t="shared" si="32"/>
        <v>26.774000000000001</v>
      </c>
      <c r="F164" s="41">
        <v>66</v>
      </c>
      <c r="G164" s="41">
        <f t="shared" si="34"/>
        <v>26.774000000000001</v>
      </c>
    </row>
    <row r="165" spans="1:9" x14ac:dyDescent="0.25">
      <c r="A165" s="117"/>
      <c r="B165" t="s">
        <v>252</v>
      </c>
      <c r="C165" s="94">
        <f t="shared" si="33"/>
        <v>0</v>
      </c>
      <c r="D165" s="122">
        <f>$D$174+(1*$I$174)</f>
        <v>48.05</v>
      </c>
      <c r="E165" s="41">
        <f t="shared" si="32"/>
        <v>26.774000000000001</v>
      </c>
      <c r="F165" s="41">
        <v>66</v>
      </c>
      <c r="G165" s="41">
        <f t="shared" si="34"/>
        <v>26.774000000000001</v>
      </c>
    </row>
    <row r="166" spans="1:9" x14ac:dyDescent="0.25">
      <c r="A166" s="117"/>
      <c r="B166" t="s">
        <v>253</v>
      </c>
      <c r="C166" s="94">
        <f t="shared" si="33"/>
        <v>0</v>
      </c>
      <c r="D166" s="122">
        <f>$D$174+(2*$I$174)</f>
        <v>49.199999999999996</v>
      </c>
      <c r="E166" s="41">
        <f t="shared" si="32"/>
        <v>26.774000000000001</v>
      </c>
      <c r="F166" s="41">
        <v>66</v>
      </c>
      <c r="G166" s="41">
        <f t="shared" si="34"/>
        <v>26.774000000000001</v>
      </c>
    </row>
    <row r="167" spans="1:9" x14ac:dyDescent="0.25">
      <c r="A167" s="117"/>
      <c r="B167" t="s">
        <v>254</v>
      </c>
      <c r="C167" s="94">
        <f t="shared" si="33"/>
        <v>0</v>
      </c>
      <c r="D167" s="122">
        <f>$D$174+(3*$I$174)</f>
        <v>50.35</v>
      </c>
      <c r="E167" s="41">
        <f t="shared" si="32"/>
        <v>26.774000000000001</v>
      </c>
      <c r="F167" s="41">
        <v>66</v>
      </c>
      <c r="G167" s="41">
        <f t="shared" si="34"/>
        <v>26.774000000000001</v>
      </c>
      <c r="H167" s="123"/>
    </row>
    <row r="168" spans="1:9" x14ac:dyDescent="0.25">
      <c r="A168" s="117"/>
      <c r="B168" t="s">
        <v>255</v>
      </c>
      <c r="C168" s="94">
        <f t="shared" si="33"/>
        <v>0</v>
      </c>
      <c r="D168" s="122">
        <f>$D$174+(4*$I$174)</f>
        <v>51.5</v>
      </c>
      <c r="E168" s="41">
        <f t="shared" si="32"/>
        <v>26.774000000000001</v>
      </c>
      <c r="F168" s="41">
        <v>66</v>
      </c>
      <c r="G168" s="41">
        <f t="shared" si="34"/>
        <v>26.774000000000001</v>
      </c>
    </row>
    <row r="169" spans="1:9" x14ac:dyDescent="0.25">
      <c r="B169" t="s">
        <v>256</v>
      </c>
      <c r="C169" s="94">
        <f t="shared" si="33"/>
        <v>0</v>
      </c>
      <c r="D169" s="122">
        <f>$D$174+(5*$I$174)</f>
        <v>52.65</v>
      </c>
      <c r="E169" s="41">
        <f t="shared" si="32"/>
        <v>26.774000000000001</v>
      </c>
      <c r="F169" s="41">
        <v>66</v>
      </c>
      <c r="G169" s="41">
        <f t="shared" si="34"/>
        <v>26.774000000000001</v>
      </c>
    </row>
    <row r="170" spans="1:9" x14ac:dyDescent="0.25">
      <c r="A170" s="117"/>
      <c r="B170" t="s">
        <v>257</v>
      </c>
      <c r="C170" s="94">
        <f t="shared" si="33"/>
        <v>0</v>
      </c>
      <c r="D170" s="122">
        <f>$D$174-(4*$I$174)</f>
        <v>42.3</v>
      </c>
      <c r="E170" s="41">
        <f>$E$174</f>
        <v>26.774000000000001</v>
      </c>
      <c r="F170" s="125">
        <v>66</v>
      </c>
      <c r="G170" s="41">
        <f t="shared" si="34"/>
        <v>26.774000000000001</v>
      </c>
    </row>
    <row r="171" spans="1:9" x14ac:dyDescent="0.25">
      <c r="A171" s="117"/>
      <c r="B171" s="126" t="s">
        <v>258</v>
      </c>
      <c r="C171" s="94">
        <f t="shared" si="33"/>
        <v>0</v>
      </c>
      <c r="D171" s="122">
        <f>$D$174-(3*$I$174)</f>
        <v>43.449999999999996</v>
      </c>
      <c r="E171" s="41">
        <f>$E$174</f>
        <v>26.774000000000001</v>
      </c>
      <c r="F171" s="125">
        <v>66</v>
      </c>
      <c r="G171" s="41">
        <f t="shared" si="34"/>
        <v>26.774000000000001</v>
      </c>
      <c r="I171" s="17"/>
    </row>
    <row r="172" spans="1:9" x14ac:dyDescent="0.25">
      <c r="A172" s="117"/>
      <c r="B172" s="126" t="s">
        <v>259</v>
      </c>
      <c r="C172" s="94">
        <f t="shared" si="33"/>
        <v>0</v>
      </c>
      <c r="D172" s="122">
        <f>$D$174-(2*$I$174)</f>
        <v>44.6</v>
      </c>
      <c r="E172" s="41">
        <f>$E$174</f>
        <v>26.774000000000001</v>
      </c>
      <c r="F172" s="125">
        <v>66</v>
      </c>
      <c r="G172" s="41">
        <f t="shared" si="34"/>
        <v>26.774000000000001</v>
      </c>
      <c r="I172" s="17"/>
    </row>
    <row r="173" spans="1:9" x14ac:dyDescent="0.25">
      <c r="A173" s="117"/>
      <c r="B173" s="126" t="s">
        <v>260</v>
      </c>
      <c r="C173" s="94">
        <f t="shared" si="33"/>
        <v>0</v>
      </c>
      <c r="D173" s="122">
        <f>$D$174-(1*$I$174)</f>
        <v>45.75</v>
      </c>
      <c r="E173" s="41">
        <f>$E$174</f>
        <v>26.774000000000001</v>
      </c>
      <c r="F173" s="125">
        <v>66</v>
      </c>
      <c r="G173" s="41">
        <f t="shared" si="34"/>
        <v>26.774000000000001</v>
      </c>
      <c r="I173" s="127" t="s">
        <v>261</v>
      </c>
    </row>
    <row r="174" spans="1:9" x14ac:dyDescent="0.25">
      <c r="A174" s="128"/>
      <c r="B174" s="129" t="s">
        <v>262</v>
      </c>
      <c r="C174" s="130">
        <f t="shared" si="33"/>
        <v>0</v>
      </c>
      <c r="D174" s="131">
        <v>46.9</v>
      </c>
      <c r="E174" s="132">
        <f>-2+28.774</f>
        <v>26.774000000000001</v>
      </c>
      <c r="F174" s="125">
        <v>66</v>
      </c>
      <c r="G174" s="41">
        <f t="shared" si="34"/>
        <v>26.774000000000001</v>
      </c>
      <c r="H174" s="132"/>
      <c r="I174" s="133">
        <v>1.1499999999999999</v>
      </c>
    </row>
    <row r="175" spans="1:9" x14ac:dyDescent="0.25">
      <c r="B175" s="126" t="s">
        <v>263</v>
      </c>
      <c r="C175" s="94">
        <f t="shared" si="33"/>
        <v>0</v>
      </c>
      <c r="D175" s="122">
        <f>$D$174+(1*$I$174)</f>
        <v>48.05</v>
      </c>
      <c r="E175" s="41">
        <f>$E$174</f>
        <v>26.774000000000001</v>
      </c>
      <c r="F175" s="125">
        <v>66</v>
      </c>
      <c r="G175" s="41">
        <f t="shared" si="34"/>
        <v>26.774000000000001</v>
      </c>
      <c r="H175" s="124"/>
      <c r="I175" s="17"/>
    </row>
    <row r="176" spans="1:9" x14ac:dyDescent="0.25">
      <c r="B176" s="126" t="s">
        <v>264</v>
      </c>
      <c r="C176" s="94">
        <f t="shared" si="33"/>
        <v>0</v>
      </c>
      <c r="D176" s="122">
        <f>$D$174+(2*$I$174)</f>
        <v>49.199999999999996</v>
      </c>
      <c r="E176" s="41">
        <f>$E$174</f>
        <v>26.774000000000001</v>
      </c>
      <c r="F176" s="125">
        <v>66</v>
      </c>
      <c r="G176" s="41">
        <f t="shared" si="34"/>
        <v>26.774000000000001</v>
      </c>
      <c r="H176" s="124"/>
      <c r="I176" s="17"/>
    </row>
    <row r="177" spans="1:8" x14ac:dyDescent="0.25">
      <c r="B177" t="s">
        <v>265</v>
      </c>
      <c r="C177" s="94">
        <f t="shared" si="33"/>
        <v>0</v>
      </c>
      <c r="D177" s="122">
        <f>$D$174+(3*$I$174)</f>
        <v>50.35</v>
      </c>
      <c r="E177" s="41">
        <f>$E$174</f>
        <v>26.774000000000001</v>
      </c>
      <c r="F177" s="125">
        <v>66</v>
      </c>
      <c r="G177" s="41">
        <f t="shared" si="34"/>
        <v>26.774000000000001</v>
      </c>
      <c r="H177" s="46"/>
    </row>
    <row r="178" spans="1:8" x14ac:dyDescent="0.25">
      <c r="B178" t="s">
        <v>266</v>
      </c>
      <c r="C178" s="94">
        <f t="shared" si="33"/>
        <v>0</v>
      </c>
      <c r="D178" s="122">
        <f>$D$174+(4*$I$174)</f>
        <v>51.5</v>
      </c>
      <c r="E178" s="41">
        <f>$E$174</f>
        <v>26.774000000000001</v>
      </c>
      <c r="F178" s="125">
        <v>66</v>
      </c>
      <c r="G178" s="41">
        <f t="shared" si="34"/>
        <v>26.774000000000001</v>
      </c>
    </row>
    <row r="179" spans="1:8" x14ac:dyDescent="0.25">
      <c r="B179" t="s">
        <v>267</v>
      </c>
      <c r="C179" s="94">
        <f t="shared" si="33"/>
        <v>0</v>
      </c>
      <c r="D179" s="122">
        <f>$D$174+(5*$I$174)</f>
        <v>52.65</v>
      </c>
      <c r="E179" s="41">
        <f>$E$174</f>
        <v>26.774000000000001</v>
      </c>
      <c r="F179" s="125">
        <v>66</v>
      </c>
      <c r="G179" s="41">
        <f t="shared" si="34"/>
        <v>26.774000000000001</v>
      </c>
    </row>
    <row r="180" spans="1:8" x14ac:dyDescent="0.25">
      <c r="B180" t="s">
        <v>268</v>
      </c>
      <c r="C180" s="94">
        <f t="shared" si="33"/>
        <v>0</v>
      </c>
      <c r="D180" s="122">
        <f>$D$174-(4*$I$174)</f>
        <v>42.3</v>
      </c>
      <c r="E180" s="134">
        <f t="shared" ref="E180:E189" si="35">$E$174+(1*$J$174)</f>
        <v>26.774000000000001</v>
      </c>
      <c r="F180" s="41">
        <v>66</v>
      </c>
      <c r="G180" s="41">
        <f t="shared" si="34"/>
        <v>26.774000000000001</v>
      </c>
      <c r="H180" s="123"/>
    </row>
    <row r="181" spans="1:8" x14ac:dyDescent="0.25">
      <c r="B181" t="s">
        <v>269</v>
      </c>
      <c r="C181" s="94">
        <f t="shared" si="33"/>
        <v>0</v>
      </c>
      <c r="D181" s="122">
        <f>$D$174-(3*$I$174)</f>
        <v>43.449999999999996</v>
      </c>
      <c r="E181" s="134">
        <f t="shared" si="35"/>
        <v>26.774000000000001</v>
      </c>
      <c r="F181" s="41">
        <v>66</v>
      </c>
      <c r="G181" s="41">
        <f t="shared" si="34"/>
        <v>26.774000000000001</v>
      </c>
    </row>
    <row r="182" spans="1:8" x14ac:dyDescent="0.25">
      <c r="B182" t="s">
        <v>270</v>
      </c>
      <c r="C182" s="94">
        <f t="shared" si="33"/>
        <v>0</v>
      </c>
      <c r="D182" s="122">
        <f>$D$174-(2*$I$174)</f>
        <v>44.6</v>
      </c>
      <c r="E182" s="134">
        <f t="shared" si="35"/>
        <v>26.774000000000001</v>
      </c>
      <c r="F182" s="41">
        <v>66</v>
      </c>
      <c r="G182" s="41">
        <f t="shared" si="34"/>
        <v>26.774000000000001</v>
      </c>
    </row>
    <row r="183" spans="1:8" x14ac:dyDescent="0.25">
      <c r="A183" s="117"/>
      <c r="B183" t="s">
        <v>271</v>
      </c>
      <c r="C183" s="94">
        <f t="shared" si="33"/>
        <v>0</v>
      </c>
      <c r="D183" s="122">
        <f>$D$174-(1*$I$174)</f>
        <v>45.75</v>
      </c>
      <c r="E183" s="134">
        <f t="shared" si="35"/>
        <v>26.774000000000001</v>
      </c>
      <c r="F183" s="41">
        <v>66</v>
      </c>
      <c r="G183" s="41">
        <f t="shared" si="34"/>
        <v>26.774000000000001</v>
      </c>
    </row>
    <row r="184" spans="1:8" x14ac:dyDescent="0.25">
      <c r="A184" s="117"/>
      <c r="B184" t="s">
        <v>272</v>
      </c>
      <c r="C184" s="94">
        <f t="shared" si="33"/>
        <v>0</v>
      </c>
      <c r="D184" s="122">
        <f>$D$174</f>
        <v>46.9</v>
      </c>
      <c r="E184" s="134">
        <f t="shared" si="35"/>
        <v>26.774000000000001</v>
      </c>
      <c r="F184" s="41">
        <v>66</v>
      </c>
      <c r="G184" s="41">
        <f t="shared" si="34"/>
        <v>26.774000000000001</v>
      </c>
    </row>
    <row r="185" spans="1:8" x14ac:dyDescent="0.25">
      <c r="A185" s="117"/>
      <c r="B185" t="s">
        <v>273</v>
      </c>
      <c r="C185" s="94">
        <f t="shared" si="33"/>
        <v>0</v>
      </c>
      <c r="D185" s="122">
        <f>$D$174+(1*$I$174)</f>
        <v>48.05</v>
      </c>
      <c r="E185" s="134">
        <f t="shared" si="35"/>
        <v>26.774000000000001</v>
      </c>
      <c r="F185" s="41">
        <v>66</v>
      </c>
      <c r="G185" s="41">
        <f t="shared" si="34"/>
        <v>26.774000000000001</v>
      </c>
      <c r="H185" s="124"/>
    </row>
    <row r="186" spans="1:8" x14ac:dyDescent="0.25">
      <c r="A186" s="117"/>
      <c r="B186" t="s">
        <v>274</v>
      </c>
      <c r="C186" s="94">
        <f t="shared" si="33"/>
        <v>0</v>
      </c>
      <c r="D186" s="122">
        <f>$D$174+(2*$I$174)</f>
        <v>49.199999999999996</v>
      </c>
      <c r="E186" s="134">
        <f t="shared" si="35"/>
        <v>26.774000000000001</v>
      </c>
      <c r="F186" s="41">
        <v>66</v>
      </c>
      <c r="G186" s="41">
        <f t="shared" si="34"/>
        <v>26.774000000000001</v>
      </c>
      <c r="H186" s="123"/>
    </row>
    <row r="187" spans="1:8" x14ac:dyDescent="0.25">
      <c r="A187" s="117"/>
      <c r="B187" t="s">
        <v>275</v>
      </c>
      <c r="C187" s="94">
        <f t="shared" si="33"/>
        <v>0</v>
      </c>
      <c r="D187" s="122">
        <f>$D$174+(3*$I$174)</f>
        <v>50.35</v>
      </c>
      <c r="E187" s="134">
        <f t="shared" si="35"/>
        <v>26.774000000000001</v>
      </c>
      <c r="F187" s="41">
        <v>66</v>
      </c>
      <c r="G187" s="41">
        <f t="shared" si="34"/>
        <v>26.774000000000001</v>
      </c>
    </row>
    <row r="188" spans="1:8" x14ac:dyDescent="0.25">
      <c r="B188" t="s">
        <v>276</v>
      </c>
      <c r="C188" s="94">
        <f t="shared" si="33"/>
        <v>0</v>
      </c>
      <c r="D188" s="122">
        <f>$D$174+(4*$I$174)</f>
        <v>51.5</v>
      </c>
      <c r="E188" s="134">
        <f t="shared" si="35"/>
        <v>26.774000000000001</v>
      </c>
      <c r="F188" s="41">
        <v>66</v>
      </c>
      <c r="G188" s="41">
        <f t="shared" si="34"/>
        <v>26.774000000000001</v>
      </c>
    </row>
    <row r="189" spans="1:8" x14ac:dyDescent="0.25">
      <c r="A189" s="117"/>
      <c r="B189" t="s">
        <v>277</v>
      </c>
      <c r="C189" s="94">
        <f t="shared" si="33"/>
        <v>0</v>
      </c>
      <c r="D189" s="122">
        <f>$D$174+(5*$I$174)</f>
        <v>52.65</v>
      </c>
      <c r="E189" s="134">
        <f t="shared" si="35"/>
        <v>26.774000000000001</v>
      </c>
      <c r="F189" s="41">
        <v>66</v>
      </c>
      <c r="G189" s="41">
        <f t="shared" si="34"/>
        <v>26.774000000000001</v>
      </c>
    </row>
    <row r="190" spans="1:8" x14ac:dyDescent="0.25">
      <c r="A190" s="117"/>
      <c r="B190" t="s">
        <v>278</v>
      </c>
      <c r="C190" s="94">
        <f t="shared" si="33"/>
        <v>0</v>
      </c>
      <c r="D190" s="122">
        <f>$D$174-(4*$I$174)</f>
        <v>42.3</v>
      </c>
      <c r="E190" s="134">
        <f t="shared" ref="E190:E199" si="36">$E$174+(2*$J$174)</f>
        <v>26.774000000000001</v>
      </c>
      <c r="F190" s="41">
        <v>66</v>
      </c>
      <c r="G190" s="41">
        <f t="shared" si="34"/>
        <v>26.774000000000001</v>
      </c>
    </row>
    <row r="191" spans="1:8" x14ac:dyDescent="0.25">
      <c r="A191" s="117"/>
      <c r="B191" t="s">
        <v>279</v>
      </c>
      <c r="C191" s="94">
        <f t="shared" si="33"/>
        <v>0</v>
      </c>
      <c r="D191" s="122">
        <f>$D$174-(3*$I$174)</f>
        <v>43.449999999999996</v>
      </c>
      <c r="E191" s="134">
        <f t="shared" si="36"/>
        <v>26.774000000000001</v>
      </c>
      <c r="F191" s="41">
        <v>66</v>
      </c>
      <c r="G191" s="41">
        <f t="shared" si="34"/>
        <v>26.774000000000001</v>
      </c>
    </row>
    <row r="192" spans="1:8" x14ac:dyDescent="0.25">
      <c r="A192" s="117"/>
      <c r="B192" t="s">
        <v>280</v>
      </c>
      <c r="C192" s="94">
        <f t="shared" si="33"/>
        <v>0</v>
      </c>
      <c r="D192" s="122">
        <f>$D$174-(2*$I$174)</f>
        <v>44.6</v>
      </c>
      <c r="E192" s="134">
        <f t="shared" si="36"/>
        <v>26.774000000000001</v>
      </c>
      <c r="F192" s="41">
        <v>66</v>
      </c>
      <c r="G192" s="41">
        <f t="shared" si="34"/>
        <v>26.774000000000001</v>
      </c>
      <c r="H192" s="123"/>
    </row>
    <row r="193" spans="1:8" x14ac:dyDescent="0.25">
      <c r="A193" s="117"/>
      <c r="B193" t="s">
        <v>281</v>
      </c>
      <c r="C193" s="94">
        <f t="shared" si="33"/>
        <v>0</v>
      </c>
      <c r="D193" s="122">
        <f>$D$174-(1*$I$174)</f>
        <v>45.75</v>
      </c>
      <c r="E193" s="134">
        <f t="shared" si="36"/>
        <v>26.774000000000001</v>
      </c>
      <c r="F193" s="41">
        <v>66</v>
      </c>
      <c r="G193" s="41">
        <f t="shared" si="34"/>
        <v>26.774000000000001</v>
      </c>
    </row>
    <row r="194" spans="1:8" x14ac:dyDescent="0.25">
      <c r="B194" t="s">
        <v>282</v>
      </c>
      <c r="C194" s="94">
        <f t="shared" ref="C194:C229" si="37">S194+((T194/2)-($T$1/2))</f>
        <v>0</v>
      </c>
      <c r="D194" s="122">
        <f>$D$174</f>
        <v>46.9</v>
      </c>
      <c r="E194" s="134">
        <f t="shared" si="36"/>
        <v>26.774000000000001</v>
      </c>
      <c r="F194" s="41">
        <v>66</v>
      </c>
      <c r="G194" s="41">
        <f t="shared" ref="G194:G230" si="38">E194</f>
        <v>26.774000000000001</v>
      </c>
    </row>
    <row r="195" spans="1:8" x14ac:dyDescent="0.25">
      <c r="A195" s="117"/>
      <c r="B195" t="s">
        <v>283</v>
      </c>
      <c r="C195" s="94">
        <f t="shared" si="37"/>
        <v>0</v>
      </c>
      <c r="D195" s="122">
        <f>$D$174+(1*$I$174)</f>
        <v>48.05</v>
      </c>
      <c r="E195" s="134">
        <f t="shared" si="36"/>
        <v>26.774000000000001</v>
      </c>
      <c r="F195" s="41">
        <v>66</v>
      </c>
      <c r="G195" s="41">
        <f t="shared" si="38"/>
        <v>26.774000000000001</v>
      </c>
    </row>
    <row r="196" spans="1:8" x14ac:dyDescent="0.25">
      <c r="A196" s="117"/>
      <c r="B196" t="s">
        <v>284</v>
      </c>
      <c r="C196" s="94">
        <f t="shared" si="37"/>
        <v>0</v>
      </c>
      <c r="D196" s="122">
        <f>$D$174+(2*$I$174)</f>
        <v>49.199999999999996</v>
      </c>
      <c r="E196" s="134">
        <f t="shared" si="36"/>
        <v>26.774000000000001</v>
      </c>
      <c r="F196" s="41">
        <v>66</v>
      </c>
      <c r="G196" s="41">
        <f t="shared" si="38"/>
        <v>26.774000000000001</v>
      </c>
    </row>
    <row r="197" spans="1:8" x14ac:dyDescent="0.25">
      <c r="A197" s="117"/>
      <c r="B197" t="s">
        <v>285</v>
      </c>
      <c r="C197" s="94">
        <f t="shared" si="37"/>
        <v>0</v>
      </c>
      <c r="D197" s="122">
        <f>$D$174+(3*$I$174)</f>
        <v>50.35</v>
      </c>
      <c r="E197" s="134">
        <f t="shared" si="36"/>
        <v>26.774000000000001</v>
      </c>
      <c r="F197" s="41">
        <v>66</v>
      </c>
      <c r="G197" s="41">
        <f t="shared" si="38"/>
        <v>26.774000000000001</v>
      </c>
    </row>
    <row r="198" spans="1:8" x14ac:dyDescent="0.25">
      <c r="A198" s="117"/>
      <c r="B198" t="s">
        <v>286</v>
      </c>
      <c r="C198" s="94">
        <f t="shared" si="37"/>
        <v>0</v>
      </c>
      <c r="D198" s="122">
        <f>$D$174+(4*$I$174)</f>
        <v>51.5</v>
      </c>
      <c r="E198" s="134">
        <f t="shared" si="36"/>
        <v>26.774000000000001</v>
      </c>
      <c r="F198" s="41">
        <v>66</v>
      </c>
      <c r="G198" s="41">
        <f t="shared" si="38"/>
        <v>26.774000000000001</v>
      </c>
    </row>
    <row r="199" spans="1:8" x14ac:dyDescent="0.25">
      <c r="A199" s="117"/>
      <c r="B199" t="s">
        <v>287</v>
      </c>
      <c r="C199" s="94">
        <f t="shared" si="37"/>
        <v>0</v>
      </c>
      <c r="D199" s="122">
        <f>$D$174+(5*$I$174)</f>
        <v>52.65</v>
      </c>
      <c r="E199" s="134">
        <f t="shared" si="36"/>
        <v>26.774000000000001</v>
      </c>
      <c r="F199" s="41">
        <v>66</v>
      </c>
      <c r="G199" s="41">
        <f t="shared" si="38"/>
        <v>26.774000000000001</v>
      </c>
    </row>
    <row r="200" spans="1:8" x14ac:dyDescent="0.25">
      <c r="B200" t="s">
        <v>288</v>
      </c>
      <c r="C200" s="94">
        <f t="shared" si="37"/>
        <v>0</v>
      </c>
      <c r="D200" s="122">
        <f>$D$174-(4*$I$174)</f>
        <v>42.3</v>
      </c>
      <c r="E200" s="134">
        <f t="shared" ref="E200:E209" si="39">$E$174+(3*$J$174)</f>
        <v>26.774000000000001</v>
      </c>
      <c r="F200" s="41">
        <v>66</v>
      </c>
      <c r="G200" s="41">
        <f t="shared" si="38"/>
        <v>26.774000000000001</v>
      </c>
    </row>
    <row r="201" spans="1:8" x14ac:dyDescent="0.25">
      <c r="B201" t="s">
        <v>289</v>
      </c>
      <c r="C201" s="94">
        <f t="shared" si="37"/>
        <v>0</v>
      </c>
      <c r="D201" s="122">
        <f>$D$174-(3*$I$174)</f>
        <v>43.449999999999996</v>
      </c>
      <c r="E201" s="134">
        <f t="shared" si="39"/>
        <v>26.774000000000001</v>
      </c>
      <c r="F201" s="41">
        <v>66</v>
      </c>
      <c r="G201" s="41">
        <f t="shared" si="38"/>
        <v>26.774000000000001</v>
      </c>
    </row>
    <row r="202" spans="1:8" x14ac:dyDescent="0.25">
      <c r="B202" t="s">
        <v>290</v>
      </c>
      <c r="C202" s="94">
        <f t="shared" si="37"/>
        <v>0</v>
      </c>
      <c r="D202" s="122">
        <f>$D$174-(2*$I$174)</f>
        <v>44.6</v>
      </c>
      <c r="E202" s="134">
        <f t="shared" si="39"/>
        <v>26.774000000000001</v>
      </c>
      <c r="F202" s="41">
        <v>66</v>
      </c>
      <c r="G202" s="41">
        <f t="shared" si="38"/>
        <v>26.774000000000001</v>
      </c>
      <c r="H202" s="46"/>
    </row>
    <row r="203" spans="1:8" x14ac:dyDescent="0.25">
      <c r="B203" t="s">
        <v>291</v>
      </c>
      <c r="C203" s="94">
        <f t="shared" si="37"/>
        <v>0</v>
      </c>
      <c r="D203" s="122">
        <f>$D$174-(1*$I$174)</f>
        <v>45.75</v>
      </c>
      <c r="E203" s="134">
        <f t="shared" si="39"/>
        <v>26.774000000000001</v>
      </c>
      <c r="F203" s="41">
        <v>66</v>
      </c>
      <c r="G203" s="41">
        <f t="shared" si="38"/>
        <v>26.774000000000001</v>
      </c>
      <c r="H203" s="46"/>
    </row>
    <row r="204" spans="1:8" x14ac:dyDescent="0.25">
      <c r="B204" t="s">
        <v>292</v>
      </c>
      <c r="C204" s="94">
        <f t="shared" si="37"/>
        <v>0</v>
      </c>
      <c r="D204" s="122">
        <f>$D$174</f>
        <v>46.9</v>
      </c>
      <c r="E204" s="134">
        <f t="shared" si="39"/>
        <v>26.774000000000001</v>
      </c>
      <c r="F204" s="41">
        <v>66</v>
      </c>
      <c r="G204" s="41">
        <f t="shared" si="38"/>
        <v>26.774000000000001</v>
      </c>
    </row>
    <row r="205" spans="1:8" x14ac:dyDescent="0.25">
      <c r="B205" t="s">
        <v>293</v>
      </c>
      <c r="C205" s="94">
        <f t="shared" si="37"/>
        <v>0</v>
      </c>
      <c r="D205" s="122">
        <f>$D$174+(1*$I$174)</f>
        <v>48.05</v>
      </c>
      <c r="E205" s="134">
        <f t="shared" si="39"/>
        <v>26.774000000000001</v>
      </c>
      <c r="F205" s="41">
        <v>66</v>
      </c>
      <c r="G205" s="41">
        <f t="shared" si="38"/>
        <v>26.774000000000001</v>
      </c>
    </row>
    <row r="206" spans="1:8" x14ac:dyDescent="0.25">
      <c r="B206" t="s">
        <v>294</v>
      </c>
      <c r="C206" s="94">
        <f t="shared" si="37"/>
        <v>0</v>
      </c>
      <c r="D206" s="122">
        <f>$D$174+(2*$I$174)</f>
        <v>49.199999999999996</v>
      </c>
      <c r="E206" s="134">
        <f t="shared" si="39"/>
        <v>26.774000000000001</v>
      </c>
      <c r="F206" s="41">
        <v>66</v>
      </c>
      <c r="G206" s="41">
        <f t="shared" si="38"/>
        <v>26.774000000000001</v>
      </c>
      <c r="H206" s="123"/>
    </row>
    <row r="207" spans="1:8" x14ac:dyDescent="0.25">
      <c r="B207" t="s">
        <v>295</v>
      </c>
      <c r="C207" s="94">
        <f t="shared" si="37"/>
        <v>0</v>
      </c>
      <c r="D207" s="122">
        <f>$D$174+(3*$I$174)</f>
        <v>50.35</v>
      </c>
      <c r="E207" s="134">
        <f t="shared" si="39"/>
        <v>26.774000000000001</v>
      </c>
      <c r="F207" s="41">
        <v>66</v>
      </c>
      <c r="G207" s="41">
        <f t="shared" si="38"/>
        <v>26.774000000000001</v>
      </c>
    </row>
    <row r="208" spans="1:8" x14ac:dyDescent="0.25">
      <c r="B208" t="s">
        <v>296</v>
      </c>
      <c r="C208" s="94">
        <f t="shared" si="37"/>
        <v>0</v>
      </c>
      <c r="D208" s="122">
        <f>$D$174+(4*$I$174)</f>
        <v>51.5</v>
      </c>
      <c r="E208" s="134">
        <f t="shared" si="39"/>
        <v>26.774000000000001</v>
      </c>
      <c r="F208" s="41">
        <v>66</v>
      </c>
      <c r="G208" s="41">
        <f t="shared" si="38"/>
        <v>26.774000000000001</v>
      </c>
    </row>
    <row r="209" spans="1:8" x14ac:dyDescent="0.25">
      <c r="A209" s="117"/>
      <c r="B209" t="s">
        <v>297</v>
      </c>
      <c r="C209" s="94">
        <f t="shared" si="37"/>
        <v>0</v>
      </c>
      <c r="D209" s="122">
        <f>$D$174+(5*$I$174)</f>
        <v>52.65</v>
      </c>
      <c r="E209" s="134">
        <f t="shared" si="39"/>
        <v>26.774000000000001</v>
      </c>
      <c r="F209" s="41">
        <v>66</v>
      </c>
      <c r="G209" s="41">
        <f t="shared" si="38"/>
        <v>26.774000000000001</v>
      </c>
    </row>
    <row r="210" spans="1:8" x14ac:dyDescent="0.25">
      <c r="A210" s="117"/>
      <c r="B210" t="s">
        <v>298</v>
      </c>
      <c r="C210" s="94">
        <f t="shared" si="37"/>
        <v>0</v>
      </c>
      <c r="D210" s="122">
        <f>$D$174-(4*$I$174)</f>
        <v>42.3</v>
      </c>
      <c r="E210" s="134">
        <f t="shared" ref="E210:E219" si="40">$E$174+(4*$J$174)</f>
        <v>26.774000000000001</v>
      </c>
      <c r="F210" s="41">
        <v>66</v>
      </c>
      <c r="G210" s="41">
        <f t="shared" si="38"/>
        <v>26.774000000000001</v>
      </c>
    </row>
    <row r="211" spans="1:8" x14ac:dyDescent="0.25">
      <c r="A211" s="117"/>
      <c r="B211" t="s">
        <v>299</v>
      </c>
      <c r="C211" s="94">
        <f t="shared" si="37"/>
        <v>0</v>
      </c>
      <c r="D211" s="122">
        <f>$D$174-(3*$I$174)</f>
        <v>43.449999999999996</v>
      </c>
      <c r="E211" s="134">
        <f t="shared" si="40"/>
        <v>26.774000000000001</v>
      </c>
      <c r="F211" s="41">
        <v>66</v>
      </c>
      <c r="G211" s="41">
        <f t="shared" si="38"/>
        <v>26.774000000000001</v>
      </c>
    </row>
    <row r="212" spans="1:8" x14ac:dyDescent="0.25">
      <c r="A212" s="117"/>
      <c r="B212" t="s">
        <v>300</v>
      </c>
      <c r="C212" s="94">
        <f t="shared" si="37"/>
        <v>0</v>
      </c>
      <c r="D212" s="122">
        <f>$D$174-(2*$I$174)</f>
        <v>44.6</v>
      </c>
      <c r="E212" s="134">
        <f t="shared" si="40"/>
        <v>26.774000000000001</v>
      </c>
      <c r="F212" s="41">
        <v>66</v>
      </c>
      <c r="G212" s="41">
        <f t="shared" si="38"/>
        <v>26.774000000000001</v>
      </c>
      <c r="H212" s="123"/>
    </row>
    <row r="213" spans="1:8" x14ac:dyDescent="0.25">
      <c r="A213" s="117"/>
      <c r="B213" t="s">
        <v>301</v>
      </c>
      <c r="C213" s="94">
        <f t="shared" si="37"/>
        <v>0</v>
      </c>
      <c r="D213" s="122">
        <f>$D$174-(1*$I$174)</f>
        <v>45.75</v>
      </c>
      <c r="E213" s="134">
        <f t="shared" si="40"/>
        <v>26.774000000000001</v>
      </c>
      <c r="F213" s="41">
        <v>66</v>
      </c>
      <c r="G213" s="41">
        <f t="shared" si="38"/>
        <v>26.774000000000001</v>
      </c>
    </row>
    <row r="214" spans="1:8" x14ac:dyDescent="0.25">
      <c r="B214" t="s">
        <v>302</v>
      </c>
      <c r="C214" s="94">
        <f t="shared" si="37"/>
        <v>0</v>
      </c>
      <c r="D214" s="122">
        <f>$D$174</f>
        <v>46.9</v>
      </c>
      <c r="E214" s="134">
        <f t="shared" si="40"/>
        <v>26.774000000000001</v>
      </c>
      <c r="F214" s="41">
        <v>66</v>
      </c>
      <c r="G214" s="41">
        <f t="shared" si="38"/>
        <v>26.774000000000001</v>
      </c>
    </row>
    <row r="215" spans="1:8" x14ac:dyDescent="0.25">
      <c r="A215" s="117"/>
      <c r="B215" t="s">
        <v>303</v>
      </c>
      <c r="C215" s="94">
        <f t="shared" si="37"/>
        <v>0</v>
      </c>
      <c r="D215" s="122">
        <f>$D$174+(1*$I$174)</f>
        <v>48.05</v>
      </c>
      <c r="E215" s="134">
        <f t="shared" si="40"/>
        <v>26.774000000000001</v>
      </c>
      <c r="F215" s="41">
        <v>66</v>
      </c>
      <c r="G215" s="41">
        <f t="shared" si="38"/>
        <v>26.774000000000001</v>
      </c>
    </row>
    <row r="216" spans="1:8" x14ac:dyDescent="0.25">
      <c r="A216" s="117"/>
      <c r="B216" t="s">
        <v>304</v>
      </c>
      <c r="C216" s="94">
        <f t="shared" si="37"/>
        <v>0</v>
      </c>
      <c r="D216" s="122">
        <f>$D$174+(2*$I$174)</f>
        <v>49.199999999999996</v>
      </c>
      <c r="E216" s="134">
        <f t="shared" si="40"/>
        <v>26.774000000000001</v>
      </c>
      <c r="F216" s="41">
        <v>66</v>
      </c>
      <c r="G216" s="41">
        <f t="shared" si="38"/>
        <v>26.774000000000001</v>
      </c>
    </row>
    <row r="217" spans="1:8" x14ac:dyDescent="0.25">
      <c r="A217" s="117"/>
      <c r="B217" t="s">
        <v>305</v>
      </c>
      <c r="C217" s="94">
        <f t="shared" si="37"/>
        <v>0</v>
      </c>
      <c r="D217" s="122">
        <f>$D$174+(3*$I$174)</f>
        <v>50.35</v>
      </c>
      <c r="E217" s="134">
        <f t="shared" si="40"/>
        <v>26.774000000000001</v>
      </c>
      <c r="F217" s="41">
        <v>66</v>
      </c>
      <c r="G217" s="41">
        <f t="shared" si="38"/>
        <v>26.774000000000001</v>
      </c>
    </row>
    <row r="218" spans="1:8" x14ac:dyDescent="0.25">
      <c r="A218" s="117"/>
      <c r="B218" t="s">
        <v>306</v>
      </c>
      <c r="C218" s="94">
        <f t="shared" si="37"/>
        <v>0</v>
      </c>
      <c r="D218" s="122">
        <f>$D$174+(4*$I$174)</f>
        <v>51.5</v>
      </c>
      <c r="E218" s="134">
        <f t="shared" si="40"/>
        <v>26.774000000000001</v>
      </c>
      <c r="F218" s="41">
        <v>66</v>
      </c>
      <c r="G218" s="41">
        <f t="shared" si="38"/>
        <v>26.774000000000001</v>
      </c>
      <c r="H218" s="123"/>
    </row>
    <row r="219" spans="1:8" x14ac:dyDescent="0.25">
      <c r="A219" s="117"/>
      <c r="B219" t="s">
        <v>307</v>
      </c>
      <c r="C219" s="94">
        <f t="shared" si="37"/>
        <v>0</v>
      </c>
      <c r="D219" s="122">
        <f>$D$174+(5*$I$174)</f>
        <v>52.65</v>
      </c>
      <c r="E219" s="134">
        <f t="shared" si="40"/>
        <v>26.774000000000001</v>
      </c>
      <c r="F219" s="41">
        <v>66</v>
      </c>
      <c r="G219" s="41">
        <f t="shared" si="38"/>
        <v>26.774000000000001</v>
      </c>
    </row>
    <row r="220" spans="1:8" x14ac:dyDescent="0.25">
      <c r="B220" t="s">
        <v>308</v>
      </c>
      <c r="C220" s="94">
        <f t="shared" si="37"/>
        <v>0</v>
      </c>
      <c r="D220" s="122">
        <f>$D$174-(4*$I$174)</f>
        <v>42.3</v>
      </c>
      <c r="E220" s="134">
        <f t="shared" ref="E220:E229" si="41">$E$174+(5*$J$174)</f>
        <v>26.774000000000001</v>
      </c>
      <c r="F220" s="41">
        <v>66</v>
      </c>
      <c r="G220" s="41">
        <f t="shared" si="38"/>
        <v>26.774000000000001</v>
      </c>
    </row>
    <row r="221" spans="1:8" x14ac:dyDescent="0.25">
      <c r="A221" s="117"/>
      <c r="B221" t="s">
        <v>309</v>
      </c>
      <c r="C221" s="94">
        <f t="shared" si="37"/>
        <v>0</v>
      </c>
      <c r="D221" s="122">
        <f>$D$174-(3*$I$174)</f>
        <v>43.449999999999996</v>
      </c>
      <c r="E221" s="134">
        <f t="shared" si="41"/>
        <v>26.774000000000001</v>
      </c>
      <c r="F221" s="41">
        <v>66</v>
      </c>
      <c r="G221" s="41">
        <f t="shared" si="38"/>
        <v>26.774000000000001</v>
      </c>
    </row>
    <row r="222" spans="1:8" x14ac:dyDescent="0.25">
      <c r="A222" s="117"/>
      <c r="B222" t="s">
        <v>310</v>
      </c>
      <c r="C222" s="94">
        <f t="shared" si="37"/>
        <v>0</v>
      </c>
      <c r="D222" s="122">
        <f>$D$174-(2*$I$174)</f>
        <v>44.6</v>
      </c>
      <c r="E222" s="134">
        <f t="shared" si="41"/>
        <v>26.774000000000001</v>
      </c>
      <c r="F222" s="41">
        <v>66</v>
      </c>
      <c r="G222" s="41">
        <f t="shared" si="38"/>
        <v>26.774000000000001</v>
      </c>
    </row>
    <row r="223" spans="1:8" x14ac:dyDescent="0.25">
      <c r="A223" s="117"/>
      <c r="B223" t="s">
        <v>311</v>
      </c>
      <c r="C223" s="94">
        <f t="shared" si="37"/>
        <v>0</v>
      </c>
      <c r="D223" s="122">
        <f>$D$174-(1*$I$174)</f>
        <v>45.75</v>
      </c>
      <c r="E223" s="134">
        <f t="shared" si="41"/>
        <v>26.774000000000001</v>
      </c>
      <c r="F223" s="41">
        <v>66</v>
      </c>
      <c r="G223" s="41">
        <f t="shared" si="38"/>
        <v>26.774000000000001</v>
      </c>
    </row>
    <row r="224" spans="1:8" x14ac:dyDescent="0.25">
      <c r="A224" s="117"/>
      <c r="B224" t="s">
        <v>312</v>
      </c>
      <c r="C224" s="94">
        <f t="shared" si="37"/>
        <v>0</v>
      </c>
      <c r="D224" s="122">
        <f>$D$174</f>
        <v>46.9</v>
      </c>
      <c r="E224" s="134">
        <f t="shared" si="41"/>
        <v>26.774000000000001</v>
      </c>
      <c r="F224" s="41">
        <v>66</v>
      </c>
      <c r="G224" s="41">
        <f t="shared" si="38"/>
        <v>26.774000000000001</v>
      </c>
    </row>
    <row r="225" spans="1:8" x14ac:dyDescent="0.25">
      <c r="A225" s="117"/>
      <c r="B225" t="s">
        <v>313</v>
      </c>
      <c r="C225" s="94">
        <f t="shared" si="37"/>
        <v>0</v>
      </c>
      <c r="D225" s="122">
        <f>$D$174+(1*$I$174)</f>
        <v>48.05</v>
      </c>
      <c r="E225" s="134">
        <f t="shared" si="41"/>
        <v>26.774000000000001</v>
      </c>
      <c r="F225" s="41">
        <v>66</v>
      </c>
      <c r="G225" s="41">
        <f t="shared" si="38"/>
        <v>26.774000000000001</v>
      </c>
    </row>
    <row r="226" spans="1:8" x14ac:dyDescent="0.25">
      <c r="B226" t="s">
        <v>314</v>
      </c>
      <c r="C226" s="94">
        <f t="shared" si="37"/>
        <v>0</v>
      </c>
      <c r="D226" s="122">
        <f>$D$174+(2*$I$174)</f>
        <v>49.199999999999996</v>
      </c>
      <c r="E226" s="134">
        <f t="shared" si="41"/>
        <v>26.774000000000001</v>
      </c>
      <c r="F226" s="41">
        <v>66</v>
      </c>
      <c r="G226" s="41">
        <f t="shared" si="38"/>
        <v>26.774000000000001</v>
      </c>
    </row>
    <row r="227" spans="1:8" x14ac:dyDescent="0.25">
      <c r="B227" t="s">
        <v>315</v>
      </c>
      <c r="C227" s="94">
        <f t="shared" si="37"/>
        <v>0</v>
      </c>
      <c r="D227" s="122">
        <f>$D$174+(3*$I$174)</f>
        <v>50.35</v>
      </c>
      <c r="E227" s="134">
        <f t="shared" si="41"/>
        <v>26.774000000000001</v>
      </c>
      <c r="F227" s="41">
        <v>66</v>
      </c>
      <c r="G227" s="41">
        <f t="shared" si="38"/>
        <v>26.774000000000001</v>
      </c>
    </row>
    <row r="228" spans="1:8" x14ac:dyDescent="0.25">
      <c r="B228" t="s">
        <v>316</v>
      </c>
      <c r="C228" s="94">
        <f t="shared" si="37"/>
        <v>0</v>
      </c>
      <c r="D228" s="122">
        <f>$D$174+(4*$I$174)</f>
        <v>51.5</v>
      </c>
      <c r="E228" s="134">
        <f t="shared" si="41"/>
        <v>26.774000000000001</v>
      </c>
      <c r="F228" s="41">
        <v>66</v>
      </c>
      <c r="G228" s="41">
        <f t="shared" si="38"/>
        <v>26.774000000000001</v>
      </c>
    </row>
    <row r="229" spans="1:8" x14ac:dyDescent="0.25">
      <c r="B229" t="s">
        <v>317</v>
      </c>
      <c r="C229" s="94">
        <f t="shared" si="37"/>
        <v>0</v>
      </c>
      <c r="D229" s="122">
        <f>$D$174+(5*$I$174)</f>
        <v>52.65</v>
      </c>
      <c r="E229" s="134">
        <f t="shared" si="41"/>
        <v>26.774000000000001</v>
      </c>
      <c r="F229" s="41">
        <v>66</v>
      </c>
      <c r="G229" s="41">
        <f t="shared" si="38"/>
        <v>26.774000000000001</v>
      </c>
    </row>
    <row r="230" spans="1:8" x14ac:dyDescent="0.25">
      <c r="B230" s="135" t="s">
        <v>318</v>
      </c>
      <c r="C230" s="41">
        <v>18.990539353629</v>
      </c>
      <c r="D230" s="41">
        <v>66</v>
      </c>
      <c r="E230" s="41">
        <v>55.206000000000003</v>
      </c>
      <c r="F230" s="41">
        <v>66</v>
      </c>
      <c r="G230" s="41">
        <f t="shared" si="38"/>
        <v>55.206000000000003</v>
      </c>
    </row>
    <row r="231" spans="1:8" x14ac:dyDescent="0.25">
      <c r="B231" s="135"/>
    </row>
    <row r="232" spans="1:8" x14ac:dyDescent="0.25">
      <c r="B232" t="s">
        <v>319</v>
      </c>
      <c r="C232" s="94">
        <f t="shared" ref="C232:C263" si="42">S232+((T232/2)-($T$1/2))</f>
        <v>0</v>
      </c>
      <c r="D232" s="122">
        <f>$D$276-(4*$I$276)</f>
        <v>1</v>
      </c>
      <c r="E232" s="41">
        <f t="shared" ref="E232:E241" si="43">$E$276-(4*$J$276)</f>
        <v>27.173999999999999</v>
      </c>
      <c r="F232" s="41">
        <v>-54</v>
      </c>
      <c r="G232" s="41">
        <f t="shared" ref="G232:G263" si="44">E232</f>
        <v>27.173999999999999</v>
      </c>
      <c r="H232" s="123"/>
    </row>
    <row r="233" spans="1:8" x14ac:dyDescent="0.25">
      <c r="B233" t="s">
        <v>320</v>
      </c>
      <c r="C233" s="94">
        <f t="shared" si="42"/>
        <v>0</v>
      </c>
      <c r="D233" s="122">
        <f>$D$276-(3*$I$276)</f>
        <v>2.15</v>
      </c>
      <c r="E233" s="41">
        <f t="shared" si="43"/>
        <v>27.173999999999999</v>
      </c>
      <c r="F233" s="41">
        <v>-54</v>
      </c>
      <c r="G233" s="41">
        <f t="shared" si="44"/>
        <v>27.173999999999999</v>
      </c>
    </row>
    <row r="234" spans="1:8" x14ac:dyDescent="0.25">
      <c r="B234" t="s">
        <v>321</v>
      </c>
      <c r="C234" s="94">
        <f t="shared" si="42"/>
        <v>0</v>
      </c>
      <c r="D234" s="122">
        <f>$D$276-(2*$I$276)</f>
        <v>3.3</v>
      </c>
      <c r="E234" s="41">
        <f t="shared" si="43"/>
        <v>27.173999999999999</v>
      </c>
      <c r="F234" s="41">
        <v>-54</v>
      </c>
      <c r="G234" s="41">
        <f t="shared" si="44"/>
        <v>27.173999999999999</v>
      </c>
    </row>
    <row r="235" spans="1:8" x14ac:dyDescent="0.25">
      <c r="A235" s="117"/>
      <c r="B235" t="s">
        <v>322</v>
      </c>
      <c r="C235" s="94">
        <f t="shared" si="42"/>
        <v>0</v>
      </c>
      <c r="D235" s="122">
        <f>$D$276-(1*$I$276)</f>
        <v>4.4499999999999993</v>
      </c>
      <c r="E235" s="41">
        <f t="shared" si="43"/>
        <v>27.173999999999999</v>
      </c>
      <c r="F235" s="41">
        <v>-54</v>
      </c>
      <c r="G235" s="41">
        <f t="shared" si="44"/>
        <v>27.173999999999999</v>
      </c>
    </row>
    <row r="236" spans="1:8" x14ac:dyDescent="0.25">
      <c r="A236" s="117"/>
      <c r="B236" t="s">
        <v>323</v>
      </c>
      <c r="C236" s="94">
        <f t="shared" si="42"/>
        <v>0</v>
      </c>
      <c r="D236" s="122">
        <f>$D$276</f>
        <v>5.6</v>
      </c>
      <c r="E236" s="41">
        <f t="shared" si="43"/>
        <v>27.173999999999999</v>
      </c>
      <c r="F236" s="41">
        <v>-54</v>
      </c>
      <c r="G236" s="41">
        <f t="shared" si="44"/>
        <v>27.173999999999999</v>
      </c>
    </row>
    <row r="237" spans="1:8" x14ac:dyDescent="0.25">
      <c r="A237" s="117"/>
      <c r="B237" t="s">
        <v>324</v>
      </c>
      <c r="C237" s="94">
        <f t="shared" si="42"/>
        <v>0</v>
      </c>
      <c r="D237" s="122">
        <f>$D$276+(1*$I$276)</f>
        <v>6.75</v>
      </c>
      <c r="E237" s="41">
        <f t="shared" si="43"/>
        <v>27.173999999999999</v>
      </c>
      <c r="F237" s="41">
        <v>-54</v>
      </c>
      <c r="G237" s="41">
        <f t="shared" si="44"/>
        <v>27.173999999999999</v>
      </c>
    </row>
    <row r="238" spans="1:8" x14ac:dyDescent="0.25">
      <c r="A238" s="117"/>
      <c r="B238" t="s">
        <v>325</v>
      </c>
      <c r="C238" s="94">
        <f t="shared" si="42"/>
        <v>0</v>
      </c>
      <c r="D238" s="122">
        <f>$D$276+(2*$I$276)</f>
        <v>7.8999999999999995</v>
      </c>
      <c r="E238" s="41">
        <f t="shared" si="43"/>
        <v>27.173999999999999</v>
      </c>
      <c r="F238" s="41">
        <v>-54</v>
      </c>
      <c r="G238" s="41">
        <f t="shared" si="44"/>
        <v>27.173999999999999</v>
      </c>
      <c r="H238" s="123"/>
    </row>
    <row r="239" spans="1:8" x14ac:dyDescent="0.25">
      <c r="A239" s="117"/>
      <c r="B239" t="s">
        <v>326</v>
      </c>
      <c r="C239" s="94">
        <f t="shared" si="42"/>
        <v>0</v>
      </c>
      <c r="D239" s="122">
        <f>$D$276+(3*$I$276)</f>
        <v>9.0499999999999989</v>
      </c>
      <c r="E239" s="41">
        <f t="shared" si="43"/>
        <v>27.173999999999999</v>
      </c>
      <c r="F239" s="41">
        <v>-54</v>
      </c>
      <c r="G239" s="41">
        <f t="shared" si="44"/>
        <v>27.173999999999999</v>
      </c>
    </row>
    <row r="240" spans="1:8" x14ac:dyDescent="0.25">
      <c r="B240" t="s">
        <v>327</v>
      </c>
      <c r="C240" s="94">
        <f t="shared" si="42"/>
        <v>0</v>
      </c>
      <c r="D240" s="122">
        <f>$D$276+(4*$I$276)</f>
        <v>10.199999999999999</v>
      </c>
      <c r="E240" s="41">
        <f t="shared" si="43"/>
        <v>27.173999999999999</v>
      </c>
      <c r="F240" s="41">
        <v>-54</v>
      </c>
      <c r="G240" s="41">
        <f t="shared" si="44"/>
        <v>27.173999999999999</v>
      </c>
    </row>
    <row r="241" spans="1:8" x14ac:dyDescent="0.25">
      <c r="A241" s="117"/>
      <c r="B241" t="s">
        <v>328</v>
      </c>
      <c r="C241" s="94">
        <f t="shared" si="42"/>
        <v>0</v>
      </c>
      <c r="D241" s="122">
        <f>$D$276+(5*$I$276)</f>
        <v>11.35</v>
      </c>
      <c r="E241" s="41">
        <f t="shared" si="43"/>
        <v>27.173999999999999</v>
      </c>
      <c r="F241" s="41">
        <v>-54</v>
      </c>
      <c r="G241" s="41">
        <f t="shared" si="44"/>
        <v>27.173999999999999</v>
      </c>
    </row>
    <row r="242" spans="1:8" x14ac:dyDescent="0.25">
      <c r="A242" s="117"/>
      <c r="B242" t="s">
        <v>329</v>
      </c>
      <c r="C242" s="94">
        <f t="shared" si="42"/>
        <v>0</v>
      </c>
      <c r="D242" s="122">
        <f>$D$276-(4*$I$276)</f>
        <v>1</v>
      </c>
      <c r="E242" s="41">
        <f t="shared" ref="E242:E251" si="45">$E$276-(3*$J$276)</f>
        <v>27.173999999999999</v>
      </c>
      <c r="F242" s="41">
        <v>-54</v>
      </c>
      <c r="G242" s="41">
        <f t="shared" si="44"/>
        <v>27.173999999999999</v>
      </c>
    </row>
    <row r="243" spans="1:8" x14ac:dyDescent="0.25">
      <c r="A243" s="117"/>
      <c r="B243" t="s">
        <v>330</v>
      </c>
      <c r="C243" s="94">
        <f t="shared" si="42"/>
        <v>0</v>
      </c>
      <c r="D243" s="122">
        <f>$D$276-(3*$I$276)</f>
        <v>2.15</v>
      </c>
      <c r="E243" s="41">
        <f t="shared" si="45"/>
        <v>27.173999999999999</v>
      </c>
      <c r="F243" s="41">
        <v>-54</v>
      </c>
      <c r="G243" s="41">
        <f t="shared" si="44"/>
        <v>27.173999999999999</v>
      </c>
    </row>
    <row r="244" spans="1:8" x14ac:dyDescent="0.25">
      <c r="A244" s="117"/>
      <c r="B244" t="s">
        <v>331</v>
      </c>
      <c r="C244" s="94">
        <f t="shared" si="42"/>
        <v>0</v>
      </c>
      <c r="D244" s="122">
        <f>$D$276-(2*$I$276)</f>
        <v>3.3</v>
      </c>
      <c r="E244" s="41">
        <f t="shared" si="45"/>
        <v>27.173999999999999</v>
      </c>
      <c r="F244" s="41">
        <v>-54</v>
      </c>
      <c r="G244" s="41">
        <f t="shared" si="44"/>
        <v>27.173999999999999</v>
      </c>
      <c r="H244" s="123"/>
    </row>
    <row r="245" spans="1:8" x14ac:dyDescent="0.25">
      <c r="A245" s="117"/>
      <c r="B245" t="s">
        <v>332</v>
      </c>
      <c r="C245" s="94">
        <f t="shared" si="42"/>
        <v>0</v>
      </c>
      <c r="D245" s="122">
        <f>$D$276-(1*$I$276)</f>
        <v>4.4499999999999993</v>
      </c>
      <c r="E245" s="41">
        <f t="shared" si="45"/>
        <v>27.173999999999999</v>
      </c>
      <c r="F245" s="41">
        <v>-54</v>
      </c>
      <c r="G245" s="41">
        <f t="shared" si="44"/>
        <v>27.173999999999999</v>
      </c>
    </row>
    <row r="246" spans="1:8" x14ac:dyDescent="0.25">
      <c r="B246" t="s">
        <v>333</v>
      </c>
      <c r="C246" s="94">
        <f t="shared" si="42"/>
        <v>0</v>
      </c>
      <c r="D246" s="122">
        <f>$D$276</f>
        <v>5.6</v>
      </c>
      <c r="E246" s="41">
        <f t="shared" si="45"/>
        <v>27.173999999999999</v>
      </c>
      <c r="F246" s="41">
        <v>-54</v>
      </c>
      <c r="G246" s="41">
        <f t="shared" si="44"/>
        <v>27.173999999999999</v>
      </c>
    </row>
    <row r="247" spans="1:8" x14ac:dyDescent="0.25">
      <c r="A247" s="117"/>
      <c r="B247" t="s">
        <v>334</v>
      </c>
      <c r="C247" s="94">
        <f t="shared" si="42"/>
        <v>0</v>
      </c>
      <c r="D247" s="122">
        <f>$D$276+(1*$I$276)</f>
        <v>6.75</v>
      </c>
      <c r="E247" s="41">
        <f t="shared" si="45"/>
        <v>27.173999999999999</v>
      </c>
      <c r="F247" s="41">
        <v>-54</v>
      </c>
      <c r="G247" s="41">
        <f t="shared" si="44"/>
        <v>27.173999999999999</v>
      </c>
    </row>
    <row r="248" spans="1:8" x14ac:dyDescent="0.25">
      <c r="A248" s="117"/>
      <c r="B248" t="s">
        <v>335</v>
      </c>
      <c r="C248" s="94">
        <f t="shared" si="42"/>
        <v>0</v>
      </c>
      <c r="D248" s="122">
        <f>$D$276+(2*$I$276)</f>
        <v>7.8999999999999995</v>
      </c>
      <c r="E248" s="41">
        <f t="shared" si="45"/>
        <v>27.173999999999999</v>
      </c>
      <c r="F248" s="41">
        <v>-54</v>
      </c>
      <c r="G248" s="41">
        <f t="shared" si="44"/>
        <v>27.173999999999999</v>
      </c>
    </row>
    <row r="249" spans="1:8" x14ac:dyDescent="0.25">
      <c r="A249" s="117"/>
      <c r="B249" t="s">
        <v>336</v>
      </c>
      <c r="C249" s="94">
        <f t="shared" si="42"/>
        <v>0</v>
      </c>
      <c r="D249" s="122">
        <f>$D$276+(3*$I$276)</f>
        <v>9.0499999999999989</v>
      </c>
      <c r="E249" s="41">
        <f t="shared" si="45"/>
        <v>27.173999999999999</v>
      </c>
      <c r="F249" s="41">
        <v>-54</v>
      </c>
      <c r="G249" s="41">
        <f t="shared" si="44"/>
        <v>27.173999999999999</v>
      </c>
    </row>
    <row r="250" spans="1:8" x14ac:dyDescent="0.25">
      <c r="A250" s="117"/>
      <c r="B250" t="s">
        <v>337</v>
      </c>
      <c r="C250" s="94">
        <f t="shared" si="42"/>
        <v>0</v>
      </c>
      <c r="D250" s="122">
        <f>$D$276+(4*$I$276)</f>
        <v>10.199999999999999</v>
      </c>
      <c r="E250" s="41">
        <f t="shared" si="45"/>
        <v>27.173999999999999</v>
      </c>
      <c r="F250" s="41">
        <v>-54</v>
      </c>
      <c r="G250" s="41">
        <f t="shared" si="44"/>
        <v>27.173999999999999</v>
      </c>
    </row>
    <row r="251" spans="1:8" x14ac:dyDescent="0.25">
      <c r="A251" s="117"/>
      <c r="B251" t="s">
        <v>338</v>
      </c>
      <c r="C251" s="94">
        <f t="shared" si="42"/>
        <v>0</v>
      </c>
      <c r="D251" s="122">
        <f>$D$276+(5*$I$276)</f>
        <v>11.35</v>
      </c>
      <c r="E251" s="41">
        <f t="shared" si="45"/>
        <v>27.173999999999999</v>
      </c>
      <c r="F251" s="41">
        <v>-54</v>
      </c>
      <c r="G251" s="41">
        <f t="shared" si="44"/>
        <v>27.173999999999999</v>
      </c>
    </row>
    <row r="252" spans="1:8" x14ac:dyDescent="0.25">
      <c r="B252" t="s">
        <v>339</v>
      </c>
      <c r="C252" s="94">
        <f t="shared" si="42"/>
        <v>0</v>
      </c>
      <c r="D252" s="122">
        <f>$D$276-(4*$I$276)</f>
        <v>1</v>
      </c>
      <c r="E252" s="41">
        <f t="shared" ref="E252:E261" si="46">$E$276-(2*$J$276)</f>
        <v>27.173999999999999</v>
      </c>
      <c r="F252" s="41">
        <v>-54</v>
      </c>
      <c r="G252" s="41">
        <f t="shared" si="44"/>
        <v>27.173999999999999</v>
      </c>
      <c r="H252" s="124"/>
    </row>
    <row r="253" spans="1:8" x14ac:dyDescent="0.25">
      <c r="B253" t="s">
        <v>340</v>
      </c>
      <c r="C253" s="94">
        <f t="shared" si="42"/>
        <v>0</v>
      </c>
      <c r="D253" s="122">
        <f>$D$276-(3*$I$276)</f>
        <v>2.15</v>
      </c>
      <c r="E253" s="41">
        <f t="shared" si="46"/>
        <v>27.173999999999999</v>
      </c>
      <c r="F253" s="41">
        <v>-54</v>
      </c>
      <c r="G253" s="41">
        <f t="shared" si="44"/>
        <v>27.173999999999999</v>
      </c>
      <c r="H253" s="124"/>
    </row>
    <row r="254" spans="1:8" x14ac:dyDescent="0.25">
      <c r="B254" t="s">
        <v>341</v>
      </c>
      <c r="C254" s="94">
        <f t="shared" si="42"/>
        <v>0</v>
      </c>
      <c r="D254" s="122">
        <f>$D$276-(2*$I$276)</f>
        <v>3.3</v>
      </c>
      <c r="E254" s="41">
        <f t="shared" si="46"/>
        <v>27.173999999999999</v>
      </c>
      <c r="F254" s="41">
        <v>-54</v>
      </c>
      <c r="G254" s="41">
        <f t="shared" si="44"/>
        <v>27.173999999999999</v>
      </c>
      <c r="H254" s="46"/>
    </row>
    <row r="255" spans="1:8" x14ac:dyDescent="0.25">
      <c r="B255" t="s">
        <v>342</v>
      </c>
      <c r="C255" s="94">
        <f t="shared" si="42"/>
        <v>0</v>
      </c>
      <c r="D255" s="122">
        <f>$D$276-(1*$I$276)</f>
        <v>4.4499999999999993</v>
      </c>
      <c r="E255" s="41">
        <f t="shared" si="46"/>
        <v>27.173999999999999</v>
      </c>
      <c r="F255" s="41">
        <v>-54</v>
      </c>
      <c r="G255" s="41">
        <f t="shared" si="44"/>
        <v>27.173999999999999</v>
      </c>
    </row>
    <row r="256" spans="1:8" x14ac:dyDescent="0.25">
      <c r="B256" t="s">
        <v>343</v>
      </c>
      <c r="C256" s="94">
        <f t="shared" si="42"/>
        <v>0</v>
      </c>
      <c r="D256" s="122">
        <f>$D$276</f>
        <v>5.6</v>
      </c>
      <c r="E256" s="41">
        <f t="shared" si="46"/>
        <v>27.173999999999999</v>
      </c>
      <c r="F256" s="41">
        <v>-54</v>
      </c>
      <c r="G256" s="41">
        <f t="shared" si="44"/>
        <v>27.173999999999999</v>
      </c>
    </row>
    <row r="257" spans="1:8" x14ac:dyDescent="0.25">
      <c r="B257" t="s">
        <v>344</v>
      </c>
      <c r="C257" s="94">
        <f t="shared" si="42"/>
        <v>0</v>
      </c>
      <c r="D257" s="122">
        <f>$D$276+(1*$I$276)</f>
        <v>6.75</v>
      </c>
      <c r="E257" s="41">
        <f t="shared" si="46"/>
        <v>27.173999999999999</v>
      </c>
      <c r="F257" s="41">
        <v>-54</v>
      </c>
      <c r="G257" s="41">
        <f t="shared" si="44"/>
        <v>27.173999999999999</v>
      </c>
      <c r="H257" s="123"/>
    </row>
    <row r="258" spans="1:8" x14ac:dyDescent="0.25">
      <c r="B258" t="s">
        <v>345</v>
      </c>
      <c r="C258" s="94">
        <f t="shared" si="42"/>
        <v>0</v>
      </c>
      <c r="D258" s="122">
        <f>$D$276+(2*$I$276)</f>
        <v>7.8999999999999995</v>
      </c>
      <c r="E258" s="41">
        <f t="shared" si="46"/>
        <v>27.173999999999999</v>
      </c>
      <c r="F258" s="41">
        <v>-54</v>
      </c>
      <c r="G258" s="41">
        <f t="shared" si="44"/>
        <v>27.173999999999999</v>
      </c>
    </row>
    <row r="259" spans="1:8" x14ac:dyDescent="0.25">
      <c r="B259" t="s">
        <v>346</v>
      </c>
      <c r="C259" s="94">
        <f t="shared" si="42"/>
        <v>0</v>
      </c>
      <c r="D259" s="122">
        <f>$D$276+(3*$I$276)</f>
        <v>9.0499999999999989</v>
      </c>
      <c r="E259" s="41">
        <f t="shared" si="46"/>
        <v>27.173999999999999</v>
      </c>
      <c r="F259" s="41">
        <v>-54</v>
      </c>
      <c r="G259" s="41">
        <f t="shared" si="44"/>
        <v>27.173999999999999</v>
      </c>
    </row>
    <row r="260" spans="1:8" x14ac:dyDescent="0.25">
      <c r="A260" s="117"/>
      <c r="B260" t="s">
        <v>347</v>
      </c>
      <c r="C260" s="94">
        <f t="shared" si="42"/>
        <v>0</v>
      </c>
      <c r="D260" s="122">
        <f>$D$276+(4*$I$276)</f>
        <v>10.199999999999999</v>
      </c>
      <c r="E260" s="41">
        <f t="shared" si="46"/>
        <v>27.173999999999999</v>
      </c>
      <c r="F260" s="41">
        <v>-54</v>
      </c>
      <c r="G260" s="41">
        <f t="shared" si="44"/>
        <v>27.173999999999999</v>
      </c>
    </row>
    <row r="261" spans="1:8" x14ac:dyDescent="0.25">
      <c r="A261" s="117"/>
      <c r="B261" t="s">
        <v>348</v>
      </c>
      <c r="C261" s="94">
        <f t="shared" si="42"/>
        <v>0</v>
      </c>
      <c r="D261" s="122">
        <f>$D$276+(5*$I$276)</f>
        <v>11.35</v>
      </c>
      <c r="E261" s="41">
        <f t="shared" si="46"/>
        <v>27.173999999999999</v>
      </c>
      <c r="F261" s="41">
        <v>-54</v>
      </c>
      <c r="G261" s="41">
        <f t="shared" si="44"/>
        <v>27.173999999999999</v>
      </c>
    </row>
    <row r="262" spans="1:8" x14ac:dyDescent="0.25">
      <c r="A262" s="117"/>
      <c r="B262" t="s">
        <v>349</v>
      </c>
      <c r="C262" s="94">
        <f t="shared" si="42"/>
        <v>0</v>
      </c>
      <c r="D262" s="122">
        <f>$D$276-(4*$I$276)</f>
        <v>1</v>
      </c>
      <c r="E262" s="41">
        <f t="shared" ref="E262:E271" si="47">$E$276-(1*$J$276)</f>
        <v>27.173999999999999</v>
      </c>
      <c r="F262" s="41">
        <v>-54</v>
      </c>
      <c r="G262" s="41">
        <f t="shared" si="44"/>
        <v>27.173999999999999</v>
      </c>
    </row>
    <row r="263" spans="1:8" x14ac:dyDescent="0.25">
      <c r="A263" s="117"/>
      <c r="B263" t="s">
        <v>350</v>
      </c>
      <c r="C263" s="94">
        <f t="shared" si="42"/>
        <v>0</v>
      </c>
      <c r="D263" s="122">
        <f>$D$276-(3*$I$276)</f>
        <v>2.15</v>
      </c>
      <c r="E263" s="41">
        <f t="shared" si="47"/>
        <v>27.173999999999999</v>
      </c>
      <c r="F263" s="41">
        <v>-54</v>
      </c>
      <c r="G263" s="41">
        <f t="shared" si="44"/>
        <v>27.173999999999999</v>
      </c>
      <c r="H263" s="123"/>
    </row>
    <row r="264" spans="1:8" x14ac:dyDescent="0.25">
      <c r="A264" s="117"/>
      <c r="B264" t="s">
        <v>351</v>
      </c>
      <c r="C264" s="94">
        <f t="shared" ref="C264:C295" si="48">S264+((T264/2)-($T$1/2))</f>
        <v>0</v>
      </c>
      <c r="D264" s="122">
        <f>$D$276-(2*$I$276)</f>
        <v>3.3</v>
      </c>
      <c r="E264" s="41">
        <f t="shared" si="47"/>
        <v>27.173999999999999</v>
      </c>
      <c r="F264" s="41">
        <v>-54</v>
      </c>
      <c r="G264" s="41">
        <f t="shared" ref="G264:G295" si="49">E264</f>
        <v>27.173999999999999</v>
      </c>
    </row>
    <row r="265" spans="1:8" x14ac:dyDescent="0.25">
      <c r="B265" t="s">
        <v>352</v>
      </c>
      <c r="C265" s="94">
        <f t="shared" si="48"/>
        <v>0</v>
      </c>
      <c r="D265" s="122">
        <f>$D$276-(1*$I$276)</f>
        <v>4.4499999999999993</v>
      </c>
      <c r="E265" s="41">
        <f t="shared" si="47"/>
        <v>27.173999999999999</v>
      </c>
      <c r="F265" s="41">
        <v>-54</v>
      </c>
      <c r="G265" s="41">
        <f t="shared" si="49"/>
        <v>27.173999999999999</v>
      </c>
    </row>
    <row r="266" spans="1:8" x14ac:dyDescent="0.25">
      <c r="A266" s="117"/>
      <c r="B266" t="s">
        <v>353</v>
      </c>
      <c r="C266" s="94">
        <f t="shared" si="48"/>
        <v>0</v>
      </c>
      <c r="D266" s="122">
        <f>$D$276</f>
        <v>5.6</v>
      </c>
      <c r="E266" s="41">
        <f t="shared" si="47"/>
        <v>27.173999999999999</v>
      </c>
      <c r="F266" s="41">
        <v>-54</v>
      </c>
      <c r="G266" s="41">
        <f t="shared" si="49"/>
        <v>27.173999999999999</v>
      </c>
    </row>
    <row r="267" spans="1:8" x14ac:dyDescent="0.25">
      <c r="A267" s="117"/>
      <c r="B267" t="s">
        <v>354</v>
      </c>
      <c r="C267" s="94">
        <f t="shared" si="48"/>
        <v>0</v>
      </c>
      <c r="D267" s="122">
        <f>$D$276+(1*$I$276)</f>
        <v>6.75</v>
      </c>
      <c r="E267" s="41">
        <f t="shared" si="47"/>
        <v>27.173999999999999</v>
      </c>
      <c r="F267" s="41">
        <v>-54</v>
      </c>
      <c r="G267" s="41">
        <f t="shared" si="49"/>
        <v>27.173999999999999</v>
      </c>
    </row>
    <row r="268" spans="1:8" x14ac:dyDescent="0.25">
      <c r="A268" s="117"/>
      <c r="B268" t="s">
        <v>355</v>
      </c>
      <c r="C268" s="94">
        <f t="shared" si="48"/>
        <v>0</v>
      </c>
      <c r="D268" s="122">
        <f>$D$276+(2*$I$276)</f>
        <v>7.8999999999999995</v>
      </c>
      <c r="E268" s="41">
        <f t="shared" si="47"/>
        <v>27.173999999999999</v>
      </c>
      <c r="F268" s="41">
        <v>-54</v>
      </c>
      <c r="G268" s="41">
        <f t="shared" si="49"/>
        <v>27.173999999999999</v>
      </c>
    </row>
    <row r="269" spans="1:8" x14ac:dyDescent="0.25">
      <c r="A269" s="117"/>
      <c r="B269" t="s">
        <v>356</v>
      </c>
      <c r="C269" s="94">
        <f t="shared" si="48"/>
        <v>0</v>
      </c>
      <c r="D269" s="122">
        <f>$D$276+(3*$I$276)</f>
        <v>9.0499999999999989</v>
      </c>
      <c r="E269" s="41">
        <f t="shared" si="47"/>
        <v>27.173999999999999</v>
      </c>
      <c r="F269" s="41">
        <v>-54</v>
      </c>
      <c r="G269" s="41">
        <f t="shared" si="49"/>
        <v>27.173999999999999</v>
      </c>
      <c r="H269" s="123"/>
    </row>
    <row r="270" spans="1:8" x14ac:dyDescent="0.25">
      <c r="A270" s="117"/>
      <c r="B270" t="s">
        <v>357</v>
      </c>
      <c r="C270" s="94">
        <f t="shared" si="48"/>
        <v>0</v>
      </c>
      <c r="D270" s="122">
        <f>$D$276+(4*$I$276)</f>
        <v>10.199999999999999</v>
      </c>
      <c r="E270" s="41">
        <f t="shared" si="47"/>
        <v>27.173999999999999</v>
      </c>
      <c r="F270" s="41">
        <v>-54</v>
      </c>
      <c r="G270" s="41">
        <f t="shared" si="49"/>
        <v>27.173999999999999</v>
      </c>
    </row>
    <row r="271" spans="1:8" x14ac:dyDescent="0.25">
      <c r="B271" t="s">
        <v>358</v>
      </c>
      <c r="C271" s="94">
        <f t="shared" si="48"/>
        <v>0</v>
      </c>
      <c r="D271" s="122">
        <f>$D$276+(5*$I$276)</f>
        <v>11.35</v>
      </c>
      <c r="E271" s="41">
        <f t="shared" si="47"/>
        <v>27.173999999999999</v>
      </c>
      <c r="F271" s="41">
        <v>-54</v>
      </c>
      <c r="G271" s="41">
        <f t="shared" si="49"/>
        <v>27.173999999999999</v>
      </c>
    </row>
    <row r="272" spans="1:8" x14ac:dyDescent="0.25">
      <c r="A272" s="117"/>
      <c r="B272" t="s">
        <v>359</v>
      </c>
      <c r="C272" s="94">
        <f t="shared" si="48"/>
        <v>0</v>
      </c>
      <c r="D272" s="122">
        <f>$D$276-(4*$I$276)</f>
        <v>1</v>
      </c>
      <c r="E272" s="41">
        <f>$E$276</f>
        <v>27.173999999999999</v>
      </c>
      <c r="F272" s="41">
        <v>66</v>
      </c>
      <c r="G272" s="41">
        <f t="shared" si="49"/>
        <v>27.173999999999999</v>
      </c>
    </row>
    <row r="273" spans="1:9" x14ac:dyDescent="0.25">
      <c r="A273" s="117"/>
      <c r="B273" t="s">
        <v>360</v>
      </c>
      <c r="C273" s="94">
        <f t="shared" si="48"/>
        <v>0</v>
      </c>
      <c r="D273" s="122">
        <f>$D$276-(3*$I$276)</f>
        <v>2.15</v>
      </c>
      <c r="E273" s="41">
        <f>$E$276</f>
        <v>27.173999999999999</v>
      </c>
      <c r="F273" s="41">
        <v>66</v>
      </c>
      <c r="G273" s="41">
        <f t="shared" si="49"/>
        <v>27.173999999999999</v>
      </c>
      <c r="I273" s="17"/>
    </row>
    <row r="274" spans="1:9" x14ac:dyDescent="0.25">
      <c r="A274" s="117"/>
      <c r="B274" t="s">
        <v>361</v>
      </c>
      <c r="C274" s="94">
        <f t="shared" si="48"/>
        <v>0</v>
      </c>
      <c r="D274" s="122">
        <f>$D$276-(2*$I$276)</f>
        <v>3.3</v>
      </c>
      <c r="E274" s="41">
        <f>$E$276</f>
        <v>27.173999999999999</v>
      </c>
      <c r="F274" s="41">
        <v>66</v>
      </c>
      <c r="G274" s="41">
        <f t="shared" si="49"/>
        <v>27.173999999999999</v>
      </c>
      <c r="I274" s="17"/>
    </row>
    <row r="275" spans="1:9" x14ac:dyDescent="0.25">
      <c r="A275" s="117"/>
      <c r="B275" t="s">
        <v>362</v>
      </c>
      <c r="C275" s="94">
        <f t="shared" si="48"/>
        <v>0</v>
      </c>
      <c r="D275" s="122">
        <f>$D$276-(1*$I$276)</f>
        <v>4.4499999999999993</v>
      </c>
      <c r="E275" s="41">
        <f>$E$276</f>
        <v>27.173999999999999</v>
      </c>
      <c r="F275" s="41">
        <v>66</v>
      </c>
      <c r="G275" s="41">
        <f t="shared" si="49"/>
        <v>27.173999999999999</v>
      </c>
      <c r="I275" s="127" t="s">
        <v>261</v>
      </c>
    </row>
    <row r="276" spans="1:9" x14ac:dyDescent="0.25">
      <c r="A276" s="128"/>
      <c r="B276" s="136" t="s">
        <v>363</v>
      </c>
      <c r="C276" s="130">
        <f t="shared" si="48"/>
        <v>0</v>
      </c>
      <c r="D276" s="131">
        <v>5.6</v>
      </c>
      <c r="E276" s="132">
        <f>-1.6+28.774</f>
        <v>27.173999999999999</v>
      </c>
      <c r="F276" s="41">
        <v>66</v>
      </c>
      <c r="G276" s="41">
        <f t="shared" si="49"/>
        <v>27.173999999999999</v>
      </c>
      <c r="H276" s="132"/>
      <c r="I276" s="133">
        <v>1.1499999999999999</v>
      </c>
    </row>
    <row r="277" spans="1:9" x14ac:dyDescent="0.25">
      <c r="B277" t="s">
        <v>364</v>
      </c>
      <c r="C277" s="94">
        <f t="shared" si="48"/>
        <v>0</v>
      </c>
      <c r="D277" s="122">
        <f>$D$276+(1*$I$276)</f>
        <v>6.75</v>
      </c>
      <c r="E277" s="41">
        <f>$E$276</f>
        <v>27.173999999999999</v>
      </c>
      <c r="F277" s="41">
        <v>66</v>
      </c>
      <c r="G277" s="41">
        <f t="shared" si="49"/>
        <v>27.173999999999999</v>
      </c>
      <c r="H277" s="124"/>
      <c r="I277" s="17"/>
    </row>
    <row r="278" spans="1:9" x14ac:dyDescent="0.25">
      <c r="B278" t="s">
        <v>365</v>
      </c>
      <c r="C278" s="94">
        <f t="shared" si="48"/>
        <v>0</v>
      </c>
      <c r="D278" s="122">
        <f>$D$276+(2*$I$276)</f>
        <v>7.8999999999999995</v>
      </c>
      <c r="E278" s="41">
        <f>$E$276</f>
        <v>27.173999999999999</v>
      </c>
      <c r="F278" s="41">
        <v>66</v>
      </c>
      <c r="G278" s="41">
        <f t="shared" si="49"/>
        <v>27.173999999999999</v>
      </c>
      <c r="H278" s="124"/>
      <c r="I278" s="17"/>
    </row>
    <row r="279" spans="1:9" x14ac:dyDescent="0.25">
      <c r="B279" t="s">
        <v>366</v>
      </c>
      <c r="C279" s="94">
        <f t="shared" si="48"/>
        <v>0</v>
      </c>
      <c r="D279" s="122">
        <f>$D$276+(3*$I$276)</f>
        <v>9.0499999999999989</v>
      </c>
      <c r="E279" s="41">
        <f>$E$276</f>
        <v>27.173999999999999</v>
      </c>
      <c r="F279" s="41">
        <v>66</v>
      </c>
      <c r="G279" s="41">
        <f t="shared" si="49"/>
        <v>27.173999999999999</v>
      </c>
      <c r="H279" s="46"/>
    </row>
    <row r="280" spans="1:9" x14ac:dyDescent="0.25">
      <c r="B280" t="s">
        <v>367</v>
      </c>
      <c r="C280" s="94">
        <f t="shared" si="48"/>
        <v>0</v>
      </c>
      <c r="D280" s="122">
        <f>$D$276+(4*$I$276)</f>
        <v>10.199999999999999</v>
      </c>
      <c r="E280" s="41">
        <f>$E$276</f>
        <v>27.173999999999999</v>
      </c>
      <c r="F280" s="41">
        <v>66</v>
      </c>
      <c r="G280" s="41">
        <f t="shared" si="49"/>
        <v>27.173999999999999</v>
      </c>
    </row>
    <row r="281" spans="1:9" x14ac:dyDescent="0.25">
      <c r="B281" t="s">
        <v>368</v>
      </c>
      <c r="C281" s="94">
        <f t="shared" si="48"/>
        <v>0</v>
      </c>
      <c r="D281" s="122">
        <f>$D$276+(5*$I$276)</f>
        <v>11.35</v>
      </c>
      <c r="E281" s="41">
        <f>$E$276</f>
        <v>27.173999999999999</v>
      </c>
      <c r="F281" s="41">
        <v>66</v>
      </c>
      <c r="G281" s="41">
        <f t="shared" si="49"/>
        <v>27.173999999999999</v>
      </c>
    </row>
    <row r="282" spans="1:9" x14ac:dyDescent="0.25">
      <c r="B282" t="s">
        <v>369</v>
      </c>
      <c r="C282" s="94">
        <f t="shared" si="48"/>
        <v>0</v>
      </c>
      <c r="D282" s="122">
        <f>$D$276-(4*$I$276)</f>
        <v>1</v>
      </c>
      <c r="E282" s="134">
        <f t="shared" ref="E282:E291" si="50">$E$276+(1*$J$276)</f>
        <v>27.173999999999999</v>
      </c>
      <c r="F282" s="41">
        <v>-54</v>
      </c>
      <c r="G282" s="41">
        <f t="shared" si="49"/>
        <v>27.173999999999999</v>
      </c>
      <c r="H282" s="123"/>
    </row>
    <row r="283" spans="1:9" x14ac:dyDescent="0.25">
      <c r="B283" t="s">
        <v>370</v>
      </c>
      <c r="C283" s="94">
        <f t="shared" si="48"/>
        <v>0</v>
      </c>
      <c r="D283" s="122">
        <f>$D$276-(3*$I$276)</f>
        <v>2.15</v>
      </c>
      <c r="E283" s="134">
        <f t="shared" si="50"/>
        <v>27.173999999999999</v>
      </c>
      <c r="F283" s="41">
        <v>-54</v>
      </c>
      <c r="G283" s="41">
        <f t="shared" si="49"/>
        <v>27.173999999999999</v>
      </c>
    </row>
    <row r="284" spans="1:9" x14ac:dyDescent="0.25">
      <c r="B284" t="s">
        <v>371</v>
      </c>
      <c r="C284" s="94">
        <f t="shared" si="48"/>
        <v>0</v>
      </c>
      <c r="D284" s="122">
        <f>$D$276-(2*$I$276)</f>
        <v>3.3</v>
      </c>
      <c r="E284" s="134">
        <f t="shared" si="50"/>
        <v>27.173999999999999</v>
      </c>
      <c r="F284" s="41">
        <v>-54</v>
      </c>
      <c r="G284" s="41">
        <f t="shared" si="49"/>
        <v>27.173999999999999</v>
      </c>
    </row>
    <row r="285" spans="1:9" x14ac:dyDescent="0.25">
      <c r="A285" s="117"/>
      <c r="B285" t="s">
        <v>372</v>
      </c>
      <c r="C285" s="94">
        <f t="shared" si="48"/>
        <v>0</v>
      </c>
      <c r="D285" s="122">
        <f>$D$276-(1*$I$276)</f>
        <v>4.4499999999999993</v>
      </c>
      <c r="E285" s="134">
        <f t="shared" si="50"/>
        <v>27.173999999999999</v>
      </c>
      <c r="F285" s="41">
        <v>-54</v>
      </c>
      <c r="G285" s="41">
        <f t="shared" si="49"/>
        <v>27.173999999999999</v>
      </c>
    </row>
    <row r="286" spans="1:9" x14ac:dyDescent="0.25">
      <c r="A286" s="117"/>
      <c r="B286" t="s">
        <v>373</v>
      </c>
      <c r="C286" s="94">
        <f t="shared" si="48"/>
        <v>0</v>
      </c>
      <c r="D286" s="122">
        <f>$D$276</f>
        <v>5.6</v>
      </c>
      <c r="E286" s="134">
        <f t="shared" si="50"/>
        <v>27.173999999999999</v>
      </c>
      <c r="F286" s="41">
        <v>-54</v>
      </c>
      <c r="G286" s="41">
        <f t="shared" si="49"/>
        <v>27.173999999999999</v>
      </c>
    </row>
    <row r="287" spans="1:9" x14ac:dyDescent="0.25">
      <c r="A287" s="117"/>
      <c r="B287" t="s">
        <v>374</v>
      </c>
      <c r="C287" s="94">
        <f t="shared" si="48"/>
        <v>0</v>
      </c>
      <c r="D287" s="122">
        <f>$D$276+(1*$I$276)</f>
        <v>6.75</v>
      </c>
      <c r="E287" s="134">
        <f t="shared" si="50"/>
        <v>27.173999999999999</v>
      </c>
      <c r="F287" s="41">
        <v>-54</v>
      </c>
      <c r="G287" s="41">
        <f t="shared" si="49"/>
        <v>27.173999999999999</v>
      </c>
      <c r="H287" s="124"/>
    </row>
    <row r="288" spans="1:9" x14ac:dyDescent="0.25">
      <c r="A288" s="117"/>
      <c r="B288" t="s">
        <v>375</v>
      </c>
      <c r="C288" s="94">
        <f t="shared" si="48"/>
        <v>0</v>
      </c>
      <c r="D288" s="122">
        <f>$D$276+(2*$I$276)</f>
        <v>7.8999999999999995</v>
      </c>
      <c r="E288" s="134">
        <f t="shared" si="50"/>
        <v>27.173999999999999</v>
      </c>
      <c r="F288" s="41">
        <v>-54</v>
      </c>
      <c r="G288" s="41">
        <f t="shared" si="49"/>
        <v>27.173999999999999</v>
      </c>
      <c r="H288" s="123"/>
    </row>
    <row r="289" spans="1:8" x14ac:dyDescent="0.25">
      <c r="A289" s="117"/>
      <c r="B289" t="s">
        <v>376</v>
      </c>
      <c r="C289" s="94">
        <f t="shared" si="48"/>
        <v>0</v>
      </c>
      <c r="D289" s="122">
        <f>$D$276+(3*$I$276)</f>
        <v>9.0499999999999989</v>
      </c>
      <c r="E289" s="134">
        <f t="shared" si="50"/>
        <v>27.173999999999999</v>
      </c>
      <c r="F289" s="41">
        <v>-54</v>
      </c>
      <c r="G289" s="41">
        <f t="shared" si="49"/>
        <v>27.173999999999999</v>
      </c>
    </row>
    <row r="290" spans="1:8" x14ac:dyDescent="0.25">
      <c r="B290" t="s">
        <v>377</v>
      </c>
      <c r="C290" s="94">
        <f t="shared" si="48"/>
        <v>0</v>
      </c>
      <c r="D290" s="122">
        <f>$D$276+(4*$I$276)</f>
        <v>10.199999999999999</v>
      </c>
      <c r="E290" s="134">
        <f t="shared" si="50"/>
        <v>27.173999999999999</v>
      </c>
      <c r="F290" s="41">
        <v>-54</v>
      </c>
      <c r="G290" s="41">
        <f t="shared" si="49"/>
        <v>27.173999999999999</v>
      </c>
    </row>
    <row r="291" spans="1:8" x14ac:dyDescent="0.25">
      <c r="A291" s="117"/>
      <c r="B291" t="s">
        <v>378</v>
      </c>
      <c r="C291" s="94">
        <f t="shared" si="48"/>
        <v>0</v>
      </c>
      <c r="D291" s="122">
        <f>$D$276+(5*$I$276)</f>
        <v>11.35</v>
      </c>
      <c r="E291" s="134">
        <f t="shared" si="50"/>
        <v>27.173999999999999</v>
      </c>
      <c r="F291" s="41">
        <v>-54</v>
      </c>
      <c r="G291" s="41">
        <f t="shared" si="49"/>
        <v>27.173999999999999</v>
      </c>
    </row>
    <row r="292" spans="1:8" x14ac:dyDescent="0.25">
      <c r="A292" s="117"/>
      <c r="B292" t="s">
        <v>379</v>
      </c>
      <c r="C292" s="94">
        <f t="shared" si="48"/>
        <v>0</v>
      </c>
      <c r="D292" s="122">
        <f>$D$276-(4*$I$276)</f>
        <v>1</v>
      </c>
      <c r="E292" s="134">
        <f t="shared" ref="E292:E301" si="51">$E$276+(2*$J$276)</f>
        <v>27.173999999999999</v>
      </c>
      <c r="F292" s="41">
        <v>-54</v>
      </c>
      <c r="G292" s="41">
        <f t="shared" si="49"/>
        <v>27.173999999999999</v>
      </c>
    </row>
    <row r="293" spans="1:8" x14ac:dyDescent="0.25">
      <c r="A293" s="117"/>
      <c r="B293" t="s">
        <v>380</v>
      </c>
      <c r="C293" s="94">
        <f t="shared" si="48"/>
        <v>0</v>
      </c>
      <c r="D293" s="122">
        <f>$D$276-(3*$I$276)</f>
        <v>2.15</v>
      </c>
      <c r="E293" s="134">
        <f t="shared" si="51"/>
        <v>27.173999999999999</v>
      </c>
      <c r="F293" s="41">
        <v>-54</v>
      </c>
      <c r="G293" s="41">
        <f t="shared" si="49"/>
        <v>27.173999999999999</v>
      </c>
    </row>
    <row r="294" spans="1:8" x14ac:dyDescent="0.25">
      <c r="A294" s="117"/>
      <c r="B294" t="s">
        <v>381</v>
      </c>
      <c r="C294" s="94">
        <f t="shared" si="48"/>
        <v>0</v>
      </c>
      <c r="D294" s="122">
        <f>$D$276-(2*$I$276)</f>
        <v>3.3</v>
      </c>
      <c r="E294" s="134">
        <f t="shared" si="51"/>
        <v>27.173999999999999</v>
      </c>
      <c r="F294" s="41">
        <v>-54</v>
      </c>
      <c r="G294" s="41">
        <f t="shared" si="49"/>
        <v>27.173999999999999</v>
      </c>
      <c r="H294" s="123"/>
    </row>
    <row r="295" spans="1:8" x14ac:dyDescent="0.25">
      <c r="A295" s="117"/>
      <c r="B295" t="s">
        <v>382</v>
      </c>
      <c r="C295" s="94">
        <f t="shared" si="48"/>
        <v>0</v>
      </c>
      <c r="D295" s="122">
        <f>$D$276-(1*$I$276)</f>
        <v>4.4499999999999993</v>
      </c>
      <c r="E295" s="134">
        <f t="shared" si="51"/>
        <v>27.173999999999999</v>
      </c>
      <c r="F295" s="41">
        <v>-54</v>
      </c>
      <c r="G295" s="41">
        <f t="shared" si="49"/>
        <v>27.173999999999999</v>
      </c>
    </row>
    <row r="296" spans="1:8" x14ac:dyDescent="0.25">
      <c r="B296" t="s">
        <v>383</v>
      </c>
      <c r="C296" s="94">
        <f t="shared" ref="C296:C331" si="52">S296+((T296/2)-($T$1/2))</f>
        <v>0</v>
      </c>
      <c r="D296" s="122">
        <f>$D$276</f>
        <v>5.6</v>
      </c>
      <c r="E296" s="134">
        <f t="shared" si="51"/>
        <v>27.173999999999999</v>
      </c>
      <c r="F296" s="41">
        <v>-54</v>
      </c>
      <c r="G296" s="41">
        <f t="shared" ref="G296:G332" si="53">E296</f>
        <v>27.173999999999999</v>
      </c>
    </row>
    <row r="297" spans="1:8" x14ac:dyDescent="0.25">
      <c r="A297" s="117"/>
      <c r="B297" t="s">
        <v>384</v>
      </c>
      <c r="C297" s="94">
        <f t="shared" si="52"/>
        <v>0</v>
      </c>
      <c r="D297" s="122">
        <f>$D$276+(1*$I$276)</f>
        <v>6.75</v>
      </c>
      <c r="E297" s="134">
        <f t="shared" si="51"/>
        <v>27.173999999999999</v>
      </c>
      <c r="F297" s="41">
        <v>-54</v>
      </c>
      <c r="G297" s="41">
        <f t="shared" si="53"/>
        <v>27.173999999999999</v>
      </c>
    </row>
    <row r="298" spans="1:8" x14ac:dyDescent="0.25">
      <c r="A298" s="117"/>
      <c r="B298" t="s">
        <v>385</v>
      </c>
      <c r="C298" s="94">
        <f t="shared" si="52"/>
        <v>0</v>
      </c>
      <c r="D298" s="122">
        <f>$D$276+(2*$I$276)</f>
        <v>7.8999999999999995</v>
      </c>
      <c r="E298" s="134">
        <f t="shared" si="51"/>
        <v>27.173999999999999</v>
      </c>
      <c r="F298" s="41">
        <v>-54</v>
      </c>
      <c r="G298" s="41">
        <f t="shared" si="53"/>
        <v>27.173999999999999</v>
      </c>
    </row>
    <row r="299" spans="1:8" x14ac:dyDescent="0.25">
      <c r="A299" s="117"/>
      <c r="B299" t="s">
        <v>386</v>
      </c>
      <c r="C299" s="94">
        <f t="shared" si="52"/>
        <v>0</v>
      </c>
      <c r="D299" s="122">
        <f>$D$276+(3*$I$276)</f>
        <v>9.0499999999999989</v>
      </c>
      <c r="E299" s="134">
        <f t="shared" si="51"/>
        <v>27.173999999999999</v>
      </c>
      <c r="F299" s="41">
        <v>-54</v>
      </c>
      <c r="G299" s="41">
        <f t="shared" si="53"/>
        <v>27.173999999999999</v>
      </c>
    </row>
    <row r="300" spans="1:8" x14ac:dyDescent="0.25">
      <c r="A300" s="117"/>
      <c r="B300" t="s">
        <v>387</v>
      </c>
      <c r="C300" s="94">
        <f t="shared" si="52"/>
        <v>0</v>
      </c>
      <c r="D300" s="122">
        <f>$D$276+(4*$I$276)</f>
        <v>10.199999999999999</v>
      </c>
      <c r="E300" s="134">
        <f t="shared" si="51"/>
        <v>27.173999999999999</v>
      </c>
      <c r="F300" s="41">
        <v>-54</v>
      </c>
      <c r="G300" s="41">
        <f t="shared" si="53"/>
        <v>27.173999999999999</v>
      </c>
    </row>
    <row r="301" spans="1:8" x14ac:dyDescent="0.25">
      <c r="A301" s="117"/>
      <c r="B301" t="s">
        <v>388</v>
      </c>
      <c r="C301" s="94">
        <f t="shared" si="52"/>
        <v>0</v>
      </c>
      <c r="D301" s="122">
        <f>$D$276+(5*$I$276)</f>
        <v>11.35</v>
      </c>
      <c r="E301" s="134">
        <f t="shared" si="51"/>
        <v>27.173999999999999</v>
      </c>
      <c r="F301" s="41">
        <v>-54</v>
      </c>
      <c r="G301" s="41">
        <f t="shared" si="53"/>
        <v>27.173999999999999</v>
      </c>
    </row>
    <row r="302" spans="1:8" x14ac:dyDescent="0.25">
      <c r="B302" t="s">
        <v>389</v>
      </c>
      <c r="C302" s="94">
        <f t="shared" si="52"/>
        <v>0</v>
      </c>
      <c r="D302" s="122">
        <f>$D$276-(4*$I$276)</f>
        <v>1</v>
      </c>
      <c r="E302" s="134">
        <f t="shared" ref="E302:E311" si="54">$E$276+(3*$J$276)</f>
        <v>27.173999999999999</v>
      </c>
      <c r="F302" s="41">
        <v>-54</v>
      </c>
      <c r="G302" s="41">
        <f t="shared" si="53"/>
        <v>27.173999999999999</v>
      </c>
    </row>
    <row r="303" spans="1:8" x14ac:dyDescent="0.25">
      <c r="B303" t="s">
        <v>390</v>
      </c>
      <c r="C303" s="94">
        <f t="shared" si="52"/>
        <v>0</v>
      </c>
      <c r="D303" s="122">
        <f>$D$276-(3*$I$276)</f>
        <v>2.15</v>
      </c>
      <c r="E303" s="134">
        <f t="shared" si="54"/>
        <v>27.173999999999999</v>
      </c>
      <c r="F303" s="41">
        <v>-54</v>
      </c>
      <c r="G303" s="41">
        <f t="shared" si="53"/>
        <v>27.173999999999999</v>
      </c>
    </row>
    <row r="304" spans="1:8" x14ac:dyDescent="0.25">
      <c r="B304" t="s">
        <v>391</v>
      </c>
      <c r="C304" s="94">
        <f t="shared" si="52"/>
        <v>0</v>
      </c>
      <c r="D304" s="122">
        <f>$D$276-(2*$I$276)</f>
        <v>3.3</v>
      </c>
      <c r="E304" s="134">
        <f t="shared" si="54"/>
        <v>27.173999999999999</v>
      </c>
      <c r="F304" s="41">
        <v>-54</v>
      </c>
      <c r="G304" s="41">
        <f t="shared" si="53"/>
        <v>27.173999999999999</v>
      </c>
      <c r="H304" s="46"/>
    </row>
    <row r="305" spans="1:8" x14ac:dyDescent="0.25">
      <c r="B305" t="s">
        <v>392</v>
      </c>
      <c r="C305" s="94">
        <f t="shared" si="52"/>
        <v>0</v>
      </c>
      <c r="D305" s="122">
        <f>$D$276-(1*$I$276)</f>
        <v>4.4499999999999993</v>
      </c>
      <c r="E305" s="134">
        <f t="shared" si="54"/>
        <v>27.173999999999999</v>
      </c>
      <c r="F305" s="41">
        <v>-54</v>
      </c>
      <c r="G305" s="41">
        <f t="shared" si="53"/>
        <v>27.173999999999999</v>
      </c>
      <c r="H305" s="46"/>
    </row>
    <row r="306" spans="1:8" x14ac:dyDescent="0.25">
      <c r="B306" t="s">
        <v>393</v>
      </c>
      <c r="C306" s="94">
        <f t="shared" si="52"/>
        <v>0</v>
      </c>
      <c r="D306" s="122">
        <f>$D$276</f>
        <v>5.6</v>
      </c>
      <c r="E306" s="134">
        <f t="shared" si="54"/>
        <v>27.173999999999999</v>
      </c>
      <c r="F306" s="41">
        <v>-54</v>
      </c>
      <c r="G306" s="41">
        <f t="shared" si="53"/>
        <v>27.173999999999999</v>
      </c>
    </row>
    <row r="307" spans="1:8" x14ac:dyDescent="0.25">
      <c r="B307" t="s">
        <v>394</v>
      </c>
      <c r="C307" s="94">
        <f t="shared" si="52"/>
        <v>0</v>
      </c>
      <c r="D307" s="122">
        <f>$D$276+(1*$I$276)</f>
        <v>6.75</v>
      </c>
      <c r="E307" s="134">
        <f t="shared" si="54"/>
        <v>27.173999999999999</v>
      </c>
      <c r="F307" s="41">
        <v>-54</v>
      </c>
      <c r="G307" s="41">
        <f t="shared" si="53"/>
        <v>27.173999999999999</v>
      </c>
    </row>
    <row r="308" spans="1:8" x14ac:dyDescent="0.25">
      <c r="B308" t="s">
        <v>395</v>
      </c>
      <c r="C308" s="94">
        <f t="shared" si="52"/>
        <v>0</v>
      </c>
      <c r="D308" s="122">
        <f>$D$276+(2*$I$276)</f>
        <v>7.8999999999999995</v>
      </c>
      <c r="E308" s="134">
        <f t="shared" si="54"/>
        <v>27.173999999999999</v>
      </c>
      <c r="F308" s="41">
        <v>-54</v>
      </c>
      <c r="G308" s="41">
        <f t="shared" si="53"/>
        <v>27.173999999999999</v>
      </c>
      <c r="H308" s="123"/>
    </row>
    <row r="309" spans="1:8" x14ac:dyDescent="0.25">
      <c r="B309" t="s">
        <v>396</v>
      </c>
      <c r="C309" s="94">
        <f t="shared" si="52"/>
        <v>0</v>
      </c>
      <c r="D309" s="122">
        <f>$D$276+(3*$I$276)</f>
        <v>9.0499999999999989</v>
      </c>
      <c r="E309" s="134">
        <f t="shared" si="54"/>
        <v>27.173999999999999</v>
      </c>
      <c r="F309" s="41">
        <v>-54</v>
      </c>
      <c r="G309" s="41">
        <f t="shared" si="53"/>
        <v>27.173999999999999</v>
      </c>
    </row>
    <row r="310" spans="1:8" x14ac:dyDescent="0.25">
      <c r="B310" t="s">
        <v>397</v>
      </c>
      <c r="C310" s="94">
        <f t="shared" si="52"/>
        <v>0</v>
      </c>
      <c r="D310" s="122">
        <f>$D$276+(4*$I$276)</f>
        <v>10.199999999999999</v>
      </c>
      <c r="E310" s="134">
        <f t="shared" si="54"/>
        <v>27.173999999999999</v>
      </c>
      <c r="F310" s="41">
        <v>-54</v>
      </c>
      <c r="G310" s="41">
        <f t="shared" si="53"/>
        <v>27.173999999999999</v>
      </c>
    </row>
    <row r="311" spans="1:8" x14ac:dyDescent="0.25">
      <c r="A311" s="117"/>
      <c r="B311" t="s">
        <v>398</v>
      </c>
      <c r="C311" s="94">
        <f t="shared" si="52"/>
        <v>0</v>
      </c>
      <c r="D311" s="122">
        <f>$D$276+(5*$I$276)</f>
        <v>11.35</v>
      </c>
      <c r="E311" s="134">
        <f t="shared" si="54"/>
        <v>27.173999999999999</v>
      </c>
      <c r="F311" s="41">
        <v>-54</v>
      </c>
      <c r="G311" s="41">
        <f t="shared" si="53"/>
        <v>27.173999999999999</v>
      </c>
    </row>
    <row r="312" spans="1:8" x14ac:dyDescent="0.25">
      <c r="A312" s="117"/>
      <c r="B312" t="s">
        <v>399</v>
      </c>
      <c r="C312" s="94">
        <f t="shared" si="52"/>
        <v>0</v>
      </c>
      <c r="D312" s="122">
        <f>$D$276-(4*$I$276)</f>
        <v>1</v>
      </c>
      <c r="E312" s="134">
        <f t="shared" ref="E312:E321" si="55">$E$276+(4*$J$276)</f>
        <v>27.173999999999999</v>
      </c>
      <c r="F312" s="41">
        <v>-54</v>
      </c>
      <c r="G312" s="41">
        <f t="shared" si="53"/>
        <v>27.173999999999999</v>
      </c>
    </row>
    <row r="313" spans="1:8" x14ac:dyDescent="0.25">
      <c r="A313" s="117"/>
      <c r="B313" t="s">
        <v>400</v>
      </c>
      <c r="C313" s="94">
        <f t="shared" si="52"/>
        <v>0</v>
      </c>
      <c r="D313" s="122">
        <f>$D$276-(3*$I$276)</f>
        <v>2.15</v>
      </c>
      <c r="E313" s="134">
        <f t="shared" si="55"/>
        <v>27.173999999999999</v>
      </c>
      <c r="F313" s="41">
        <v>-54</v>
      </c>
      <c r="G313" s="41">
        <f t="shared" si="53"/>
        <v>27.173999999999999</v>
      </c>
    </row>
    <row r="314" spans="1:8" x14ac:dyDescent="0.25">
      <c r="A314" s="117"/>
      <c r="B314" t="s">
        <v>401</v>
      </c>
      <c r="C314" s="94">
        <f t="shared" si="52"/>
        <v>0</v>
      </c>
      <c r="D314" s="122">
        <f>$D$276-(2*$I$276)</f>
        <v>3.3</v>
      </c>
      <c r="E314" s="134">
        <f t="shared" si="55"/>
        <v>27.173999999999999</v>
      </c>
      <c r="F314" s="41">
        <v>-54</v>
      </c>
      <c r="G314" s="41">
        <f t="shared" si="53"/>
        <v>27.173999999999999</v>
      </c>
      <c r="H314" s="123"/>
    </row>
    <row r="315" spans="1:8" x14ac:dyDescent="0.25">
      <c r="A315" s="117"/>
      <c r="B315" t="s">
        <v>402</v>
      </c>
      <c r="C315" s="94">
        <f t="shared" si="52"/>
        <v>0</v>
      </c>
      <c r="D315" s="122">
        <f>$D$276-(1*$I$276)</f>
        <v>4.4499999999999993</v>
      </c>
      <c r="E315" s="134">
        <f t="shared" si="55"/>
        <v>27.173999999999999</v>
      </c>
      <c r="F315" s="41">
        <v>-54</v>
      </c>
      <c r="G315" s="41">
        <f t="shared" si="53"/>
        <v>27.173999999999999</v>
      </c>
    </row>
    <row r="316" spans="1:8" x14ac:dyDescent="0.25">
      <c r="B316" t="s">
        <v>403</v>
      </c>
      <c r="C316" s="94">
        <f t="shared" si="52"/>
        <v>0</v>
      </c>
      <c r="D316" s="122">
        <f>$D$276</f>
        <v>5.6</v>
      </c>
      <c r="E316" s="134">
        <f t="shared" si="55"/>
        <v>27.173999999999999</v>
      </c>
      <c r="F316" s="41">
        <v>-54</v>
      </c>
      <c r="G316" s="41">
        <f t="shared" si="53"/>
        <v>27.173999999999999</v>
      </c>
    </row>
    <row r="317" spans="1:8" x14ac:dyDescent="0.25">
      <c r="A317" s="117"/>
      <c r="B317" t="s">
        <v>404</v>
      </c>
      <c r="C317" s="94">
        <f t="shared" si="52"/>
        <v>0</v>
      </c>
      <c r="D317" s="122">
        <f>$D$276+(1*$I$276)</f>
        <v>6.75</v>
      </c>
      <c r="E317" s="134">
        <f t="shared" si="55"/>
        <v>27.173999999999999</v>
      </c>
      <c r="F317" s="41">
        <v>-54</v>
      </c>
      <c r="G317" s="41">
        <f t="shared" si="53"/>
        <v>27.173999999999999</v>
      </c>
    </row>
    <row r="318" spans="1:8" x14ac:dyDescent="0.25">
      <c r="A318" s="117"/>
      <c r="B318" t="s">
        <v>405</v>
      </c>
      <c r="C318" s="94">
        <f t="shared" si="52"/>
        <v>0</v>
      </c>
      <c r="D318" s="122">
        <f>$D$276+(2*$I$276)</f>
        <v>7.8999999999999995</v>
      </c>
      <c r="E318" s="134">
        <f t="shared" si="55"/>
        <v>27.173999999999999</v>
      </c>
      <c r="F318" s="41">
        <v>-54</v>
      </c>
      <c r="G318" s="41">
        <f t="shared" si="53"/>
        <v>27.173999999999999</v>
      </c>
    </row>
    <row r="319" spans="1:8" x14ac:dyDescent="0.25">
      <c r="A319" s="117"/>
      <c r="B319" t="s">
        <v>406</v>
      </c>
      <c r="C319" s="94">
        <f t="shared" si="52"/>
        <v>0</v>
      </c>
      <c r="D319" s="122">
        <f>$D$276+(3*$I$276)</f>
        <v>9.0499999999999989</v>
      </c>
      <c r="E319" s="134">
        <f t="shared" si="55"/>
        <v>27.173999999999999</v>
      </c>
      <c r="F319" s="41">
        <v>-54</v>
      </c>
      <c r="G319" s="41">
        <f t="shared" si="53"/>
        <v>27.173999999999999</v>
      </c>
    </row>
    <row r="320" spans="1:8" x14ac:dyDescent="0.25">
      <c r="A320" s="117"/>
      <c r="B320" t="s">
        <v>407</v>
      </c>
      <c r="C320" s="94">
        <f t="shared" si="52"/>
        <v>0</v>
      </c>
      <c r="D320" s="122">
        <f>$D$276+(4*$I$276)</f>
        <v>10.199999999999999</v>
      </c>
      <c r="E320" s="134">
        <f t="shared" si="55"/>
        <v>27.173999999999999</v>
      </c>
      <c r="F320" s="41">
        <v>-54</v>
      </c>
      <c r="G320" s="41">
        <f t="shared" si="53"/>
        <v>27.173999999999999</v>
      </c>
      <c r="H320" s="123"/>
    </row>
    <row r="321" spans="1:8" x14ac:dyDescent="0.25">
      <c r="A321" s="117"/>
      <c r="B321" t="s">
        <v>408</v>
      </c>
      <c r="C321" s="94">
        <f t="shared" si="52"/>
        <v>0</v>
      </c>
      <c r="D321" s="122">
        <f>$D$276+(5*$I$276)</f>
        <v>11.35</v>
      </c>
      <c r="E321" s="134">
        <f t="shared" si="55"/>
        <v>27.173999999999999</v>
      </c>
      <c r="F321" s="41">
        <v>-54</v>
      </c>
      <c r="G321" s="41">
        <f t="shared" si="53"/>
        <v>27.173999999999999</v>
      </c>
    </row>
    <row r="322" spans="1:8" x14ac:dyDescent="0.25">
      <c r="B322" t="s">
        <v>409</v>
      </c>
      <c r="C322" s="94">
        <f t="shared" si="52"/>
        <v>0</v>
      </c>
      <c r="D322" s="122">
        <f>$D$276-(4*$I$276)</f>
        <v>1</v>
      </c>
      <c r="E322" s="134">
        <f t="shared" ref="E322:E331" si="56">$E$276+(5*$J$276)</f>
        <v>27.173999999999999</v>
      </c>
      <c r="F322" s="41">
        <v>-54</v>
      </c>
      <c r="G322" s="41">
        <f t="shared" si="53"/>
        <v>27.173999999999999</v>
      </c>
    </row>
    <row r="323" spans="1:8" x14ac:dyDescent="0.25">
      <c r="A323" s="117"/>
      <c r="B323" t="s">
        <v>410</v>
      </c>
      <c r="C323" s="94">
        <f t="shared" si="52"/>
        <v>0</v>
      </c>
      <c r="D323" s="122">
        <f>$D$276-(3*$I$276)</f>
        <v>2.15</v>
      </c>
      <c r="E323" s="134">
        <f t="shared" si="56"/>
        <v>27.173999999999999</v>
      </c>
      <c r="F323" s="41">
        <v>-54</v>
      </c>
      <c r="G323" s="41">
        <f t="shared" si="53"/>
        <v>27.173999999999999</v>
      </c>
    </row>
    <row r="324" spans="1:8" x14ac:dyDescent="0.25">
      <c r="A324" s="117"/>
      <c r="B324" t="s">
        <v>411</v>
      </c>
      <c r="C324" s="94">
        <f t="shared" si="52"/>
        <v>0</v>
      </c>
      <c r="D324" s="122">
        <f>$D$276-(2*$I$276)</f>
        <v>3.3</v>
      </c>
      <c r="E324" s="134">
        <f t="shared" si="56"/>
        <v>27.173999999999999</v>
      </c>
      <c r="F324" s="41">
        <v>-54</v>
      </c>
      <c r="G324" s="41">
        <f t="shared" si="53"/>
        <v>27.173999999999999</v>
      </c>
    </row>
    <row r="325" spans="1:8" x14ac:dyDescent="0.25">
      <c r="A325" s="117"/>
      <c r="B325" t="s">
        <v>412</v>
      </c>
      <c r="C325" s="94">
        <f t="shared" si="52"/>
        <v>0</v>
      </c>
      <c r="D325" s="122">
        <f>$D$276-(1*$I$276)</f>
        <v>4.4499999999999993</v>
      </c>
      <c r="E325" s="134">
        <f t="shared" si="56"/>
        <v>27.173999999999999</v>
      </c>
      <c r="F325" s="41">
        <v>-54</v>
      </c>
      <c r="G325" s="41">
        <f t="shared" si="53"/>
        <v>27.173999999999999</v>
      </c>
    </row>
    <row r="326" spans="1:8" x14ac:dyDescent="0.25">
      <c r="A326" s="117"/>
      <c r="B326" t="s">
        <v>413</v>
      </c>
      <c r="C326" s="94">
        <f t="shared" si="52"/>
        <v>0</v>
      </c>
      <c r="D326" s="122">
        <f>$D$276</f>
        <v>5.6</v>
      </c>
      <c r="E326" s="134">
        <f t="shared" si="56"/>
        <v>27.173999999999999</v>
      </c>
      <c r="F326" s="41">
        <v>-54</v>
      </c>
      <c r="G326" s="41">
        <f t="shared" si="53"/>
        <v>27.173999999999999</v>
      </c>
    </row>
    <row r="327" spans="1:8" x14ac:dyDescent="0.25">
      <c r="A327" s="117"/>
      <c r="B327" t="s">
        <v>414</v>
      </c>
      <c r="C327" s="94">
        <f t="shared" si="52"/>
        <v>0</v>
      </c>
      <c r="D327" s="122">
        <f>$D$276+(1*$I$276)</f>
        <v>6.75</v>
      </c>
      <c r="E327" s="134">
        <f t="shared" si="56"/>
        <v>27.173999999999999</v>
      </c>
      <c r="F327" s="41">
        <v>-54</v>
      </c>
      <c r="G327" s="41">
        <f t="shared" si="53"/>
        <v>27.173999999999999</v>
      </c>
    </row>
    <row r="328" spans="1:8" x14ac:dyDescent="0.25">
      <c r="B328" t="s">
        <v>415</v>
      </c>
      <c r="C328" s="94">
        <f t="shared" si="52"/>
        <v>0</v>
      </c>
      <c r="D328" s="122">
        <f>$D$276+(2*$I$276)</f>
        <v>7.8999999999999995</v>
      </c>
      <c r="E328" s="134">
        <f t="shared" si="56"/>
        <v>27.173999999999999</v>
      </c>
      <c r="F328" s="41">
        <v>-54</v>
      </c>
      <c r="G328" s="41">
        <f t="shared" si="53"/>
        <v>27.173999999999999</v>
      </c>
    </row>
    <row r="329" spans="1:8" x14ac:dyDescent="0.25">
      <c r="B329" t="s">
        <v>416</v>
      </c>
      <c r="C329" s="94">
        <f t="shared" si="52"/>
        <v>0</v>
      </c>
      <c r="D329" s="122">
        <f>$D$276+(3*$I$276)</f>
        <v>9.0499999999999989</v>
      </c>
      <c r="E329" s="134">
        <f t="shared" si="56"/>
        <v>27.173999999999999</v>
      </c>
      <c r="F329" s="41">
        <v>-54</v>
      </c>
      <c r="G329" s="41">
        <f t="shared" si="53"/>
        <v>27.173999999999999</v>
      </c>
    </row>
    <row r="330" spans="1:8" x14ac:dyDescent="0.25">
      <c r="B330" t="s">
        <v>417</v>
      </c>
      <c r="C330" s="94">
        <f t="shared" si="52"/>
        <v>0</v>
      </c>
      <c r="D330" s="122">
        <f>$D$276+(4*$I$276)</f>
        <v>10.199999999999999</v>
      </c>
      <c r="E330" s="134">
        <f t="shared" si="56"/>
        <v>27.173999999999999</v>
      </c>
      <c r="F330" s="41">
        <v>-54</v>
      </c>
      <c r="G330" s="41">
        <f t="shared" si="53"/>
        <v>27.173999999999999</v>
      </c>
    </row>
    <row r="331" spans="1:8" x14ac:dyDescent="0.25">
      <c r="B331" t="s">
        <v>418</v>
      </c>
      <c r="C331" s="94">
        <f t="shared" si="52"/>
        <v>0</v>
      </c>
      <c r="D331" s="122">
        <f>$D$276+(5*$I$276)</f>
        <v>11.35</v>
      </c>
      <c r="E331" s="134">
        <f t="shared" si="56"/>
        <v>27.173999999999999</v>
      </c>
      <c r="F331" s="41">
        <v>-54</v>
      </c>
      <c r="G331" s="41">
        <f t="shared" si="53"/>
        <v>27.173999999999999</v>
      </c>
    </row>
    <row r="332" spans="1:8" x14ac:dyDescent="0.25">
      <c r="B332" s="135" t="s">
        <v>419</v>
      </c>
      <c r="C332" s="41">
        <v>18.990539353629</v>
      </c>
      <c r="D332" s="41">
        <v>66</v>
      </c>
      <c r="E332" s="41">
        <v>54.8</v>
      </c>
      <c r="F332" s="41">
        <v>66</v>
      </c>
      <c r="G332" s="41">
        <f t="shared" si="53"/>
        <v>54.8</v>
      </c>
    </row>
    <row r="333" spans="1:8" x14ac:dyDescent="0.25">
      <c r="B333" s="135"/>
    </row>
    <row r="334" spans="1:8" x14ac:dyDescent="0.25">
      <c r="B334" t="s">
        <v>420</v>
      </c>
      <c r="C334" s="94">
        <f t="shared" ref="C334:C365" si="57">S334+((T334/2)-($T$1/2))</f>
        <v>0</v>
      </c>
      <c r="D334" s="122">
        <f>$D$378-(4*$I$378)</f>
        <v>-37.31</v>
      </c>
      <c r="E334" s="41">
        <f t="shared" ref="E334:E343" si="58">$E$378-(4*$J$378)</f>
        <v>55.3</v>
      </c>
      <c r="F334" s="41">
        <v>-54</v>
      </c>
      <c r="G334" s="41">
        <f t="shared" ref="G334:G365" si="59">E334</f>
        <v>55.3</v>
      </c>
      <c r="H334" s="123"/>
    </row>
    <row r="335" spans="1:8" x14ac:dyDescent="0.25">
      <c r="B335" t="s">
        <v>421</v>
      </c>
      <c r="C335" s="94">
        <f t="shared" si="57"/>
        <v>0</v>
      </c>
      <c r="D335" s="122">
        <f>$D$378-(3*$I$378)</f>
        <v>-36.56</v>
      </c>
      <c r="E335" s="41">
        <f t="shared" si="58"/>
        <v>55.3</v>
      </c>
      <c r="F335" s="41">
        <v>-54</v>
      </c>
      <c r="G335" s="41">
        <f t="shared" si="59"/>
        <v>55.3</v>
      </c>
    </row>
    <row r="336" spans="1:8" x14ac:dyDescent="0.25">
      <c r="B336" t="s">
        <v>422</v>
      </c>
      <c r="C336" s="94">
        <f t="shared" si="57"/>
        <v>0</v>
      </c>
      <c r="D336" s="122">
        <f>$D$378-(2*$I$378)</f>
        <v>-35.81</v>
      </c>
      <c r="E336" s="41">
        <f t="shared" si="58"/>
        <v>55.3</v>
      </c>
      <c r="F336" s="41">
        <v>-54</v>
      </c>
      <c r="G336" s="41">
        <f t="shared" si="59"/>
        <v>55.3</v>
      </c>
    </row>
    <row r="337" spans="1:8" x14ac:dyDescent="0.25">
      <c r="A337" s="117"/>
      <c r="B337" t="s">
        <v>423</v>
      </c>
      <c r="C337" s="94">
        <f t="shared" si="57"/>
        <v>0</v>
      </c>
      <c r="D337" s="122">
        <f>$D$378-(1*$I$378)</f>
        <v>-35.06</v>
      </c>
      <c r="E337" s="41">
        <f t="shared" si="58"/>
        <v>55.3</v>
      </c>
      <c r="F337" s="41">
        <v>-54</v>
      </c>
      <c r="G337" s="41">
        <f t="shared" si="59"/>
        <v>55.3</v>
      </c>
    </row>
    <row r="338" spans="1:8" x14ac:dyDescent="0.25">
      <c r="A338" s="117"/>
      <c r="B338" t="s">
        <v>424</v>
      </c>
      <c r="C338" s="94">
        <f t="shared" si="57"/>
        <v>0</v>
      </c>
      <c r="D338" s="122">
        <f>$D$378</f>
        <v>-34.31</v>
      </c>
      <c r="E338" s="41">
        <f t="shared" si="58"/>
        <v>55.3</v>
      </c>
      <c r="F338" s="41">
        <v>-54</v>
      </c>
      <c r="G338" s="41">
        <f t="shared" si="59"/>
        <v>55.3</v>
      </c>
    </row>
    <row r="339" spans="1:8" x14ac:dyDescent="0.25">
      <c r="A339" s="117"/>
      <c r="B339" t="s">
        <v>425</v>
      </c>
      <c r="C339" s="94">
        <f t="shared" si="57"/>
        <v>0</v>
      </c>
      <c r="D339" s="122">
        <f>$D$378+(1*$I$378)</f>
        <v>-33.56</v>
      </c>
      <c r="E339" s="41">
        <f t="shared" si="58"/>
        <v>55.3</v>
      </c>
      <c r="F339" s="41">
        <v>-54</v>
      </c>
      <c r="G339" s="41">
        <f t="shared" si="59"/>
        <v>55.3</v>
      </c>
    </row>
    <row r="340" spans="1:8" x14ac:dyDescent="0.25">
      <c r="A340" s="117"/>
      <c r="B340" t="s">
        <v>426</v>
      </c>
      <c r="C340" s="94">
        <f t="shared" si="57"/>
        <v>0</v>
      </c>
      <c r="D340" s="122">
        <f>$D$378+(2*$I$378)</f>
        <v>-32.81</v>
      </c>
      <c r="E340" s="41">
        <f t="shared" si="58"/>
        <v>55.3</v>
      </c>
      <c r="F340" s="41">
        <v>-54</v>
      </c>
      <c r="G340" s="41">
        <f t="shared" si="59"/>
        <v>55.3</v>
      </c>
      <c r="H340" s="123"/>
    </row>
    <row r="341" spans="1:8" x14ac:dyDescent="0.25">
      <c r="A341" s="117"/>
      <c r="B341" t="s">
        <v>427</v>
      </c>
      <c r="C341" s="94">
        <f t="shared" si="57"/>
        <v>0</v>
      </c>
      <c r="D341" s="122">
        <f>$D$378+(3*$I$378)</f>
        <v>-32.06</v>
      </c>
      <c r="E341" s="41">
        <f t="shared" si="58"/>
        <v>55.3</v>
      </c>
      <c r="F341" s="41">
        <v>-54</v>
      </c>
      <c r="G341" s="41">
        <f t="shared" si="59"/>
        <v>55.3</v>
      </c>
    </row>
    <row r="342" spans="1:8" x14ac:dyDescent="0.25">
      <c r="B342" t="s">
        <v>428</v>
      </c>
      <c r="C342" s="94">
        <f t="shared" si="57"/>
        <v>0</v>
      </c>
      <c r="D342" s="122">
        <f>$D$378+(4*$I$378)</f>
        <v>-31.310000000000002</v>
      </c>
      <c r="E342" s="41">
        <f t="shared" si="58"/>
        <v>55.3</v>
      </c>
      <c r="F342" s="41">
        <v>-54</v>
      </c>
      <c r="G342" s="41">
        <f t="shared" si="59"/>
        <v>55.3</v>
      </c>
    </row>
    <row r="343" spans="1:8" x14ac:dyDescent="0.25">
      <c r="A343" s="117"/>
      <c r="B343" t="s">
        <v>429</v>
      </c>
      <c r="C343" s="94">
        <f t="shared" si="57"/>
        <v>0</v>
      </c>
      <c r="D343" s="122">
        <f>$D$378+(5*$I$378)</f>
        <v>-30.560000000000002</v>
      </c>
      <c r="E343" s="41">
        <f t="shared" si="58"/>
        <v>55.3</v>
      </c>
      <c r="F343" s="41">
        <v>-54</v>
      </c>
      <c r="G343" s="41">
        <f t="shared" si="59"/>
        <v>55.3</v>
      </c>
    </row>
    <row r="344" spans="1:8" x14ac:dyDescent="0.25">
      <c r="A344" s="117"/>
      <c r="B344" t="s">
        <v>430</v>
      </c>
      <c r="C344" s="94">
        <f t="shared" si="57"/>
        <v>0</v>
      </c>
      <c r="D344" s="122">
        <f>$D$378-(4*$I$378)</f>
        <v>-37.31</v>
      </c>
      <c r="E344" s="41">
        <f t="shared" ref="E344:E353" si="60">$E$378-(3*$J$378)</f>
        <v>55.3</v>
      </c>
      <c r="F344" s="41">
        <v>-54</v>
      </c>
      <c r="G344" s="41">
        <f t="shared" si="59"/>
        <v>55.3</v>
      </c>
    </row>
    <row r="345" spans="1:8" x14ac:dyDescent="0.25">
      <c r="A345" s="117"/>
      <c r="B345" t="s">
        <v>431</v>
      </c>
      <c r="C345" s="94">
        <f t="shared" si="57"/>
        <v>0</v>
      </c>
      <c r="D345" s="122">
        <f>$D$378-(3*$I$378)</f>
        <v>-36.56</v>
      </c>
      <c r="E345" s="41">
        <f t="shared" si="60"/>
        <v>55.3</v>
      </c>
      <c r="F345" s="41">
        <v>-54</v>
      </c>
      <c r="G345" s="41">
        <f t="shared" si="59"/>
        <v>55.3</v>
      </c>
    </row>
    <row r="346" spans="1:8" x14ac:dyDescent="0.25">
      <c r="A346" s="117"/>
      <c r="B346" t="s">
        <v>432</v>
      </c>
      <c r="C346" s="94">
        <f t="shared" si="57"/>
        <v>0</v>
      </c>
      <c r="D346" s="122">
        <f>$D$378-(2*$I$378)</f>
        <v>-35.81</v>
      </c>
      <c r="E346" s="41">
        <f t="shared" si="60"/>
        <v>55.3</v>
      </c>
      <c r="F346" s="41">
        <v>-54</v>
      </c>
      <c r="G346" s="41">
        <f t="shared" si="59"/>
        <v>55.3</v>
      </c>
      <c r="H346" s="123"/>
    </row>
    <row r="347" spans="1:8" x14ac:dyDescent="0.25">
      <c r="A347" s="117"/>
      <c r="B347" t="s">
        <v>433</v>
      </c>
      <c r="C347" s="94">
        <f t="shared" si="57"/>
        <v>0</v>
      </c>
      <c r="D347" s="122">
        <f>$D$378-(1*$I$378)</f>
        <v>-35.06</v>
      </c>
      <c r="E347" s="41">
        <f t="shared" si="60"/>
        <v>55.3</v>
      </c>
      <c r="F347" s="41">
        <v>-54</v>
      </c>
      <c r="G347" s="41">
        <f t="shared" si="59"/>
        <v>55.3</v>
      </c>
    </row>
    <row r="348" spans="1:8" x14ac:dyDescent="0.25">
      <c r="B348" t="s">
        <v>434</v>
      </c>
      <c r="C348" s="94">
        <f t="shared" si="57"/>
        <v>0</v>
      </c>
      <c r="D348" s="122">
        <f>$D$378</f>
        <v>-34.31</v>
      </c>
      <c r="E348" s="41">
        <f t="shared" si="60"/>
        <v>55.3</v>
      </c>
      <c r="F348" s="41">
        <v>-54</v>
      </c>
      <c r="G348" s="41">
        <f t="shared" si="59"/>
        <v>55.3</v>
      </c>
    </row>
    <row r="349" spans="1:8" x14ac:dyDescent="0.25">
      <c r="A349" s="117"/>
      <c r="B349" t="s">
        <v>435</v>
      </c>
      <c r="C349" s="94">
        <f t="shared" si="57"/>
        <v>0</v>
      </c>
      <c r="D349" s="122">
        <f>$D$378+(1*$I$378)</f>
        <v>-33.56</v>
      </c>
      <c r="E349" s="41">
        <f t="shared" si="60"/>
        <v>55.3</v>
      </c>
      <c r="F349" s="41">
        <v>-54</v>
      </c>
      <c r="G349" s="41">
        <f t="shared" si="59"/>
        <v>55.3</v>
      </c>
    </row>
    <row r="350" spans="1:8" x14ac:dyDescent="0.25">
      <c r="A350" s="117"/>
      <c r="B350" t="s">
        <v>436</v>
      </c>
      <c r="C350" s="94">
        <f t="shared" si="57"/>
        <v>0</v>
      </c>
      <c r="D350" s="122">
        <f>$D$378+(2*$I$378)</f>
        <v>-32.81</v>
      </c>
      <c r="E350" s="41">
        <f t="shared" si="60"/>
        <v>55.3</v>
      </c>
      <c r="F350" s="41">
        <v>-54</v>
      </c>
      <c r="G350" s="41">
        <f t="shared" si="59"/>
        <v>55.3</v>
      </c>
    </row>
    <row r="351" spans="1:8" x14ac:dyDescent="0.25">
      <c r="A351" s="117"/>
      <c r="B351" t="s">
        <v>437</v>
      </c>
      <c r="C351" s="94">
        <f t="shared" si="57"/>
        <v>0</v>
      </c>
      <c r="D351" s="122">
        <f>$D$378+(3*$I$378)</f>
        <v>-32.06</v>
      </c>
      <c r="E351" s="41">
        <f t="shared" si="60"/>
        <v>55.3</v>
      </c>
      <c r="F351" s="41">
        <v>-54</v>
      </c>
      <c r="G351" s="41">
        <f t="shared" si="59"/>
        <v>55.3</v>
      </c>
    </row>
    <row r="352" spans="1:8" x14ac:dyDescent="0.25">
      <c r="A352" s="117"/>
      <c r="B352" t="s">
        <v>438</v>
      </c>
      <c r="C352" s="94">
        <f t="shared" si="57"/>
        <v>0</v>
      </c>
      <c r="D352" s="122">
        <f>$D$378+(4*$I$378)</f>
        <v>-31.310000000000002</v>
      </c>
      <c r="E352" s="41">
        <f t="shared" si="60"/>
        <v>55.3</v>
      </c>
      <c r="F352" s="41">
        <v>-54</v>
      </c>
      <c r="G352" s="41">
        <f t="shared" si="59"/>
        <v>55.3</v>
      </c>
    </row>
    <row r="353" spans="1:8" x14ac:dyDescent="0.25">
      <c r="A353" s="117"/>
      <c r="B353" t="s">
        <v>439</v>
      </c>
      <c r="C353" s="94">
        <f t="shared" si="57"/>
        <v>0</v>
      </c>
      <c r="D353" s="122">
        <f>$D$378+(5*$I$378)</f>
        <v>-30.560000000000002</v>
      </c>
      <c r="E353" s="41">
        <f t="shared" si="60"/>
        <v>55.3</v>
      </c>
      <c r="F353" s="41">
        <v>-54</v>
      </c>
      <c r="G353" s="41">
        <f t="shared" si="59"/>
        <v>55.3</v>
      </c>
    </row>
    <row r="354" spans="1:8" x14ac:dyDescent="0.25">
      <c r="B354" t="s">
        <v>440</v>
      </c>
      <c r="C354" s="94">
        <f t="shared" si="57"/>
        <v>0</v>
      </c>
      <c r="D354" s="122">
        <f>$D$378-(4*$I$378)</f>
        <v>-37.31</v>
      </c>
      <c r="E354" s="41">
        <f t="shared" ref="E354:E363" si="61">$E$378-(2*$J$378)</f>
        <v>55.3</v>
      </c>
      <c r="F354" s="41">
        <v>-54</v>
      </c>
      <c r="G354" s="41">
        <f t="shared" si="59"/>
        <v>55.3</v>
      </c>
      <c r="H354" s="124"/>
    </row>
    <row r="355" spans="1:8" x14ac:dyDescent="0.25">
      <c r="B355" t="s">
        <v>441</v>
      </c>
      <c r="C355" s="94">
        <f t="shared" si="57"/>
        <v>0</v>
      </c>
      <c r="D355" s="122">
        <f>$D$378-(3*$I$378)</f>
        <v>-36.56</v>
      </c>
      <c r="E355" s="41">
        <f t="shared" si="61"/>
        <v>55.3</v>
      </c>
      <c r="F355" s="41">
        <v>-54</v>
      </c>
      <c r="G355" s="41">
        <f t="shared" si="59"/>
        <v>55.3</v>
      </c>
      <c r="H355" s="124"/>
    </row>
    <row r="356" spans="1:8" x14ac:dyDescent="0.25">
      <c r="B356" t="s">
        <v>442</v>
      </c>
      <c r="C356" s="94">
        <f t="shared" si="57"/>
        <v>0</v>
      </c>
      <c r="D356" s="122">
        <f>$D$378-(2*$I$378)</f>
        <v>-35.81</v>
      </c>
      <c r="E356" s="41">
        <f t="shared" si="61"/>
        <v>55.3</v>
      </c>
      <c r="F356" s="41">
        <v>-54</v>
      </c>
      <c r="G356" s="41">
        <f t="shared" si="59"/>
        <v>55.3</v>
      </c>
      <c r="H356" s="46"/>
    </row>
    <row r="357" spans="1:8" x14ac:dyDescent="0.25">
      <c r="B357" t="s">
        <v>443</v>
      </c>
      <c r="C357" s="94">
        <f t="shared" si="57"/>
        <v>0</v>
      </c>
      <c r="D357" s="122">
        <f>$D$378-(1*$I$378)</f>
        <v>-35.06</v>
      </c>
      <c r="E357" s="41">
        <f t="shared" si="61"/>
        <v>55.3</v>
      </c>
      <c r="F357" s="41">
        <v>-54</v>
      </c>
      <c r="G357" s="41">
        <f t="shared" si="59"/>
        <v>55.3</v>
      </c>
    </row>
    <row r="358" spans="1:8" x14ac:dyDescent="0.25">
      <c r="B358" t="s">
        <v>444</v>
      </c>
      <c r="C358" s="94">
        <f t="shared" si="57"/>
        <v>0</v>
      </c>
      <c r="D358" s="122">
        <f>$D$378</f>
        <v>-34.31</v>
      </c>
      <c r="E358" s="41">
        <f t="shared" si="61"/>
        <v>55.3</v>
      </c>
      <c r="F358" s="41">
        <v>-54</v>
      </c>
      <c r="G358" s="41">
        <f t="shared" si="59"/>
        <v>55.3</v>
      </c>
    </row>
    <row r="359" spans="1:8" x14ac:dyDescent="0.25">
      <c r="B359" t="s">
        <v>445</v>
      </c>
      <c r="C359" s="94">
        <f t="shared" si="57"/>
        <v>0</v>
      </c>
      <c r="D359" s="122">
        <f>$D$378+(1*$I$378)</f>
        <v>-33.56</v>
      </c>
      <c r="E359" s="41">
        <f t="shared" si="61"/>
        <v>55.3</v>
      </c>
      <c r="F359" s="41">
        <v>-54</v>
      </c>
      <c r="G359" s="41">
        <f t="shared" si="59"/>
        <v>55.3</v>
      </c>
      <c r="H359" s="123"/>
    </row>
    <row r="360" spans="1:8" x14ac:dyDescent="0.25">
      <c r="B360" t="s">
        <v>446</v>
      </c>
      <c r="C360" s="94">
        <f t="shared" si="57"/>
        <v>0</v>
      </c>
      <c r="D360" s="122">
        <f>$D$378+(2*$I$378)</f>
        <v>-32.81</v>
      </c>
      <c r="E360" s="41">
        <f t="shared" si="61"/>
        <v>55.3</v>
      </c>
      <c r="F360" s="41">
        <v>-54</v>
      </c>
      <c r="G360" s="41">
        <f t="shared" si="59"/>
        <v>55.3</v>
      </c>
    </row>
    <row r="361" spans="1:8" x14ac:dyDescent="0.25">
      <c r="B361" t="s">
        <v>447</v>
      </c>
      <c r="C361" s="94">
        <f t="shared" si="57"/>
        <v>0</v>
      </c>
      <c r="D361" s="122">
        <f>$D$378+(3*$I$378)</f>
        <v>-32.06</v>
      </c>
      <c r="E361" s="41">
        <f t="shared" si="61"/>
        <v>55.3</v>
      </c>
      <c r="F361" s="41">
        <v>-54</v>
      </c>
      <c r="G361" s="41">
        <f t="shared" si="59"/>
        <v>55.3</v>
      </c>
    </row>
    <row r="362" spans="1:8" x14ac:dyDescent="0.25">
      <c r="A362" s="117"/>
      <c r="B362" t="s">
        <v>448</v>
      </c>
      <c r="C362" s="94">
        <f t="shared" si="57"/>
        <v>0</v>
      </c>
      <c r="D362" s="122">
        <f>$D$378+(4*$I$378)</f>
        <v>-31.310000000000002</v>
      </c>
      <c r="E362" s="41">
        <f t="shared" si="61"/>
        <v>55.3</v>
      </c>
      <c r="F362" s="41">
        <v>-54</v>
      </c>
      <c r="G362" s="41">
        <f t="shared" si="59"/>
        <v>55.3</v>
      </c>
    </row>
    <row r="363" spans="1:8" x14ac:dyDescent="0.25">
      <c r="A363" s="117"/>
      <c r="B363" t="s">
        <v>449</v>
      </c>
      <c r="C363" s="94">
        <f t="shared" si="57"/>
        <v>0</v>
      </c>
      <c r="D363" s="122">
        <f>$D$378+(5*$I$378)</f>
        <v>-30.560000000000002</v>
      </c>
      <c r="E363" s="41">
        <f t="shared" si="61"/>
        <v>55.3</v>
      </c>
      <c r="F363" s="41">
        <v>-54</v>
      </c>
      <c r="G363" s="41">
        <f t="shared" si="59"/>
        <v>55.3</v>
      </c>
    </row>
    <row r="364" spans="1:8" x14ac:dyDescent="0.25">
      <c r="A364" s="117"/>
      <c r="B364" t="s">
        <v>450</v>
      </c>
      <c r="C364" s="94">
        <f t="shared" si="57"/>
        <v>0</v>
      </c>
      <c r="D364" s="122">
        <f>$D$378-(4*$I$378)</f>
        <v>-37.31</v>
      </c>
      <c r="E364" s="41">
        <f t="shared" ref="E364:E373" si="62">$E$378-(1*$J$378)</f>
        <v>55.3</v>
      </c>
      <c r="F364" s="41">
        <v>-54</v>
      </c>
      <c r="G364" s="41">
        <f t="shared" si="59"/>
        <v>55.3</v>
      </c>
    </row>
    <row r="365" spans="1:8" x14ac:dyDescent="0.25">
      <c r="A365" s="117"/>
      <c r="B365" t="s">
        <v>451</v>
      </c>
      <c r="C365" s="94">
        <f t="shared" si="57"/>
        <v>0</v>
      </c>
      <c r="D365" s="122">
        <f>$D$378-(3*$I$378)</f>
        <v>-36.56</v>
      </c>
      <c r="E365" s="41">
        <f t="shared" si="62"/>
        <v>55.3</v>
      </c>
      <c r="F365" s="41">
        <v>-54</v>
      </c>
      <c r="G365" s="41">
        <f t="shared" si="59"/>
        <v>55.3</v>
      </c>
      <c r="H365" s="123"/>
    </row>
    <row r="366" spans="1:8" x14ac:dyDescent="0.25">
      <c r="A366" s="117"/>
      <c r="B366" t="s">
        <v>452</v>
      </c>
      <c r="C366" s="94">
        <f t="shared" ref="C366:C397" si="63">S366+((T366/2)-($T$1/2))</f>
        <v>0</v>
      </c>
      <c r="D366" s="122">
        <f>$D$378-(2*$I$378)</f>
        <v>-35.81</v>
      </c>
      <c r="E366" s="41">
        <f t="shared" si="62"/>
        <v>55.3</v>
      </c>
      <c r="F366" s="41">
        <v>-54</v>
      </c>
      <c r="G366" s="41">
        <f t="shared" ref="G366:G397" si="64">E366</f>
        <v>55.3</v>
      </c>
    </row>
    <row r="367" spans="1:8" x14ac:dyDescent="0.25">
      <c r="B367" t="s">
        <v>453</v>
      </c>
      <c r="C367" s="94">
        <f t="shared" si="63"/>
        <v>0</v>
      </c>
      <c r="D367" s="122">
        <f>$D$378-(1*$I$378)</f>
        <v>-35.06</v>
      </c>
      <c r="E367" s="41">
        <f t="shared" si="62"/>
        <v>55.3</v>
      </c>
      <c r="F367" s="41">
        <v>-54</v>
      </c>
      <c r="G367" s="41">
        <f t="shared" si="64"/>
        <v>55.3</v>
      </c>
    </row>
    <row r="368" spans="1:8" x14ac:dyDescent="0.25">
      <c r="A368" s="117"/>
      <c r="B368" t="s">
        <v>454</v>
      </c>
      <c r="C368" s="94">
        <f t="shared" si="63"/>
        <v>0</v>
      </c>
      <c r="D368" s="122">
        <f>$D$378</f>
        <v>-34.31</v>
      </c>
      <c r="E368" s="41">
        <f t="shared" si="62"/>
        <v>55.3</v>
      </c>
      <c r="F368" s="41">
        <v>-54</v>
      </c>
      <c r="G368" s="41">
        <f t="shared" si="64"/>
        <v>55.3</v>
      </c>
    </row>
    <row r="369" spans="1:9" x14ac:dyDescent="0.25">
      <c r="A369" s="117"/>
      <c r="B369" t="s">
        <v>455</v>
      </c>
      <c r="C369" s="94">
        <f t="shared" si="63"/>
        <v>0</v>
      </c>
      <c r="D369" s="122">
        <f>$D$378+(1*$I$378)</f>
        <v>-33.56</v>
      </c>
      <c r="E369" s="41">
        <f t="shared" si="62"/>
        <v>55.3</v>
      </c>
      <c r="F369" s="41">
        <v>-54</v>
      </c>
      <c r="G369" s="41">
        <f t="shared" si="64"/>
        <v>55.3</v>
      </c>
    </row>
    <row r="370" spans="1:9" x14ac:dyDescent="0.25">
      <c r="A370" s="117"/>
      <c r="B370" t="s">
        <v>456</v>
      </c>
      <c r="C370" s="94">
        <f t="shared" si="63"/>
        <v>0</v>
      </c>
      <c r="D370" s="122">
        <f>$D$378+(2*$I$378)</f>
        <v>-32.81</v>
      </c>
      <c r="E370" s="41">
        <f t="shared" si="62"/>
        <v>55.3</v>
      </c>
      <c r="F370" s="41">
        <v>-54</v>
      </c>
      <c r="G370" s="41">
        <f t="shared" si="64"/>
        <v>55.3</v>
      </c>
    </row>
    <row r="371" spans="1:9" x14ac:dyDescent="0.25">
      <c r="A371" s="117"/>
      <c r="B371" t="s">
        <v>457</v>
      </c>
      <c r="C371" s="94">
        <f t="shared" si="63"/>
        <v>0</v>
      </c>
      <c r="D371" s="122">
        <f>$D$378+(3*$I$378)</f>
        <v>-32.06</v>
      </c>
      <c r="E371" s="41">
        <f t="shared" si="62"/>
        <v>55.3</v>
      </c>
      <c r="F371" s="41">
        <v>-54</v>
      </c>
      <c r="G371" s="41">
        <f t="shared" si="64"/>
        <v>55.3</v>
      </c>
      <c r="H371" s="123"/>
    </row>
    <row r="372" spans="1:9" x14ac:dyDescent="0.25">
      <c r="A372" s="117"/>
      <c r="B372" t="s">
        <v>458</v>
      </c>
      <c r="C372" s="94">
        <f t="shared" si="63"/>
        <v>0</v>
      </c>
      <c r="D372" s="122">
        <f>$D$378+(4*$I$378)</f>
        <v>-31.310000000000002</v>
      </c>
      <c r="E372" s="41">
        <f t="shared" si="62"/>
        <v>55.3</v>
      </c>
      <c r="F372" s="41">
        <v>-54</v>
      </c>
      <c r="G372" s="41">
        <f t="shared" si="64"/>
        <v>55.3</v>
      </c>
    </row>
    <row r="373" spans="1:9" x14ac:dyDescent="0.25">
      <c r="B373" t="s">
        <v>459</v>
      </c>
      <c r="C373" s="94">
        <f t="shared" si="63"/>
        <v>0</v>
      </c>
      <c r="D373" s="122">
        <f>$D$378+(5*$I$378)</f>
        <v>-30.560000000000002</v>
      </c>
      <c r="E373" s="41">
        <f t="shared" si="62"/>
        <v>55.3</v>
      </c>
      <c r="F373" s="41">
        <v>-54</v>
      </c>
      <c r="G373" s="41">
        <f t="shared" si="64"/>
        <v>55.3</v>
      </c>
    </row>
    <row r="374" spans="1:9" x14ac:dyDescent="0.25">
      <c r="A374" s="117"/>
      <c r="B374" t="s">
        <v>460</v>
      </c>
      <c r="C374" s="94">
        <f t="shared" si="63"/>
        <v>0</v>
      </c>
      <c r="D374" s="122">
        <f>$D$378-(4*$I$378)</f>
        <v>-37.31</v>
      </c>
      <c r="E374" s="41">
        <f>$E$378</f>
        <v>55.3</v>
      </c>
      <c r="F374" s="125">
        <v>-54</v>
      </c>
      <c r="G374" s="41">
        <f t="shared" si="64"/>
        <v>55.3</v>
      </c>
    </row>
    <row r="375" spans="1:9" x14ac:dyDescent="0.25">
      <c r="A375" s="117"/>
      <c r="B375" t="s">
        <v>461</v>
      </c>
      <c r="C375" s="94">
        <f t="shared" si="63"/>
        <v>0</v>
      </c>
      <c r="D375" s="122">
        <f>$D$378-(3*$I$378)</f>
        <v>-36.56</v>
      </c>
      <c r="E375" s="41">
        <f>$E$378</f>
        <v>55.3</v>
      </c>
      <c r="F375" s="125">
        <v>-54</v>
      </c>
      <c r="G375" s="41">
        <f t="shared" si="64"/>
        <v>55.3</v>
      </c>
      <c r="I375" s="17"/>
    </row>
    <row r="376" spans="1:9" x14ac:dyDescent="0.25">
      <c r="A376" s="117"/>
      <c r="B376" t="s">
        <v>462</v>
      </c>
      <c r="C376" s="94">
        <f t="shared" si="63"/>
        <v>0</v>
      </c>
      <c r="D376" s="122">
        <f>$D$378-(2*$I$378)</f>
        <v>-35.81</v>
      </c>
      <c r="E376" s="41">
        <f>$E$378</f>
        <v>55.3</v>
      </c>
      <c r="F376" s="125">
        <v>-54</v>
      </c>
      <c r="G376" s="41">
        <f t="shared" si="64"/>
        <v>55.3</v>
      </c>
      <c r="I376" s="17"/>
    </row>
    <row r="377" spans="1:9" x14ac:dyDescent="0.25">
      <c r="A377" s="117"/>
      <c r="B377" t="s">
        <v>463</v>
      </c>
      <c r="C377" s="94">
        <f t="shared" si="63"/>
        <v>0</v>
      </c>
      <c r="D377" s="122">
        <f>$D$378-(1*$I$378)</f>
        <v>-35.06</v>
      </c>
      <c r="E377" s="41">
        <f>$E$378</f>
        <v>55.3</v>
      </c>
      <c r="F377" s="125">
        <v>-54</v>
      </c>
      <c r="G377" s="41">
        <f t="shared" si="64"/>
        <v>55.3</v>
      </c>
      <c r="I377" s="127" t="s">
        <v>261</v>
      </c>
    </row>
    <row r="378" spans="1:9" x14ac:dyDescent="0.25">
      <c r="A378" s="128"/>
      <c r="B378" s="136" t="s">
        <v>464</v>
      </c>
      <c r="C378" s="130">
        <f t="shared" si="63"/>
        <v>0</v>
      </c>
      <c r="D378" s="131">
        <v>-34.31</v>
      </c>
      <c r="E378" s="132">
        <v>55.3</v>
      </c>
      <c r="F378" s="125">
        <v>-54</v>
      </c>
      <c r="G378" s="41">
        <f t="shared" si="64"/>
        <v>55.3</v>
      </c>
      <c r="H378" s="132"/>
      <c r="I378" s="133">
        <v>0.75</v>
      </c>
    </row>
    <row r="379" spans="1:9" x14ac:dyDescent="0.25">
      <c r="B379" t="s">
        <v>465</v>
      </c>
      <c r="C379" s="94">
        <f t="shared" si="63"/>
        <v>0</v>
      </c>
      <c r="D379" s="122">
        <f>$D$378+(1*$I$378)</f>
        <v>-33.56</v>
      </c>
      <c r="E379" s="41">
        <f>$E$378</f>
        <v>55.3</v>
      </c>
      <c r="F379" s="125">
        <v>-54</v>
      </c>
      <c r="G379" s="41">
        <f t="shared" si="64"/>
        <v>55.3</v>
      </c>
      <c r="H379" s="124"/>
      <c r="I379" s="17"/>
    </row>
    <row r="380" spans="1:9" x14ac:dyDescent="0.25">
      <c r="B380" t="s">
        <v>466</v>
      </c>
      <c r="C380" s="94">
        <f t="shared" si="63"/>
        <v>0</v>
      </c>
      <c r="D380" s="122">
        <f>$D$378+(2*$I$378)</f>
        <v>-32.81</v>
      </c>
      <c r="E380" s="41">
        <f>$E$378</f>
        <v>55.3</v>
      </c>
      <c r="F380" s="125">
        <v>-54</v>
      </c>
      <c r="G380" s="41">
        <f t="shared" si="64"/>
        <v>55.3</v>
      </c>
      <c r="H380" s="124"/>
      <c r="I380" s="17"/>
    </row>
    <row r="381" spans="1:9" x14ac:dyDescent="0.25">
      <c r="B381" t="s">
        <v>467</v>
      </c>
      <c r="C381" s="94">
        <f t="shared" si="63"/>
        <v>0</v>
      </c>
      <c r="D381" s="122">
        <f>$D$378+(3*$I$378)</f>
        <v>-32.06</v>
      </c>
      <c r="E381" s="41">
        <f>$E$378</f>
        <v>55.3</v>
      </c>
      <c r="F381" s="125">
        <v>-54</v>
      </c>
      <c r="G381" s="41">
        <f t="shared" si="64"/>
        <v>55.3</v>
      </c>
      <c r="H381" s="46"/>
    </row>
    <row r="382" spans="1:9" x14ac:dyDescent="0.25">
      <c r="B382" t="s">
        <v>468</v>
      </c>
      <c r="C382" s="94">
        <f t="shared" si="63"/>
        <v>0</v>
      </c>
      <c r="D382" s="122">
        <f>$D$378+(4*$I$378)</f>
        <v>-31.310000000000002</v>
      </c>
      <c r="E382" s="41">
        <f>$E$378</f>
        <v>55.3</v>
      </c>
      <c r="F382" s="125">
        <v>-54</v>
      </c>
      <c r="G382" s="41">
        <f t="shared" si="64"/>
        <v>55.3</v>
      </c>
    </row>
    <row r="383" spans="1:9" x14ac:dyDescent="0.25">
      <c r="B383" t="s">
        <v>469</v>
      </c>
      <c r="C383" s="94">
        <f t="shared" si="63"/>
        <v>0</v>
      </c>
      <c r="D383" s="122">
        <f>$D$378+(5*$I$378)</f>
        <v>-30.560000000000002</v>
      </c>
      <c r="E383" s="41">
        <f>$E$378</f>
        <v>55.3</v>
      </c>
      <c r="F383" s="125">
        <v>-54</v>
      </c>
      <c r="G383" s="41">
        <f t="shared" si="64"/>
        <v>55.3</v>
      </c>
    </row>
    <row r="384" spans="1:9" x14ac:dyDescent="0.25">
      <c r="B384" t="s">
        <v>470</v>
      </c>
      <c r="C384" s="94">
        <f t="shared" si="63"/>
        <v>0</v>
      </c>
      <c r="D384" s="122">
        <f>$D$378-(4*$I$378)</f>
        <v>-37.31</v>
      </c>
      <c r="E384" s="134">
        <f t="shared" ref="E384:E393" si="65">$E$378+(1*$J$378)</f>
        <v>55.3</v>
      </c>
      <c r="F384" s="41">
        <v>-54</v>
      </c>
      <c r="G384" s="41">
        <f t="shared" si="64"/>
        <v>55.3</v>
      </c>
      <c r="H384" s="123"/>
    </row>
    <row r="385" spans="1:8" x14ac:dyDescent="0.25">
      <c r="B385" t="s">
        <v>471</v>
      </c>
      <c r="C385" s="94">
        <f t="shared" si="63"/>
        <v>0</v>
      </c>
      <c r="D385" s="122">
        <f>$D$378-(3*$I$378)</f>
        <v>-36.56</v>
      </c>
      <c r="E385" s="134">
        <f t="shared" si="65"/>
        <v>55.3</v>
      </c>
      <c r="F385" s="41">
        <v>-54</v>
      </c>
      <c r="G385" s="41">
        <f t="shared" si="64"/>
        <v>55.3</v>
      </c>
    </row>
    <row r="386" spans="1:8" x14ac:dyDescent="0.25">
      <c r="B386" t="s">
        <v>472</v>
      </c>
      <c r="C386" s="94">
        <f t="shared" si="63"/>
        <v>0</v>
      </c>
      <c r="D386" s="122">
        <f>$D$378-(2*$I$378)</f>
        <v>-35.81</v>
      </c>
      <c r="E386" s="134">
        <f t="shared" si="65"/>
        <v>55.3</v>
      </c>
      <c r="F386" s="41">
        <v>-54</v>
      </c>
      <c r="G386" s="41">
        <f t="shared" si="64"/>
        <v>55.3</v>
      </c>
    </row>
    <row r="387" spans="1:8" x14ac:dyDescent="0.25">
      <c r="A387" s="117"/>
      <c r="B387" t="s">
        <v>473</v>
      </c>
      <c r="C387" s="94">
        <f t="shared" si="63"/>
        <v>0</v>
      </c>
      <c r="D387" s="122">
        <f>$D$378-(1*$I$378)</f>
        <v>-35.06</v>
      </c>
      <c r="E387" s="134">
        <f t="shared" si="65"/>
        <v>55.3</v>
      </c>
      <c r="F387" s="41">
        <v>-54</v>
      </c>
      <c r="G387" s="41">
        <f t="shared" si="64"/>
        <v>55.3</v>
      </c>
    </row>
    <row r="388" spans="1:8" x14ac:dyDescent="0.25">
      <c r="A388" s="117"/>
      <c r="B388" t="s">
        <v>474</v>
      </c>
      <c r="C388" s="94">
        <f t="shared" si="63"/>
        <v>0</v>
      </c>
      <c r="D388" s="122">
        <f>$D$378</f>
        <v>-34.31</v>
      </c>
      <c r="E388" s="134">
        <f t="shared" si="65"/>
        <v>55.3</v>
      </c>
      <c r="F388" s="41">
        <v>-54</v>
      </c>
      <c r="G388" s="41">
        <f t="shared" si="64"/>
        <v>55.3</v>
      </c>
    </row>
    <row r="389" spans="1:8" x14ac:dyDescent="0.25">
      <c r="A389" s="117"/>
      <c r="B389" t="s">
        <v>475</v>
      </c>
      <c r="C389" s="94">
        <f t="shared" si="63"/>
        <v>0</v>
      </c>
      <c r="D389" s="122">
        <f>$D$378+(1*$I$378)</f>
        <v>-33.56</v>
      </c>
      <c r="E389" s="134">
        <f t="shared" si="65"/>
        <v>55.3</v>
      </c>
      <c r="F389" s="41">
        <v>-54</v>
      </c>
      <c r="G389" s="41">
        <f t="shared" si="64"/>
        <v>55.3</v>
      </c>
      <c r="H389" s="124"/>
    </row>
    <row r="390" spans="1:8" x14ac:dyDescent="0.25">
      <c r="A390" s="117"/>
      <c r="B390" t="s">
        <v>476</v>
      </c>
      <c r="C390" s="94">
        <f t="shared" si="63"/>
        <v>0</v>
      </c>
      <c r="D390" s="122">
        <f>$D$378+(2*$I$378)</f>
        <v>-32.81</v>
      </c>
      <c r="E390" s="134">
        <f t="shared" si="65"/>
        <v>55.3</v>
      </c>
      <c r="F390" s="41">
        <v>-54</v>
      </c>
      <c r="G390" s="41">
        <f t="shared" si="64"/>
        <v>55.3</v>
      </c>
      <c r="H390" s="123"/>
    </row>
    <row r="391" spans="1:8" x14ac:dyDescent="0.25">
      <c r="A391" s="117"/>
      <c r="B391" t="s">
        <v>477</v>
      </c>
      <c r="C391" s="94">
        <f t="shared" si="63"/>
        <v>0</v>
      </c>
      <c r="D391" s="122">
        <f>$D$378+(3*$I$378)</f>
        <v>-32.06</v>
      </c>
      <c r="E391" s="134">
        <f t="shared" si="65"/>
        <v>55.3</v>
      </c>
      <c r="F391" s="41">
        <v>-54</v>
      </c>
      <c r="G391" s="41">
        <f t="shared" si="64"/>
        <v>55.3</v>
      </c>
    </row>
    <row r="392" spans="1:8" x14ac:dyDescent="0.25">
      <c r="B392" t="s">
        <v>478</v>
      </c>
      <c r="C392" s="94">
        <f t="shared" si="63"/>
        <v>0</v>
      </c>
      <c r="D392" s="122">
        <f>$D$378+(4*$I$378)</f>
        <v>-31.310000000000002</v>
      </c>
      <c r="E392" s="134">
        <f t="shared" si="65"/>
        <v>55.3</v>
      </c>
      <c r="F392" s="41">
        <v>-54</v>
      </c>
      <c r="G392" s="41">
        <f t="shared" si="64"/>
        <v>55.3</v>
      </c>
    </row>
    <row r="393" spans="1:8" x14ac:dyDescent="0.25">
      <c r="A393" s="117"/>
      <c r="B393" t="s">
        <v>479</v>
      </c>
      <c r="C393" s="94">
        <f t="shared" si="63"/>
        <v>0</v>
      </c>
      <c r="D393" s="122">
        <f>$D$378+(5*$I$378)</f>
        <v>-30.560000000000002</v>
      </c>
      <c r="E393" s="134">
        <f t="shared" si="65"/>
        <v>55.3</v>
      </c>
      <c r="F393" s="41">
        <v>-54</v>
      </c>
      <c r="G393" s="41">
        <f t="shared" si="64"/>
        <v>55.3</v>
      </c>
    </row>
    <row r="394" spans="1:8" x14ac:dyDescent="0.25">
      <c r="A394" s="117"/>
      <c r="B394" t="s">
        <v>480</v>
      </c>
      <c r="C394" s="94">
        <f t="shared" si="63"/>
        <v>0</v>
      </c>
      <c r="D394" s="122">
        <f>$D$378-(4*$I$378)</f>
        <v>-37.31</v>
      </c>
      <c r="E394" s="134">
        <f t="shared" ref="E394:E403" si="66">$E$378+(2*$J$378)</f>
        <v>55.3</v>
      </c>
      <c r="F394" s="41">
        <v>-54</v>
      </c>
      <c r="G394" s="41">
        <f t="shared" si="64"/>
        <v>55.3</v>
      </c>
    </row>
    <row r="395" spans="1:8" x14ac:dyDescent="0.25">
      <c r="A395" s="117"/>
      <c r="B395" t="s">
        <v>481</v>
      </c>
      <c r="C395" s="94">
        <f t="shared" si="63"/>
        <v>0</v>
      </c>
      <c r="D395" s="122">
        <f>$D$378-(3*$I$378)</f>
        <v>-36.56</v>
      </c>
      <c r="E395" s="134">
        <f t="shared" si="66"/>
        <v>55.3</v>
      </c>
      <c r="F395" s="41">
        <v>-54</v>
      </c>
      <c r="G395" s="41">
        <f t="shared" si="64"/>
        <v>55.3</v>
      </c>
    </row>
    <row r="396" spans="1:8" x14ac:dyDescent="0.25">
      <c r="A396" s="117"/>
      <c r="B396" t="s">
        <v>482</v>
      </c>
      <c r="C396" s="94">
        <f t="shared" si="63"/>
        <v>0</v>
      </c>
      <c r="D396" s="122">
        <f>$D$378-(2*$I$378)</f>
        <v>-35.81</v>
      </c>
      <c r="E396" s="134">
        <f t="shared" si="66"/>
        <v>55.3</v>
      </c>
      <c r="F396" s="41">
        <v>-54</v>
      </c>
      <c r="G396" s="41">
        <f t="shared" si="64"/>
        <v>55.3</v>
      </c>
      <c r="H396" s="123"/>
    </row>
    <row r="397" spans="1:8" x14ac:dyDescent="0.25">
      <c r="A397" s="117"/>
      <c r="B397" t="s">
        <v>483</v>
      </c>
      <c r="C397" s="94">
        <f t="shared" si="63"/>
        <v>0</v>
      </c>
      <c r="D397" s="122">
        <f>$D$378-(1*$I$378)</f>
        <v>-35.06</v>
      </c>
      <c r="E397" s="134">
        <f t="shared" si="66"/>
        <v>55.3</v>
      </c>
      <c r="F397" s="41">
        <v>-54</v>
      </c>
      <c r="G397" s="41">
        <f t="shared" si="64"/>
        <v>55.3</v>
      </c>
    </row>
    <row r="398" spans="1:8" x14ac:dyDescent="0.25">
      <c r="B398" t="s">
        <v>484</v>
      </c>
      <c r="C398" s="94">
        <f t="shared" ref="C398:C433" si="67">S398+((T398/2)-($T$1/2))</f>
        <v>0</v>
      </c>
      <c r="D398" s="122">
        <f>$D$378</f>
        <v>-34.31</v>
      </c>
      <c r="E398" s="134">
        <f t="shared" si="66"/>
        <v>55.3</v>
      </c>
      <c r="F398" s="41">
        <v>-54</v>
      </c>
      <c r="G398" s="41">
        <f t="shared" ref="G398:G434" si="68">E398</f>
        <v>55.3</v>
      </c>
    </row>
    <row r="399" spans="1:8" x14ac:dyDescent="0.25">
      <c r="A399" s="117"/>
      <c r="B399" t="s">
        <v>485</v>
      </c>
      <c r="C399" s="94">
        <f t="shared" si="67"/>
        <v>0</v>
      </c>
      <c r="D399" s="122">
        <f>$D$378+(1*$I$378)</f>
        <v>-33.56</v>
      </c>
      <c r="E399" s="134">
        <f t="shared" si="66"/>
        <v>55.3</v>
      </c>
      <c r="F399" s="41">
        <v>-54</v>
      </c>
      <c r="G399" s="41">
        <f t="shared" si="68"/>
        <v>55.3</v>
      </c>
    </row>
    <row r="400" spans="1:8" x14ac:dyDescent="0.25">
      <c r="A400" s="117"/>
      <c r="B400" t="s">
        <v>486</v>
      </c>
      <c r="C400" s="94">
        <f t="shared" si="67"/>
        <v>0</v>
      </c>
      <c r="D400" s="122">
        <f>$D$378+(2*$I$378)</f>
        <v>-32.81</v>
      </c>
      <c r="E400" s="134">
        <f t="shared" si="66"/>
        <v>55.3</v>
      </c>
      <c r="F400" s="41">
        <v>-54</v>
      </c>
      <c r="G400" s="41">
        <f t="shared" si="68"/>
        <v>55.3</v>
      </c>
    </row>
    <row r="401" spans="1:8" x14ac:dyDescent="0.25">
      <c r="A401" s="117"/>
      <c r="B401" t="s">
        <v>487</v>
      </c>
      <c r="C401" s="94">
        <f t="shared" si="67"/>
        <v>0</v>
      </c>
      <c r="D401" s="122">
        <f>$D$378+(3*$I$378)</f>
        <v>-32.06</v>
      </c>
      <c r="E401" s="134">
        <f t="shared" si="66"/>
        <v>55.3</v>
      </c>
      <c r="F401" s="41">
        <v>-54</v>
      </c>
      <c r="G401" s="41">
        <f t="shared" si="68"/>
        <v>55.3</v>
      </c>
    </row>
    <row r="402" spans="1:8" x14ac:dyDescent="0.25">
      <c r="A402" s="117"/>
      <c r="B402" t="s">
        <v>488</v>
      </c>
      <c r="C402" s="94">
        <f t="shared" si="67"/>
        <v>0</v>
      </c>
      <c r="D402" s="122">
        <f>$D$378+(4*$I$378)</f>
        <v>-31.310000000000002</v>
      </c>
      <c r="E402" s="134">
        <f t="shared" si="66"/>
        <v>55.3</v>
      </c>
      <c r="F402" s="41">
        <v>-54</v>
      </c>
      <c r="G402" s="41">
        <f t="shared" si="68"/>
        <v>55.3</v>
      </c>
    </row>
    <row r="403" spans="1:8" x14ac:dyDescent="0.25">
      <c r="A403" s="117"/>
      <c r="B403" t="s">
        <v>489</v>
      </c>
      <c r="C403" s="94">
        <f t="shared" si="67"/>
        <v>0</v>
      </c>
      <c r="D403" s="122">
        <f>$D$378+(5*$I$378)</f>
        <v>-30.560000000000002</v>
      </c>
      <c r="E403" s="134">
        <f t="shared" si="66"/>
        <v>55.3</v>
      </c>
      <c r="F403" s="41">
        <v>-54</v>
      </c>
      <c r="G403" s="41">
        <f t="shared" si="68"/>
        <v>55.3</v>
      </c>
    </row>
    <row r="404" spans="1:8" x14ac:dyDescent="0.25">
      <c r="B404" t="s">
        <v>490</v>
      </c>
      <c r="C404" s="94">
        <f t="shared" si="67"/>
        <v>0</v>
      </c>
      <c r="D404" s="122">
        <f>$D$378-(4*$I$378)</f>
        <v>-37.31</v>
      </c>
      <c r="E404" s="134">
        <f t="shared" ref="E404:E413" si="69">$E$378+(3*$J$378)</f>
        <v>55.3</v>
      </c>
      <c r="F404" s="41">
        <v>-54</v>
      </c>
      <c r="G404" s="41">
        <f t="shared" si="68"/>
        <v>55.3</v>
      </c>
    </row>
    <row r="405" spans="1:8" x14ac:dyDescent="0.25">
      <c r="B405" t="s">
        <v>491</v>
      </c>
      <c r="C405" s="94">
        <f t="shared" si="67"/>
        <v>0</v>
      </c>
      <c r="D405" s="122">
        <f>$D$378-(3*$I$378)</f>
        <v>-36.56</v>
      </c>
      <c r="E405" s="134">
        <f t="shared" si="69"/>
        <v>55.3</v>
      </c>
      <c r="F405" s="41">
        <v>-54</v>
      </c>
      <c r="G405" s="41">
        <f t="shared" si="68"/>
        <v>55.3</v>
      </c>
    </row>
    <row r="406" spans="1:8" x14ac:dyDescent="0.25">
      <c r="B406" t="s">
        <v>492</v>
      </c>
      <c r="C406" s="94">
        <f t="shared" si="67"/>
        <v>0</v>
      </c>
      <c r="D406" s="122">
        <f>$D$378-(2*$I$378)</f>
        <v>-35.81</v>
      </c>
      <c r="E406" s="134">
        <f t="shared" si="69"/>
        <v>55.3</v>
      </c>
      <c r="F406" s="41">
        <v>-54</v>
      </c>
      <c r="G406" s="41">
        <f t="shared" si="68"/>
        <v>55.3</v>
      </c>
      <c r="H406" s="46"/>
    </row>
    <row r="407" spans="1:8" x14ac:dyDescent="0.25">
      <c r="B407" t="s">
        <v>493</v>
      </c>
      <c r="C407" s="94">
        <f t="shared" si="67"/>
        <v>0</v>
      </c>
      <c r="D407" s="122">
        <f>$D$378-(1*$I$378)</f>
        <v>-35.06</v>
      </c>
      <c r="E407" s="134">
        <f t="shared" si="69"/>
        <v>55.3</v>
      </c>
      <c r="F407" s="41">
        <v>-54</v>
      </c>
      <c r="G407" s="41">
        <f t="shared" si="68"/>
        <v>55.3</v>
      </c>
      <c r="H407" s="46"/>
    </row>
    <row r="408" spans="1:8" x14ac:dyDescent="0.25">
      <c r="B408" t="s">
        <v>494</v>
      </c>
      <c r="C408" s="94">
        <f t="shared" si="67"/>
        <v>0</v>
      </c>
      <c r="D408" s="122">
        <f>$D$378</f>
        <v>-34.31</v>
      </c>
      <c r="E408" s="134">
        <f t="shared" si="69"/>
        <v>55.3</v>
      </c>
      <c r="F408" s="41">
        <v>-54</v>
      </c>
      <c r="G408" s="41">
        <f t="shared" si="68"/>
        <v>55.3</v>
      </c>
    </row>
    <row r="409" spans="1:8" x14ac:dyDescent="0.25">
      <c r="B409" t="s">
        <v>495</v>
      </c>
      <c r="C409" s="94">
        <f t="shared" si="67"/>
        <v>0</v>
      </c>
      <c r="D409" s="122">
        <f>$D$378+(1*$I$378)</f>
        <v>-33.56</v>
      </c>
      <c r="E409" s="134">
        <f t="shared" si="69"/>
        <v>55.3</v>
      </c>
      <c r="F409" s="41">
        <v>-54</v>
      </c>
      <c r="G409" s="41">
        <f t="shared" si="68"/>
        <v>55.3</v>
      </c>
    </row>
    <row r="410" spans="1:8" x14ac:dyDescent="0.25">
      <c r="B410" t="s">
        <v>496</v>
      </c>
      <c r="C410" s="94">
        <f t="shared" si="67"/>
        <v>0</v>
      </c>
      <c r="D410" s="122">
        <f>$D$378+(2*$I$378)</f>
        <v>-32.81</v>
      </c>
      <c r="E410" s="134">
        <f t="shared" si="69"/>
        <v>55.3</v>
      </c>
      <c r="F410" s="41">
        <v>-54</v>
      </c>
      <c r="G410" s="41">
        <f t="shared" si="68"/>
        <v>55.3</v>
      </c>
      <c r="H410" s="123"/>
    </row>
    <row r="411" spans="1:8" x14ac:dyDescent="0.25">
      <c r="B411" t="s">
        <v>497</v>
      </c>
      <c r="C411" s="94">
        <f t="shared" si="67"/>
        <v>0</v>
      </c>
      <c r="D411" s="122">
        <f>$D$378+(3*$I$378)</f>
        <v>-32.06</v>
      </c>
      <c r="E411" s="134">
        <f t="shared" si="69"/>
        <v>55.3</v>
      </c>
      <c r="F411" s="41">
        <v>-54</v>
      </c>
      <c r="G411" s="41">
        <f t="shared" si="68"/>
        <v>55.3</v>
      </c>
    </row>
    <row r="412" spans="1:8" x14ac:dyDescent="0.25">
      <c r="B412" t="s">
        <v>498</v>
      </c>
      <c r="C412" s="94">
        <f t="shared" si="67"/>
        <v>0</v>
      </c>
      <c r="D412" s="122">
        <f>$D$378+(4*$I$378)</f>
        <v>-31.310000000000002</v>
      </c>
      <c r="E412" s="134">
        <f t="shared" si="69"/>
        <v>55.3</v>
      </c>
      <c r="F412" s="41">
        <v>-54</v>
      </c>
      <c r="G412" s="41">
        <f t="shared" si="68"/>
        <v>55.3</v>
      </c>
    </row>
    <row r="413" spans="1:8" x14ac:dyDescent="0.25">
      <c r="A413" s="117"/>
      <c r="B413" t="s">
        <v>499</v>
      </c>
      <c r="C413" s="94">
        <f t="shared" si="67"/>
        <v>0</v>
      </c>
      <c r="D413" s="122">
        <f>$D$378+(5*$I$378)</f>
        <v>-30.560000000000002</v>
      </c>
      <c r="E413" s="134">
        <f t="shared" si="69"/>
        <v>55.3</v>
      </c>
      <c r="F413" s="41">
        <v>-54</v>
      </c>
      <c r="G413" s="41">
        <f t="shared" si="68"/>
        <v>55.3</v>
      </c>
    </row>
    <row r="414" spans="1:8" x14ac:dyDescent="0.25">
      <c r="A414" s="117"/>
      <c r="B414" t="s">
        <v>500</v>
      </c>
      <c r="C414" s="94">
        <f t="shared" si="67"/>
        <v>0</v>
      </c>
      <c r="D414" s="122">
        <f>$D$378-(4*$I$378)</f>
        <v>-37.31</v>
      </c>
      <c r="E414" s="134">
        <f t="shared" ref="E414:E423" si="70">$E$378+(4*$J$378)</f>
        <v>55.3</v>
      </c>
      <c r="F414" s="41">
        <v>-54</v>
      </c>
      <c r="G414" s="41">
        <f t="shared" si="68"/>
        <v>55.3</v>
      </c>
    </row>
    <row r="415" spans="1:8" x14ac:dyDescent="0.25">
      <c r="A415" s="117"/>
      <c r="B415" t="s">
        <v>501</v>
      </c>
      <c r="C415" s="94">
        <f t="shared" si="67"/>
        <v>0</v>
      </c>
      <c r="D415" s="122">
        <f>$D$378-(3*$I$378)</f>
        <v>-36.56</v>
      </c>
      <c r="E415" s="134">
        <f t="shared" si="70"/>
        <v>55.3</v>
      </c>
      <c r="F415" s="41">
        <v>-54</v>
      </c>
      <c r="G415" s="41">
        <f t="shared" si="68"/>
        <v>55.3</v>
      </c>
    </row>
    <row r="416" spans="1:8" x14ac:dyDescent="0.25">
      <c r="A416" s="117"/>
      <c r="B416" t="s">
        <v>502</v>
      </c>
      <c r="C416" s="94">
        <f t="shared" si="67"/>
        <v>0</v>
      </c>
      <c r="D416" s="122">
        <f>$D$378-(2*$I$378)</f>
        <v>-35.81</v>
      </c>
      <c r="E416" s="134">
        <f t="shared" si="70"/>
        <v>55.3</v>
      </c>
      <c r="F416" s="41">
        <v>-54</v>
      </c>
      <c r="G416" s="41">
        <f t="shared" si="68"/>
        <v>55.3</v>
      </c>
      <c r="H416" s="123"/>
    </row>
    <row r="417" spans="1:8" x14ac:dyDescent="0.25">
      <c r="A417" s="117"/>
      <c r="B417" t="s">
        <v>503</v>
      </c>
      <c r="C417" s="94">
        <f t="shared" si="67"/>
        <v>0</v>
      </c>
      <c r="D417" s="122">
        <f>$D$378-(1*$I$378)</f>
        <v>-35.06</v>
      </c>
      <c r="E417" s="134">
        <f t="shared" si="70"/>
        <v>55.3</v>
      </c>
      <c r="F417" s="41">
        <v>-54</v>
      </c>
      <c r="G417" s="41">
        <f t="shared" si="68"/>
        <v>55.3</v>
      </c>
    </row>
    <row r="418" spans="1:8" x14ac:dyDescent="0.25">
      <c r="B418" t="s">
        <v>504</v>
      </c>
      <c r="C418" s="94">
        <f t="shared" si="67"/>
        <v>0</v>
      </c>
      <c r="D418" s="122">
        <f>$D$378</f>
        <v>-34.31</v>
      </c>
      <c r="E418" s="134">
        <f t="shared" si="70"/>
        <v>55.3</v>
      </c>
      <c r="F418" s="41">
        <v>-54</v>
      </c>
      <c r="G418" s="41">
        <f t="shared" si="68"/>
        <v>55.3</v>
      </c>
    </row>
    <row r="419" spans="1:8" x14ac:dyDescent="0.25">
      <c r="A419" s="117"/>
      <c r="B419" t="s">
        <v>505</v>
      </c>
      <c r="C419" s="94">
        <f t="shared" si="67"/>
        <v>0</v>
      </c>
      <c r="D419" s="122">
        <f>$D$378+(1*$I$378)</f>
        <v>-33.56</v>
      </c>
      <c r="E419" s="134">
        <f t="shared" si="70"/>
        <v>55.3</v>
      </c>
      <c r="F419" s="41">
        <v>-54</v>
      </c>
      <c r="G419" s="41">
        <f t="shared" si="68"/>
        <v>55.3</v>
      </c>
    </row>
    <row r="420" spans="1:8" x14ac:dyDescent="0.25">
      <c r="A420" s="117"/>
      <c r="B420" t="s">
        <v>506</v>
      </c>
      <c r="C420" s="94">
        <f t="shared" si="67"/>
        <v>0</v>
      </c>
      <c r="D420" s="122">
        <f>$D$378+(2*$I$378)</f>
        <v>-32.81</v>
      </c>
      <c r="E420" s="134">
        <f t="shared" si="70"/>
        <v>55.3</v>
      </c>
      <c r="F420" s="41">
        <v>-54</v>
      </c>
      <c r="G420" s="41">
        <f t="shared" si="68"/>
        <v>55.3</v>
      </c>
    </row>
    <row r="421" spans="1:8" x14ac:dyDescent="0.25">
      <c r="A421" s="117"/>
      <c r="B421" t="s">
        <v>507</v>
      </c>
      <c r="C421" s="94">
        <f t="shared" si="67"/>
        <v>0</v>
      </c>
      <c r="D421" s="122">
        <f>$D$378+(3*$I$378)</f>
        <v>-32.06</v>
      </c>
      <c r="E421" s="134">
        <f t="shared" si="70"/>
        <v>55.3</v>
      </c>
      <c r="F421" s="41">
        <v>-54</v>
      </c>
      <c r="G421" s="41">
        <f t="shared" si="68"/>
        <v>55.3</v>
      </c>
    </row>
    <row r="422" spans="1:8" x14ac:dyDescent="0.25">
      <c r="A422" s="117"/>
      <c r="B422" t="s">
        <v>508</v>
      </c>
      <c r="C422" s="94">
        <f t="shared" si="67"/>
        <v>0</v>
      </c>
      <c r="D422" s="122">
        <f>$D$378+(4*$I$378)</f>
        <v>-31.310000000000002</v>
      </c>
      <c r="E422" s="134">
        <f t="shared" si="70"/>
        <v>55.3</v>
      </c>
      <c r="F422" s="41">
        <v>-54</v>
      </c>
      <c r="G422" s="41">
        <f t="shared" si="68"/>
        <v>55.3</v>
      </c>
      <c r="H422" s="123"/>
    </row>
    <row r="423" spans="1:8" x14ac:dyDescent="0.25">
      <c r="A423" s="117"/>
      <c r="B423" t="s">
        <v>509</v>
      </c>
      <c r="C423" s="94">
        <f t="shared" si="67"/>
        <v>0</v>
      </c>
      <c r="D423" s="122">
        <f>$D$378+(5*$I$378)</f>
        <v>-30.560000000000002</v>
      </c>
      <c r="E423" s="134">
        <f t="shared" si="70"/>
        <v>55.3</v>
      </c>
      <c r="F423" s="41">
        <v>-54</v>
      </c>
      <c r="G423" s="41">
        <f t="shared" si="68"/>
        <v>55.3</v>
      </c>
    </row>
    <row r="424" spans="1:8" x14ac:dyDescent="0.25">
      <c r="B424" t="s">
        <v>510</v>
      </c>
      <c r="C424" s="94">
        <f t="shared" si="67"/>
        <v>0</v>
      </c>
      <c r="D424" s="122">
        <f>$D$378-(4*$I$378)</f>
        <v>-37.31</v>
      </c>
      <c r="E424" s="134">
        <f t="shared" ref="E424:E433" si="71">$E$378+(5*$J$378)</f>
        <v>55.3</v>
      </c>
      <c r="F424" s="41">
        <v>-54</v>
      </c>
      <c r="G424" s="41">
        <f t="shared" si="68"/>
        <v>55.3</v>
      </c>
    </row>
    <row r="425" spans="1:8" x14ac:dyDescent="0.25">
      <c r="A425" s="117"/>
      <c r="B425" t="s">
        <v>511</v>
      </c>
      <c r="C425" s="94">
        <f t="shared" si="67"/>
        <v>0</v>
      </c>
      <c r="D425" s="122">
        <f>$D$378-(3*$I$378)</f>
        <v>-36.56</v>
      </c>
      <c r="E425" s="134">
        <f t="shared" si="71"/>
        <v>55.3</v>
      </c>
      <c r="F425" s="41">
        <v>-54</v>
      </c>
      <c r="G425" s="41">
        <f t="shared" si="68"/>
        <v>55.3</v>
      </c>
    </row>
    <row r="426" spans="1:8" x14ac:dyDescent="0.25">
      <c r="A426" s="117"/>
      <c r="B426" t="s">
        <v>512</v>
      </c>
      <c r="C426" s="94">
        <f t="shared" si="67"/>
        <v>0</v>
      </c>
      <c r="D426" s="122">
        <f>$D$378-(2*$I$378)</f>
        <v>-35.81</v>
      </c>
      <c r="E426" s="134">
        <f t="shared" si="71"/>
        <v>55.3</v>
      </c>
      <c r="F426" s="41">
        <v>-54</v>
      </c>
      <c r="G426" s="41">
        <f t="shared" si="68"/>
        <v>55.3</v>
      </c>
    </row>
    <row r="427" spans="1:8" x14ac:dyDescent="0.25">
      <c r="A427" s="117"/>
      <c r="B427" t="s">
        <v>513</v>
      </c>
      <c r="C427" s="94">
        <f t="shared" si="67"/>
        <v>0</v>
      </c>
      <c r="D427" s="122">
        <f>$D$378-(1*$I$378)</f>
        <v>-35.06</v>
      </c>
      <c r="E427" s="134">
        <f t="shared" si="71"/>
        <v>55.3</v>
      </c>
      <c r="F427" s="41">
        <v>-54</v>
      </c>
      <c r="G427" s="41">
        <f t="shared" si="68"/>
        <v>55.3</v>
      </c>
    </row>
    <row r="428" spans="1:8" x14ac:dyDescent="0.25">
      <c r="A428" s="117"/>
      <c r="B428" t="s">
        <v>514</v>
      </c>
      <c r="C428" s="94">
        <f t="shared" si="67"/>
        <v>0</v>
      </c>
      <c r="D428" s="122">
        <f>$D$378</f>
        <v>-34.31</v>
      </c>
      <c r="E428" s="134">
        <f t="shared" si="71"/>
        <v>55.3</v>
      </c>
      <c r="F428" s="41">
        <v>-54</v>
      </c>
      <c r="G428" s="41">
        <f t="shared" si="68"/>
        <v>55.3</v>
      </c>
    </row>
    <row r="429" spans="1:8" x14ac:dyDescent="0.25">
      <c r="A429" s="117"/>
      <c r="B429" t="s">
        <v>515</v>
      </c>
      <c r="C429" s="94">
        <f t="shared" si="67"/>
        <v>0</v>
      </c>
      <c r="D429" s="122">
        <f>$D$378+(1*$I$378)</f>
        <v>-33.56</v>
      </c>
      <c r="E429" s="134">
        <f t="shared" si="71"/>
        <v>55.3</v>
      </c>
      <c r="F429" s="41">
        <v>-54</v>
      </c>
      <c r="G429" s="41">
        <f t="shared" si="68"/>
        <v>55.3</v>
      </c>
    </row>
    <row r="430" spans="1:8" x14ac:dyDescent="0.25">
      <c r="B430" t="s">
        <v>516</v>
      </c>
      <c r="C430" s="94">
        <f t="shared" si="67"/>
        <v>0</v>
      </c>
      <c r="D430" s="122">
        <f>$D$378+(2*$I$378)</f>
        <v>-32.81</v>
      </c>
      <c r="E430" s="134">
        <f t="shared" si="71"/>
        <v>55.3</v>
      </c>
      <c r="F430" s="41">
        <v>-54</v>
      </c>
      <c r="G430" s="41">
        <f t="shared" si="68"/>
        <v>55.3</v>
      </c>
    </row>
    <row r="431" spans="1:8" x14ac:dyDescent="0.25">
      <c r="B431" t="s">
        <v>517</v>
      </c>
      <c r="C431" s="94">
        <f t="shared" si="67"/>
        <v>0</v>
      </c>
      <c r="D431" s="122">
        <f>$D$378+(3*$I$378)</f>
        <v>-32.06</v>
      </c>
      <c r="E431" s="134">
        <f t="shared" si="71"/>
        <v>55.3</v>
      </c>
      <c r="F431" s="41">
        <v>-54</v>
      </c>
      <c r="G431" s="41">
        <f t="shared" si="68"/>
        <v>55.3</v>
      </c>
    </row>
    <row r="432" spans="1:8" x14ac:dyDescent="0.25">
      <c r="B432" t="s">
        <v>518</v>
      </c>
      <c r="C432" s="94">
        <f t="shared" si="67"/>
        <v>0</v>
      </c>
      <c r="D432" s="122">
        <f>$D$378+(4*$I$378)</f>
        <v>-31.310000000000002</v>
      </c>
      <c r="E432" s="134">
        <f t="shared" si="71"/>
        <v>55.3</v>
      </c>
      <c r="F432" s="41">
        <v>-54</v>
      </c>
      <c r="G432" s="41">
        <f t="shared" si="68"/>
        <v>55.3</v>
      </c>
    </row>
    <row r="433" spans="2:7" x14ac:dyDescent="0.25">
      <c r="B433" t="s">
        <v>519</v>
      </c>
      <c r="C433" s="94">
        <f t="shared" si="67"/>
        <v>0</v>
      </c>
      <c r="D433" s="122">
        <f>$D$378+(5*$I$378)</f>
        <v>-30.560000000000002</v>
      </c>
      <c r="E433" s="134">
        <f t="shared" si="71"/>
        <v>55.3</v>
      </c>
      <c r="F433" s="41">
        <v>-54</v>
      </c>
      <c r="G433" s="41">
        <f t="shared" si="68"/>
        <v>55.3</v>
      </c>
    </row>
    <row r="434" spans="2:7" x14ac:dyDescent="0.25">
      <c r="B434" s="135" t="s">
        <v>520</v>
      </c>
      <c r="C434" s="94">
        <v>18.990539353629</v>
      </c>
      <c r="D434" s="41">
        <v>66</v>
      </c>
      <c r="E434" s="41">
        <v>55.206000000000003</v>
      </c>
      <c r="F434" s="41">
        <v>-54</v>
      </c>
      <c r="G434" s="41">
        <f t="shared" si="68"/>
        <v>55.206000000000003</v>
      </c>
    </row>
    <row r="435" spans="2:7" x14ac:dyDescent="0.25">
      <c r="B435" s="135"/>
      <c r="C435" s="94"/>
    </row>
    <row r="436" spans="2:7" x14ac:dyDescent="0.25">
      <c r="C436" s="51" t="s">
        <v>104</v>
      </c>
      <c r="D436" s="52" t="s">
        <v>105</v>
      </c>
      <c r="E436" s="52" t="s">
        <v>106</v>
      </c>
      <c r="F436" s="52" t="s">
        <v>105</v>
      </c>
      <c r="G436" s="52" t="s">
        <v>106</v>
      </c>
    </row>
    <row r="437" spans="2:7" x14ac:dyDescent="0.25">
      <c r="B437" t="s">
        <v>521</v>
      </c>
      <c r="C437" s="94">
        <f>C438</f>
        <v>18.990539353629</v>
      </c>
      <c r="D437" s="41">
        <f>D438-2</f>
        <v>33.1</v>
      </c>
      <c r="E437" s="41">
        <f t="shared" ref="E437:G441" si="72">E438</f>
        <v>56</v>
      </c>
      <c r="F437" s="41">
        <f t="shared" si="72"/>
        <v>68</v>
      </c>
      <c r="G437" s="41">
        <f t="shared" si="72"/>
        <v>56</v>
      </c>
    </row>
    <row r="438" spans="2:7" x14ac:dyDescent="0.25">
      <c r="B438" t="s">
        <v>522</v>
      </c>
      <c r="C438" s="94">
        <f>C439</f>
        <v>18.990539353629</v>
      </c>
      <c r="D438" s="41">
        <f>D439-2</f>
        <v>35.1</v>
      </c>
      <c r="E438" s="41">
        <f t="shared" si="72"/>
        <v>56</v>
      </c>
      <c r="F438" s="41">
        <f t="shared" si="72"/>
        <v>68</v>
      </c>
      <c r="G438" s="41">
        <f t="shared" si="72"/>
        <v>56</v>
      </c>
    </row>
    <row r="439" spans="2:7" x14ac:dyDescent="0.25">
      <c r="B439" t="s">
        <v>523</v>
      </c>
      <c r="C439" s="94">
        <f>C440</f>
        <v>18.990539353629</v>
      </c>
      <c r="D439" s="41">
        <f>D440-2</f>
        <v>37.1</v>
      </c>
      <c r="E439" s="41">
        <f t="shared" si="72"/>
        <v>56</v>
      </c>
      <c r="F439" s="41">
        <f t="shared" si="72"/>
        <v>68</v>
      </c>
      <c r="G439" s="41">
        <f t="shared" si="72"/>
        <v>56</v>
      </c>
    </row>
    <row r="440" spans="2:7" x14ac:dyDescent="0.25">
      <c r="B440" t="s">
        <v>524</v>
      </c>
      <c r="C440" s="94">
        <f>C441</f>
        <v>18.990539353629</v>
      </c>
      <c r="D440" s="41">
        <f>D441-2</f>
        <v>39.1</v>
      </c>
      <c r="E440" s="41">
        <f t="shared" si="72"/>
        <v>56</v>
      </c>
      <c r="F440" s="41">
        <f t="shared" si="72"/>
        <v>68</v>
      </c>
      <c r="G440" s="41">
        <f t="shared" si="72"/>
        <v>56</v>
      </c>
    </row>
    <row r="441" spans="2:7" x14ac:dyDescent="0.25">
      <c r="B441" t="s">
        <v>525</v>
      </c>
      <c r="C441" s="94">
        <f>C442</f>
        <v>18.990539353629</v>
      </c>
      <c r="D441" s="41">
        <f>D442-2</f>
        <v>41.1</v>
      </c>
      <c r="E441" s="41">
        <f t="shared" si="72"/>
        <v>56</v>
      </c>
      <c r="F441" s="41">
        <f t="shared" si="72"/>
        <v>68</v>
      </c>
      <c r="G441" s="41">
        <f t="shared" si="72"/>
        <v>56</v>
      </c>
    </row>
    <row r="442" spans="2:7" x14ac:dyDescent="0.25">
      <c r="B442" t="s">
        <v>526</v>
      </c>
      <c r="C442" s="94">
        <v>18.990539353629</v>
      </c>
      <c r="D442" s="137">
        <v>43.1</v>
      </c>
      <c r="E442" s="137">
        <v>56</v>
      </c>
      <c r="F442" s="137">
        <v>68</v>
      </c>
      <c r="G442" s="137">
        <f>E442</f>
        <v>56</v>
      </c>
    </row>
    <row r="443" spans="2:7" x14ac:dyDescent="0.25">
      <c r="B443" t="s">
        <v>527</v>
      </c>
      <c r="C443" s="94">
        <f>C442</f>
        <v>18.990539353629</v>
      </c>
      <c r="D443" s="41">
        <f>D442+2</f>
        <v>45.1</v>
      </c>
      <c r="E443" s="41">
        <f t="shared" ref="E443:G447" si="73">E442</f>
        <v>56</v>
      </c>
      <c r="F443" s="41">
        <f t="shared" si="73"/>
        <v>68</v>
      </c>
      <c r="G443" s="41">
        <f t="shared" si="73"/>
        <v>56</v>
      </c>
    </row>
    <row r="444" spans="2:7" x14ac:dyDescent="0.25">
      <c r="B444" t="s">
        <v>528</v>
      </c>
      <c r="C444" s="94">
        <f>C443</f>
        <v>18.990539353629</v>
      </c>
      <c r="D444" s="41">
        <f>D443+2</f>
        <v>47.1</v>
      </c>
      <c r="E444" s="41">
        <f t="shared" si="73"/>
        <v>56</v>
      </c>
      <c r="F444" s="41">
        <f t="shared" si="73"/>
        <v>68</v>
      </c>
      <c r="G444" s="41">
        <f t="shared" si="73"/>
        <v>56</v>
      </c>
    </row>
    <row r="445" spans="2:7" x14ac:dyDescent="0.25">
      <c r="B445" t="s">
        <v>529</v>
      </c>
      <c r="C445" s="94">
        <f>C444</f>
        <v>18.990539353629</v>
      </c>
      <c r="D445" s="41">
        <f>D444+2</f>
        <v>49.1</v>
      </c>
      <c r="E445" s="41">
        <f t="shared" si="73"/>
        <v>56</v>
      </c>
      <c r="F445" s="41">
        <f t="shared" si="73"/>
        <v>68</v>
      </c>
      <c r="G445" s="41">
        <f t="shared" si="73"/>
        <v>56</v>
      </c>
    </row>
    <row r="446" spans="2:7" x14ac:dyDescent="0.25">
      <c r="B446" t="s">
        <v>530</v>
      </c>
      <c r="C446" s="94">
        <f>C445</f>
        <v>18.990539353629</v>
      </c>
      <c r="D446" s="41">
        <f>D445+2</f>
        <v>51.1</v>
      </c>
      <c r="E446" s="41">
        <f t="shared" si="73"/>
        <v>56</v>
      </c>
      <c r="F446" s="41">
        <f t="shared" si="73"/>
        <v>68</v>
      </c>
      <c r="G446" s="41">
        <f t="shared" si="73"/>
        <v>56</v>
      </c>
    </row>
    <row r="447" spans="2:7" x14ac:dyDescent="0.25">
      <c r="B447" t="s">
        <v>531</v>
      </c>
      <c r="C447" s="94">
        <f>C446</f>
        <v>18.990539353629</v>
      </c>
      <c r="D447" s="41">
        <f>D446+2</f>
        <v>53.1</v>
      </c>
      <c r="E447" s="41">
        <f t="shared" si="73"/>
        <v>56</v>
      </c>
      <c r="F447" s="41">
        <f t="shared" si="73"/>
        <v>68</v>
      </c>
      <c r="G447" s="41">
        <f t="shared" si="73"/>
        <v>56</v>
      </c>
    </row>
    <row r="448" spans="2:7" x14ac:dyDescent="0.25">
      <c r="C448" s="94"/>
    </row>
    <row r="449" spans="2:7" x14ac:dyDescent="0.25">
      <c r="C449" s="51" t="s">
        <v>104</v>
      </c>
      <c r="D449" s="52" t="s">
        <v>105</v>
      </c>
      <c r="E449" s="52" t="s">
        <v>106</v>
      </c>
      <c r="F449" s="52" t="s">
        <v>105</v>
      </c>
      <c r="G449" s="52" t="s">
        <v>106</v>
      </c>
    </row>
    <row r="450" spans="2:7" x14ac:dyDescent="0.25">
      <c r="B450" t="s">
        <v>532</v>
      </c>
      <c r="C450" s="94">
        <f>C451</f>
        <v>18.990539353629</v>
      </c>
      <c r="D450" s="41">
        <f>D451-1.5</f>
        <v>1.3499999999999996</v>
      </c>
      <c r="E450" s="41">
        <f t="shared" ref="E450:G454" si="74">E451</f>
        <v>56</v>
      </c>
      <c r="F450" s="41">
        <f t="shared" si="74"/>
        <v>68</v>
      </c>
      <c r="G450" s="41">
        <f t="shared" si="74"/>
        <v>56</v>
      </c>
    </row>
    <row r="451" spans="2:7" x14ac:dyDescent="0.25">
      <c r="B451" t="s">
        <v>533</v>
      </c>
      <c r="C451" s="94">
        <f>C452</f>
        <v>18.990539353629</v>
      </c>
      <c r="D451" s="41">
        <f>D452-1.5</f>
        <v>2.8499999999999996</v>
      </c>
      <c r="E451" s="41">
        <f t="shared" si="74"/>
        <v>56</v>
      </c>
      <c r="F451" s="41">
        <f t="shared" si="74"/>
        <v>68</v>
      </c>
      <c r="G451" s="41">
        <f t="shared" si="74"/>
        <v>56</v>
      </c>
    </row>
    <row r="452" spans="2:7" x14ac:dyDescent="0.25">
      <c r="B452" t="s">
        <v>534</v>
      </c>
      <c r="C452" s="94">
        <f>C453</f>
        <v>18.990539353629</v>
      </c>
      <c r="D452" s="41">
        <f>D453-1.5</f>
        <v>4.3499999999999996</v>
      </c>
      <c r="E452" s="41">
        <f t="shared" si="74"/>
        <v>56</v>
      </c>
      <c r="F452" s="41">
        <f t="shared" si="74"/>
        <v>68</v>
      </c>
      <c r="G452" s="41">
        <f t="shared" si="74"/>
        <v>56</v>
      </c>
    </row>
    <row r="453" spans="2:7" x14ac:dyDescent="0.25">
      <c r="B453" t="s">
        <v>535</v>
      </c>
      <c r="C453" s="94">
        <f>C454</f>
        <v>18.990539353629</v>
      </c>
      <c r="D453" s="41">
        <f>D454-1.5</f>
        <v>5.85</v>
      </c>
      <c r="E453" s="41">
        <f t="shared" si="74"/>
        <v>56</v>
      </c>
      <c r="F453" s="41">
        <f t="shared" si="74"/>
        <v>68</v>
      </c>
      <c r="G453" s="41">
        <f t="shared" si="74"/>
        <v>56</v>
      </c>
    </row>
    <row r="454" spans="2:7" x14ac:dyDescent="0.25">
      <c r="B454" t="s">
        <v>536</v>
      </c>
      <c r="C454" s="94">
        <f>C455</f>
        <v>18.990539353629</v>
      </c>
      <c r="D454" s="41">
        <f>D455-1.5</f>
        <v>7.35</v>
      </c>
      <c r="E454" s="41">
        <f t="shared" si="74"/>
        <v>56</v>
      </c>
      <c r="F454" s="41">
        <f t="shared" si="74"/>
        <v>68</v>
      </c>
      <c r="G454" s="41">
        <f t="shared" si="74"/>
        <v>56</v>
      </c>
    </row>
    <row r="455" spans="2:7" x14ac:dyDescent="0.25">
      <c r="B455" t="s">
        <v>537</v>
      </c>
      <c r="C455" s="94">
        <v>18.990539353629</v>
      </c>
      <c r="D455" s="137">
        <v>8.85</v>
      </c>
      <c r="E455" s="137">
        <v>56</v>
      </c>
      <c r="F455" s="137">
        <v>68</v>
      </c>
      <c r="G455" s="137">
        <f>E455</f>
        <v>56</v>
      </c>
    </row>
    <row r="456" spans="2:7" x14ac:dyDescent="0.25">
      <c r="B456" t="s">
        <v>538</v>
      </c>
      <c r="C456" s="94">
        <f>C455</f>
        <v>18.990539353629</v>
      </c>
      <c r="D456" s="41">
        <f>D455+1.5</f>
        <v>10.35</v>
      </c>
      <c r="E456" s="41">
        <f t="shared" ref="E456:G460" si="75">E455</f>
        <v>56</v>
      </c>
      <c r="F456" s="41">
        <f t="shared" si="75"/>
        <v>68</v>
      </c>
      <c r="G456" s="41">
        <f t="shared" si="75"/>
        <v>56</v>
      </c>
    </row>
    <row r="457" spans="2:7" x14ac:dyDescent="0.25">
      <c r="B457" t="s">
        <v>539</v>
      </c>
      <c r="C457" s="94">
        <f>C456</f>
        <v>18.990539353629</v>
      </c>
      <c r="D457" s="41">
        <f>D456+1.5</f>
        <v>11.85</v>
      </c>
      <c r="E457" s="41">
        <f t="shared" si="75"/>
        <v>56</v>
      </c>
      <c r="F457" s="41">
        <f t="shared" si="75"/>
        <v>68</v>
      </c>
      <c r="G457" s="41">
        <f t="shared" si="75"/>
        <v>56</v>
      </c>
    </row>
    <row r="458" spans="2:7" x14ac:dyDescent="0.25">
      <c r="B458" t="s">
        <v>540</v>
      </c>
      <c r="C458" s="94">
        <f>C457</f>
        <v>18.990539353629</v>
      </c>
      <c r="D458" s="41">
        <f>D457+1.5</f>
        <v>13.35</v>
      </c>
      <c r="E458" s="41">
        <f t="shared" si="75"/>
        <v>56</v>
      </c>
      <c r="F458" s="41">
        <f t="shared" si="75"/>
        <v>68</v>
      </c>
      <c r="G458" s="41">
        <f t="shared" si="75"/>
        <v>56</v>
      </c>
    </row>
    <row r="459" spans="2:7" x14ac:dyDescent="0.25">
      <c r="B459" t="s">
        <v>541</v>
      </c>
      <c r="C459" s="94">
        <f>C458</f>
        <v>18.990539353629</v>
      </c>
      <c r="D459" s="41">
        <f>D458+1.5</f>
        <v>14.85</v>
      </c>
      <c r="E459" s="41">
        <f t="shared" si="75"/>
        <v>56</v>
      </c>
      <c r="F459" s="41">
        <f t="shared" si="75"/>
        <v>68</v>
      </c>
      <c r="G459" s="41">
        <f t="shared" si="75"/>
        <v>56</v>
      </c>
    </row>
    <row r="460" spans="2:7" x14ac:dyDescent="0.25">
      <c r="B460" t="s">
        <v>542</v>
      </c>
      <c r="C460" s="94">
        <f>C459</f>
        <v>18.990539353629</v>
      </c>
      <c r="D460" s="41">
        <f>D459+1.5</f>
        <v>16.350000000000001</v>
      </c>
      <c r="E460" s="41">
        <f t="shared" si="75"/>
        <v>56</v>
      </c>
      <c r="F460" s="41">
        <f t="shared" si="75"/>
        <v>68</v>
      </c>
      <c r="G460" s="41">
        <f t="shared" si="75"/>
        <v>56</v>
      </c>
    </row>
    <row r="462" spans="2:7" x14ac:dyDescent="0.25">
      <c r="C462" s="51" t="s">
        <v>104</v>
      </c>
      <c r="D462" s="52" t="s">
        <v>105</v>
      </c>
      <c r="E462" s="52" t="s">
        <v>106</v>
      </c>
      <c r="F462" s="52" t="s">
        <v>105</v>
      </c>
      <c r="G462" s="52" t="s">
        <v>106</v>
      </c>
    </row>
    <row r="463" spans="2:7" x14ac:dyDescent="0.25">
      <c r="B463" t="s">
        <v>543</v>
      </c>
      <c r="C463" s="94">
        <f>C464</f>
        <v>18.990539353629</v>
      </c>
      <c r="D463" s="41">
        <f>D464-1</f>
        <v>-26</v>
      </c>
      <c r="E463" s="41">
        <f t="shared" ref="E463:G467" si="76">E464</f>
        <v>54</v>
      </c>
      <c r="F463" s="41">
        <f t="shared" si="76"/>
        <v>-54</v>
      </c>
      <c r="G463" s="41">
        <f t="shared" si="76"/>
        <v>54</v>
      </c>
    </row>
    <row r="464" spans="2:7" x14ac:dyDescent="0.25">
      <c r="B464" t="s">
        <v>544</v>
      </c>
      <c r="C464" s="94">
        <f>C465</f>
        <v>18.990539353629</v>
      </c>
      <c r="D464" s="41">
        <f>D465-1</f>
        <v>-25</v>
      </c>
      <c r="E464" s="41">
        <f t="shared" si="76"/>
        <v>54</v>
      </c>
      <c r="F464" s="41">
        <f t="shared" si="76"/>
        <v>-54</v>
      </c>
      <c r="G464" s="41">
        <f t="shared" si="76"/>
        <v>54</v>
      </c>
    </row>
    <row r="465" spans="1:9" x14ac:dyDescent="0.25">
      <c r="B465" t="s">
        <v>545</v>
      </c>
      <c r="C465" s="94">
        <f>C466</f>
        <v>18.990539353629</v>
      </c>
      <c r="D465" s="41">
        <f>D466-1</f>
        <v>-24</v>
      </c>
      <c r="E465" s="41">
        <f t="shared" si="76"/>
        <v>54</v>
      </c>
      <c r="F465" s="41">
        <f t="shared" si="76"/>
        <v>-54</v>
      </c>
      <c r="G465" s="41">
        <f t="shared" si="76"/>
        <v>54</v>
      </c>
    </row>
    <row r="466" spans="1:9" x14ac:dyDescent="0.25">
      <c r="B466" t="s">
        <v>546</v>
      </c>
      <c r="C466" s="94">
        <f>C467</f>
        <v>18.990539353629</v>
      </c>
      <c r="D466" s="41">
        <f>D467-1</f>
        <v>-23</v>
      </c>
      <c r="E466" s="41">
        <f t="shared" si="76"/>
        <v>54</v>
      </c>
      <c r="F466" s="41">
        <f t="shared" si="76"/>
        <v>-54</v>
      </c>
      <c r="G466" s="41">
        <f t="shared" si="76"/>
        <v>54</v>
      </c>
    </row>
    <row r="467" spans="1:9" x14ac:dyDescent="0.25">
      <c r="B467" t="s">
        <v>547</v>
      </c>
      <c r="C467" s="94">
        <f>C468</f>
        <v>18.990539353629</v>
      </c>
      <c r="D467" s="41">
        <f>D468-1</f>
        <v>-22</v>
      </c>
      <c r="E467" s="41">
        <f t="shared" si="76"/>
        <v>54</v>
      </c>
      <c r="F467" s="41">
        <f t="shared" si="76"/>
        <v>-54</v>
      </c>
      <c r="G467" s="41">
        <f t="shared" si="76"/>
        <v>54</v>
      </c>
    </row>
    <row r="468" spans="1:9" x14ac:dyDescent="0.25">
      <c r="B468" t="s">
        <v>548</v>
      </c>
      <c r="C468" s="94">
        <v>18.990539353629</v>
      </c>
      <c r="D468" s="137">
        <v>-21</v>
      </c>
      <c r="E468" s="137">
        <v>54</v>
      </c>
      <c r="F468" s="137">
        <v>-54</v>
      </c>
      <c r="G468" s="137">
        <f>E468</f>
        <v>54</v>
      </c>
    </row>
    <row r="469" spans="1:9" x14ac:dyDescent="0.25">
      <c r="B469" t="s">
        <v>549</v>
      </c>
      <c r="C469" s="94">
        <f>C468</f>
        <v>18.990539353629</v>
      </c>
      <c r="D469" s="41">
        <f>D468+1</f>
        <v>-20</v>
      </c>
      <c r="E469" s="41">
        <f t="shared" ref="E469:G473" si="77">E468</f>
        <v>54</v>
      </c>
      <c r="F469" s="41">
        <f t="shared" si="77"/>
        <v>-54</v>
      </c>
      <c r="G469" s="41">
        <f t="shared" si="77"/>
        <v>54</v>
      </c>
    </row>
    <row r="470" spans="1:9" x14ac:dyDescent="0.25">
      <c r="B470" t="s">
        <v>550</v>
      </c>
      <c r="C470" s="94">
        <f>C469</f>
        <v>18.990539353629</v>
      </c>
      <c r="D470" s="41">
        <f>D469+1</f>
        <v>-19</v>
      </c>
      <c r="E470" s="41">
        <f t="shared" si="77"/>
        <v>54</v>
      </c>
      <c r="F470" s="41">
        <f t="shared" si="77"/>
        <v>-54</v>
      </c>
      <c r="G470" s="41">
        <f t="shared" si="77"/>
        <v>54</v>
      </c>
    </row>
    <row r="471" spans="1:9" x14ac:dyDescent="0.25">
      <c r="B471" t="s">
        <v>551</v>
      </c>
      <c r="C471" s="94">
        <f>C470</f>
        <v>18.990539353629</v>
      </c>
      <c r="D471" s="41">
        <f>D470+1</f>
        <v>-18</v>
      </c>
      <c r="E471" s="41">
        <f t="shared" si="77"/>
        <v>54</v>
      </c>
      <c r="F471" s="41">
        <f t="shared" si="77"/>
        <v>-54</v>
      </c>
      <c r="G471" s="41">
        <f t="shared" si="77"/>
        <v>54</v>
      </c>
    </row>
    <row r="472" spans="1:9" x14ac:dyDescent="0.25">
      <c r="B472" t="s">
        <v>552</v>
      </c>
      <c r="C472" s="94">
        <f>C471</f>
        <v>18.990539353629</v>
      </c>
      <c r="D472" s="41">
        <f>D471+1</f>
        <v>-17</v>
      </c>
      <c r="E472" s="41">
        <f t="shared" si="77"/>
        <v>54</v>
      </c>
      <c r="F472" s="41">
        <f t="shared" si="77"/>
        <v>-54</v>
      </c>
      <c r="G472" s="41">
        <f t="shared" si="77"/>
        <v>54</v>
      </c>
    </row>
    <row r="473" spans="1:9" x14ac:dyDescent="0.25">
      <c r="B473" t="s">
        <v>553</v>
      </c>
      <c r="C473" s="94">
        <f>C472</f>
        <v>18.990539353629</v>
      </c>
      <c r="D473" s="41">
        <f>D472+1</f>
        <v>-16</v>
      </c>
      <c r="E473" s="41">
        <f t="shared" si="77"/>
        <v>54</v>
      </c>
      <c r="F473" s="41">
        <f t="shared" si="77"/>
        <v>-54</v>
      </c>
      <c r="G473" s="41">
        <f t="shared" si="77"/>
        <v>54</v>
      </c>
    </row>
    <row r="475" spans="1:9" x14ac:dyDescent="0.25">
      <c r="B475" t="s">
        <v>554</v>
      </c>
      <c r="C475" s="94">
        <v>18.990539353629</v>
      </c>
      <c r="D475" s="41">
        <v>-54</v>
      </c>
      <c r="E475" s="41">
        <v>56</v>
      </c>
      <c r="F475" s="41">
        <v>-54</v>
      </c>
      <c r="G475" s="41">
        <v>56</v>
      </c>
    </row>
    <row r="477" spans="1:9" x14ac:dyDescent="0.25">
      <c r="A477" s="117"/>
      <c r="B477" t="s">
        <v>555</v>
      </c>
      <c r="C477" s="94">
        <f t="shared" ref="C477:C486" si="78">S477+((T477/2)-($T$1/2))</f>
        <v>0</v>
      </c>
      <c r="D477" s="122">
        <f>$D$481-(4*$I$481)</f>
        <v>-36</v>
      </c>
      <c r="E477" s="41">
        <f t="shared" ref="E477:F480" si="79">E478</f>
        <v>0.5</v>
      </c>
      <c r="F477" s="125">
        <f t="shared" si="79"/>
        <v>-51</v>
      </c>
      <c r="G477" s="41">
        <f t="shared" ref="G477:G487" si="80">E477</f>
        <v>0.5</v>
      </c>
    </row>
    <row r="478" spans="1:9" x14ac:dyDescent="0.25">
      <c r="A478" s="117"/>
      <c r="B478" t="s">
        <v>556</v>
      </c>
      <c r="C478" s="94">
        <f t="shared" si="78"/>
        <v>0</v>
      </c>
      <c r="D478" s="122">
        <f>$D$481-(3*$I$481)</f>
        <v>-35</v>
      </c>
      <c r="E478" s="41">
        <f t="shared" si="79"/>
        <v>0.5</v>
      </c>
      <c r="F478" s="125">
        <f t="shared" si="79"/>
        <v>-51</v>
      </c>
      <c r="G478" s="41">
        <f t="shared" si="80"/>
        <v>0.5</v>
      </c>
      <c r="I478" s="17"/>
    </row>
    <row r="479" spans="1:9" x14ac:dyDescent="0.25">
      <c r="A479" s="117"/>
      <c r="B479" t="s">
        <v>557</v>
      </c>
      <c r="C479" s="94">
        <f t="shared" si="78"/>
        <v>0</v>
      </c>
      <c r="D479" s="122">
        <f>$D$481-(2*$I$481)</f>
        <v>-34</v>
      </c>
      <c r="E479" s="41">
        <f t="shared" si="79"/>
        <v>0.5</v>
      </c>
      <c r="F479" s="125">
        <f t="shared" si="79"/>
        <v>-51</v>
      </c>
      <c r="G479" s="41">
        <f t="shared" si="80"/>
        <v>0.5</v>
      </c>
      <c r="I479" s="17"/>
    </row>
    <row r="480" spans="1:9" x14ac:dyDescent="0.25">
      <c r="A480" s="117"/>
      <c r="B480" t="s">
        <v>558</v>
      </c>
      <c r="C480" s="94">
        <f t="shared" si="78"/>
        <v>0</v>
      </c>
      <c r="D480" s="122">
        <f>$D$481-(1*$I$481)</f>
        <v>-33</v>
      </c>
      <c r="E480" s="41">
        <f t="shared" si="79"/>
        <v>0.5</v>
      </c>
      <c r="F480" s="125">
        <f t="shared" si="79"/>
        <v>-51</v>
      </c>
      <c r="G480" s="41">
        <f t="shared" si="80"/>
        <v>0.5</v>
      </c>
      <c r="I480" s="127" t="s">
        <v>261</v>
      </c>
    </row>
    <row r="481" spans="1:9" x14ac:dyDescent="0.25">
      <c r="A481" s="128"/>
      <c r="B481" t="s">
        <v>559</v>
      </c>
      <c r="C481" s="130">
        <f t="shared" si="78"/>
        <v>0</v>
      </c>
      <c r="D481" s="131">
        <v>-32</v>
      </c>
      <c r="E481" s="132">
        <v>0.5</v>
      </c>
      <c r="F481" s="125">
        <v>-51</v>
      </c>
      <c r="G481" s="41">
        <f t="shared" si="80"/>
        <v>0.5</v>
      </c>
      <c r="H481" s="132"/>
      <c r="I481" s="133">
        <v>1</v>
      </c>
    </row>
    <row r="482" spans="1:9" x14ac:dyDescent="0.25">
      <c r="B482" t="s">
        <v>560</v>
      </c>
      <c r="C482" s="94">
        <f t="shared" si="78"/>
        <v>0</v>
      </c>
      <c r="D482" s="122">
        <f>$D$481+(1*$I$481)</f>
        <v>-31</v>
      </c>
      <c r="E482" s="41">
        <f t="shared" ref="E482:F486" si="81">E481</f>
        <v>0.5</v>
      </c>
      <c r="F482" s="125">
        <f t="shared" si="81"/>
        <v>-51</v>
      </c>
      <c r="G482" s="41">
        <f t="shared" si="80"/>
        <v>0.5</v>
      </c>
      <c r="H482" s="124"/>
      <c r="I482" s="17"/>
    </row>
    <row r="483" spans="1:9" x14ac:dyDescent="0.25">
      <c r="B483" t="s">
        <v>561</v>
      </c>
      <c r="C483" s="94">
        <f t="shared" si="78"/>
        <v>0</v>
      </c>
      <c r="D483" s="122">
        <f>$D$481+(2*$I$481)</f>
        <v>-30</v>
      </c>
      <c r="E483" s="41">
        <f t="shared" si="81"/>
        <v>0.5</v>
      </c>
      <c r="F483" s="125">
        <f t="shared" si="81"/>
        <v>-51</v>
      </c>
      <c r="G483" s="41">
        <f t="shared" si="80"/>
        <v>0.5</v>
      </c>
      <c r="H483" s="124"/>
      <c r="I483" s="17"/>
    </row>
    <row r="484" spans="1:9" x14ac:dyDescent="0.25">
      <c r="B484" t="s">
        <v>562</v>
      </c>
      <c r="C484" s="94">
        <f t="shared" si="78"/>
        <v>0</v>
      </c>
      <c r="D484" s="122">
        <f>$D$481+(3*$I$481)</f>
        <v>-29</v>
      </c>
      <c r="E484" s="41">
        <f t="shared" si="81"/>
        <v>0.5</v>
      </c>
      <c r="F484" s="125">
        <f t="shared" si="81"/>
        <v>-51</v>
      </c>
      <c r="G484" s="41">
        <f t="shared" si="80"/>
        <v>0.5</v>
      </c>
      <c r="H484" s="46"/>
    </row>
    <row r="485" spans="1:9" x14ac:dyDescent="0.25">
      <c r="B485" t="s">
        <v>563</v>
      </c>
      <c r="C485" s="94">
        <f t="shared" si="78"/>
        <v>0</v>
      </c>
      <c r="D485" s="122">
        <f>$D$481+(4*$I$481)</f>
        <v>-28</v>
      </c>
      <c r="E485" s="41">
        <f t="shared" si="81"/>
        <v>0.5</v>
      </c>
      <c r="F485" s="125">
        <f t="shared" si="81"/>
        <v>-51</v>
      </c>
      <c r="G485" s="41">
        <f t="shared" si="80"/>
        <v>0.5</v>
      </c>
    </row>
    <row r="486" spans="1:9" x14ac:dyDescent="0.25">
      <c r="B486" t="s">
        <v>564</v>
      </c>
      <c r="C486" s="94">
        <f t="shared" si="78"/>
        <v>0</v>
      </c>
      <c r="D486" s="122">
        <f>$D$481+(5*$I$481)</f>
        <v>-27</v>
      </c>
      <c r="E486" s="41">
        <f t="shared" si="81"/>
        <v>0.5</v>
      </c>
      <c r="F486" s="125">
        <f t="shared" si="81"/>
        <v>-51</v>
      </c>
      <c r="G486" s="41">
        <f t="shared" si="80"/>
        <v>0.5</v>
      </c>
    </row>
    <row r="487" spans="1:9" x14ac:dyDescent="0.25">
      <c r="B487" s="135" t="s">
        <v>565</v>
      </c>
      <c r="C487" s="41">
        <v>18.990539353629</v>
      </c>
      <c r="D487" s="41">
        <v>-51</v>
      </c>
      <c r="E487" s="41">
        <v>0.5</v>
      </c>
      <c r="F487" s="41">
        <v>-51</v>
      </c>
      <c r="G487" s="41">
        <f t="shared" si="80"/>
        <v>0.5</v>
      </c>
    </row>
    <row r="489" spans="1:9" x14ac:dyDescent="0.25">
      <c r="A489" s="117"/>
      <c r="B489" t="s">
        <v>566</v>
      </c>
      <c r="C489" s="94">
        <f t="shared" ref="C489:C498" si="82">S489+((T489/2)-($T$1/2))</f>
        <v>0</v>
      </c>
      <c r="D489" s="122">
        <f>$D493-(4*$I$481)</f>
        <v>-22</v>
      </c>
      <c r="E489" s="41">
        <f t="shared" ref="E489:F492" si="83">E490</f>
        <v>11.5</v>
      </c>
      <c r="F489" s="125">
        <f t="shared" si="83"/>
        <v>-51</v>
      </c>
      <c r="G489" s="41">
        <f t="shared" ref="G489:G499" si="84">E489</f>
        <v>11.5</v>
      </c>
    </row>
    <row r="490" spans="1:9" x14ac:dyDescent="0.25">
      <c r="A490" s="117"/>
      <c r="B490" t="s">
        <v>567</v>
      </c>
      <c r="C490" s="94">
        <f t="shared" si="82"/>
        <v>0</v>
      </c>
      <c r="D490" s="122">
        <f>$D493-(3*$I$481)</f>
        <v>-21</v>
      </c>
      <c r="E490" s="41">
        <f t="shared" si="83"/>
        <v>11.5</v>
      </c>
      <c r="F490" s="125">
        <f t="shared" si="83"/>
        <v>-51</v>
      </c>
      <c r="G490" s="41">
        <f t="shared" si="84"/>
        <v>11.5</v>
      </c>
      <c r="I490" s="17"/>
    </row>
    <row r="491" spans="1:9" x14ac:dyDescent="0.25">
      <c r="A491" s="117"/>
      <c r="B491" t="s">
        <v>568</v>
      </c>
      <c r="C491" s="94">
        <f t="shared" si="82"/>
        <v>0</v>
      </c>
      <c r="D491" s="122">
        <f>$D493-(2*$I$481)</f>
        <v>-20</v>
      </c>
      <c r="E491" s="41">
        <f t="shared" si="83"/>
        <v>11.5</v>
      </c>
      <c r="F491" s="125">
        <f t="shared" si="83"/>
        <v>-51</v>
      </c>
      <c r="G491" s="41">
        <f t="shared" si="84"/>
        <v>11.5</v>
      </c>
      <c r="I491" s="17"/>
    </row>
    <row r="492" spans="1:9" x14ac:dyDescent="0.25">
      <c r="A492" s="117"/>
      <c r="B492" t="s">
        <v>569</v>
      </c>
      <c r="C492" s="94">
        <f t="shared" si="82"/>
        <v>0</v>
      </c>
      <c r="D492" s="122">
        <f>$D493-(1*$I$481)</f>
        <v>-19</v>
      </c>
      <c r="E492" s="41">
        <f t="shared" si="83"/>
        <v>11.5</v>
      </c>
      <c r="F492" s="125">
        <f t="shared" si="83"/>
        <v>-51</v>
      </c>
      <c r="G492" s="41">
        <f t="shared" si="84"/>
        <v>11.5</v>
      </c>
      <c r="I492" s="127" t="s">
        <v>261</v>
      </c>
    </row>
    <row r="493" spans="1:9" x14ac:dyDescent="0.25">
      <c r="A493" s="128"/>
      <c r="B493" t="s">
        <v>570</v>
      </c>
      <c r="C493" s="130">
        <f t="shared" si="82"/>
        <v>0</v>
      </c>
      <c r="D493" s="131">
        <v>-18</v>
      </c>
      <c r="E493" s="132">
        <v>11.5</v>
      </c>
      <c r="F493" s="125">
        <v>-51</v>
      </c>
      <c r="G493" s="41">
        <f t="shared" si="84"/>
        <v>11.5</v>
      </c>
      <c r="H493" s="132"/>
      <c r="I493" s="133">
        <v>1</v>
      </c>
    </row>
    <row r="494" spans="1:9" x14ac:dyDescent="0.25">
      <c r="B494" t="s">
        <v>571</v>
      </c>
      <c r="C494" s="94">
        <f t="shared" si="82"/>
        <v>0</v>
      </c>
      <c r="D494" s="122">
        <f>$D493+(1*$I$481)</f>
        <v>-17</v>
      </c>
      <c r="E494" s="41">
        <f t="shared" ref="E494:F498" si="85">E493</f>
        <v>11.5</v>
      </c>
      <c r="F494" s="125">
        <f t="shared" si="85"/>
        <v>-51</v>
      </c>
      <c r="G494" s="41">
        <f t="shared" si="84"/>
        <v>11.5</v>
      </c>
      <c r="H494" s="124"/>
      <c r="I494" s="17"/>
    </row>
    <row r="495" spans="1:9" x14ac:dyDescent="0.25">
      <c r="B495" t="s">
        <v>572</v>
      </c>
      <c r="C495" s="94">
        <f t="shared" si="82"/>
        <v>0</v>
      </c>
      <c r="D495" s="122">
        <f>$D493+(2*$I$481)</f>
        <v>-16</v>
      </c>
      <c r="E495" s="41">
        <f t="shared" si="85"/>
        <v>11.5</v>
      </c>
      <c r="F495" s="125">
        <f t="shared" si="85"/>
        <v>-51</v>
      </c>
      <c r="G495" s="41">
        <f t="shared" si="84"/>
        <v>11.5</v>
      </c>
      <c r="H495" s="124"/>
      <c r="I495" s="17"/>
    </row>
    <row r="496" spans="1:9" x14ac:dyDescent="0.25">
      <c r="B496" t="s">
        <v>573</v>
      </c>
      <c r="C496" s="94">
        <f t="shared" si="82"/>
        <v>0</v>
      </c>
      <c r="D496" s="122">
        <f>$D493+(3*$I$481)</f>
        <v>-15</v>
      </c>
      <c r="E496" s="41">
        <f t="shared" si="85"/>
        <v>11.5</v>
      </c>
      <c r="F496" s="125">
        <f t="shared" si="85"/>
        <v>-51</v>
      </c>
      <c r="G496" s="41">
        <f t="shared" si="84"/>
        <v>11.5</v>
      </c>
      <c r="H496" s="46"/>
    </row>
    <row r="497" spans="1:9" x14ac:dyDescent="0.25">
      <c r="B497" t="s">
        <v>574</v>
      </c>
      <c r="C497" s="94">
        <f t="shared" si="82"/>
        <v>0</v>
      </c>
      <c r="D497" s="122">
        <f>$D493+(4*$I$481)</f>
        <v>-14</v>
      </c>
      <c r="E497" s="41">
        <f t="shared" si="85"/>
        <v>11.5</v>
      </c>
      <c r="F497" s="125">
        <f t="shared" si="85"/>
        <v>-51</v>
      </c>
      <c r="G497" s="41">
        <f t="shared" si="84"/>
        <v>11.5</v>
      </c>
    </row>
    <row r="498" spans="1:9" x14ac:dyDescent="0.25">
      <c r="B498" t="s">
        <v>575</v>
      </c>
      <c r="C498" s="94">
        <f t="shared" si="82"/>
        <v>0</v>
      </c>
      <c r="D498" s="122">
        <f>$D493+(5*$I$481)</f>
        <v>-13</v>
      </c>
      <c r="E498" s="41">
        <f t="shared" si="85"/>
        <v>11.5</v>
      </c>
      <c r="F498" s="125">
        <f t="shared" si="85"/>
        <v>-51</v>
      </c>
      <c r="G498" s="41">
        <f t="shared" si="84"/>
        <v>11.5</v>
      </c>
    </row>
    <row r="499" spans="1:9" x14ac:dyDescent="0.25">
      <c r="B499" s="135" t="s">
        <v>576</v>
      </c>
      <c r="C499" s="41">
        <v>18.990539353629</v>
      </c>
      <c r="D499" s="41">
        <v>-51</v>
      </c>
      <c r="E499" s="41">
        <v>11.5</v>
      </c>
      <c r="F499" s="41">
        <v>-51</v>
      </c>
      <c r="G499" s="41">
        <f t="shared" si="84"/>
        <v>11.5</v>
      </c>
    </row>
    <row r="501" spans="1:9" x14ac:dyDescent="0.25">
      <c r="A501" s="117"/>
      <c r="B501" t="s">
        <v>577</v>
      </c>
      <c r="C501" s="94">
        <f t="shared" ref="C501:C510" si="86">S501+((T501/2)-($T$1/2))</f>
        <v>0</v>
      </c>
      <c r="D501" s="122">
        <f>$D505-(4*$I$481)</f>
        <v>32</v>
      </c>
      <c r="E501" s="41">
        <f t="shared" ref="E501:F504" si="87">E502</f>
        <v>10.7</v>
      </c>
      <c r="F501" s="125">
        <f t="shared" si="87"/>
        <v>66</v>
      </c>
      <c r="G501" s="41">
        <f t="shared" ref="G501:G511" si="88">E501</f>
        <v>10.7</v>
      </c>
    </row>
    <row r="502" spans="1:9" x14ac:dyDescent="0.25">
      <c r="A502" s="117"/>
      <c r="B502" t="s">
        <v>578</v>
      </c>
      <c r="C502" s="94">
        <f t="shared" si="86"/>
        <v>0</v>
      </c>
      <c r="D502" s="122">
        <f>$D505-(3*$I$481)</f>
        <v>33</v>
      </c>
      <c r="E502" s="41">
        <f t="shared" si="87"/>
        <v>10.7</v>
      </c>
      <c r="F502" s="125">
        <f t="shared" si="87"/>
        <v>66</v>
      </c>
      <c r="G502" s="41">
        <f t="shared" si="88"/>
        <v>10.7</v>
      </c>
      <c r="I502" s="17"/>
    </row>
    <row r="503" spans="1:9" x14ac:dyDescent="0.25">
      <c r="A503" s="117"/>
      <c r="B503" t="s">
        <v>579</v>
      </c>
      <c r="C503" s="94">
        <f t="shared" si="86"/>
        <v>0</v>
      </c>
      <c r="D503" s="122">
        <f>$D505-(2*$I$481)</f>
        <v>34</v>
      </c>
      <c r="E503" s="41">
        <f t="shared" si="87"/>
        <v>10.7</v>
      </c>
      <c r="F503" s="125">
        <f t="shared" si="87"/>
        <v>66</v>
      </c>
      <c r="G503" s="41">
        <f t="shared" si="88"/>
        <v>10.7</v>
      </c>
      <c r="I503" s="17"/>
    </row>
    <row r="504" spans="1:9" x14ac:dyDescent="0.25">
      <c r="A504" s="117"/>
      <c r="B504" t="s">
        <v>580</v>
      </c>
      <c r="C504" s="94">
        <f t="shared" si="86"/>
        <v>0</v>
      </c>
      <c r="D504" s="122">
        <f>$D505-(1*$I$481)</f>
        <v>35</v>
      </c>
      <c r="E504" s="41">
        <f t="shared" si="87"/>
        <v>10.7</v>
      </c>
      <c r="F504" s="125">
        <f t="shared" si="87"/>
        <v>66</v>
      </c>
      <c r="G504" s="41">
        <f t="shared" si="88"/>
        <v>10.7</v>
      </c>
      <c r="I504" s="127" t="s">
        <v>261</v>
      </c>
    </row>
    <row r="505" spans="1:9" x14ac:dyDescent="0.25">
      <c r="A505" s="128"/>
      <c r="B505" t="s">
        <v>581</v>
      </c>
      <c r="C505" s="130">
        <f t="shared" si="86"/>
        <v>0</v>
      </c>
      <c r="D505" s="131">
        <v>36</v>
      </c>
      <c r="E505" s="132">
        <v>10.7</v>
      </c>
      <c r="F505" s="125">
        <v>66</v>
      </c>
      <c r="G505" s="41">
        <f t="shared" si="88"/>
        <v>10.7</v>
      </c>
      <c r="H505" s="132"/>
      <c r="I505" s="133">
        <v>1</v>
      </c>
    </row>
    <row r="506" spans="1:9" x14ac:dyDescent="0.25">
      <c r="B506" t="s">
        <v>582</v>
      </c>
      <c r="C506" s="94">
        <f t="shared" si="86"/>
        <v>0</v>
      </c>
      <c r="D506" s="122">
        <f>$D505+(1*$I$481)</f>
        <v>37</v>
      </c>
      <c r="E506" s="41">
        <f t="shared" ref="E506:F510" si="89">E505</f>
        <v>10.7</v>
      </c>
      <c r="F506" s="125">
        <f t="shared" si="89"/>
        <v>66</v>
      </c>
      <c r="G506" s="41">
        <f t="shared" si="88"/>
        <v>10.7</v>
      </c>
      <c r="H506" s="124"/>
      <c r="I506" s="17"/>
    </row>
    <row r="507" spans="1:9" x14ac:dyDescent="0.25">
      <c r="B507" t="s">
        <v>583</v>
      </c>
      <c r="C507" s="94">
        <f t="shared" si="86"/>
        <v>0</v>
      </c>
      <c r="D507" s="122">
        <f>$D505+(2*$I$481)</f>
        <v>38</v>
      </c>
      <c r="E507" s="41">
        <f t="shared" si="89"/>
        <v>10.7</v>
      </c>
      <c r="F507" s="125">
        <f t="shared" si="89"/>
        <v>66</v>
      </c>
      <c r="G507" s="41">
        <f t="shared" si="88"/>
        <v>10.7</v>
      </c>
      <c r="H507" s="124"/>
      <c r="I507" s="17"/>
    </row>
    <row r="508" spans="1:9" x14ac:dyDescent="0.25">
      <c r="B508" t="s">
        <v>584</v>
      </c>
      <c r="C508" s="94">
        <f t="shared" si="86"/>
        <v>0</v>
      </c>
      <c r="D508" s="122">
        <f>$D505+(3*$I$481)</f>
        <v>39</v>
      </c>
      <c r="E508" s="41">
        <f t="shared" si="89"/>
        <v>10.7</v>
      </c>
      <c r="F508" s="125">
        <f t="shared" si="89"/>
        <v>66</v>
      </c>
      <c r="G508" s="41">
        <f t="shared" si="88"/>
        <v>10.7</v>
      </c>
      <c r="H508" s="46"/>
    </row>
    <row r="509" spans="1:9" x14ac:dyDescent="0.25">
      <c r="B509" t="s">
        <v>585</v>
      </c>
      <c r="C509" s="94">
        <f t="shared" si="86"/>
        <v>0</v>
      </c>
      <c r="D509" s="122">
        <f>$D505+(4*$I$481)</f>
        <v>40</v>
      </c>
      <c r="E509" s="41">
        <f t="shared" si="89"/>
        <v>10.7</v>
      </c>
      <c r="F509" s="125">
        <f t="shared" si="89"/>
        <v>66</v>
      </c>
      <c r="G509" s="41">
        <f t="shared" si="88"/>
        <v>10.7</v>
      </c>
    </row>
    <row r="510" spans="1:9" x14ac:dyDescent="0.25">
      <c r="B510" t="s">
        <v>586</v>
      </c>
      <c r="C510" s="94">
        <f t="shared" si="86"/>
        <v>0</v>
      </c>
      <c r="D510" s="122">
        <f>$D505+(5*$I$481)</f>
        <v>41</v>
      </c>
      <c r="E510" s="41">
        <f t="shared" si="89"/>
        <v>10.7</v>
      </c>
      <c r="F510" s="125">
        <f t="shared" si="89"/>
        <v>66</v>
      </c>
      <c r="G510" s="41">
        <f t="shared" si="88"/>
        <v>10.7</v>
      </c>
    </row>
    <row r="511" spans="1:9" x14ac:dyDescent="0.25">
      <c r="B511" s="135" t="s">
        <v>587</v>
      </c>
      <c r="C511" s="41">
        <v>18.990539353629</v>
      </c>
      <c r="D511" s="41">
        <v>66</v>
      </c>
      <c r="E511" s="41">
        <v>10.7</v>
      </c>
      <c r="F511" s="41">
        <v>66</v>
      </c>
      <c r="G511" s="41">
        <f t="shared" si="88"/>
        <v>10.7</v>
      </c>
    </row>
    <row r="513" spans="1:9" x14ac:dyDescent="0.25">
      <c r="A513" s="117"/>
      <c r="B513" s="93" t="s">
        <v>588</v>
      </c>
      <c r="C513" s="119">
        <v>14</v>
      </c>
      <c r="D513" s="41">
        <f>D515-9</f>
        <v>-28.4</v>
      </c>
      <c r="E513" s="41">
        <f>E515-5</f>
        <v>28.200000000000003</v>
      </c>
      <c r="F513" s="41">
        <v>-60</v>
      </c>
      <c r="G513" s="41">
        <f>E513</f>
        <v>28.200000000000003</v>
      </c>
      <c r="H513" s="37">
        <v>0</v>
      </c>
      <c r="I513" s="37">
        <v>0.3</v>
      </c>
    </row>
    <row r="514" spans="1:9" x14ac:dyDescent="0.25">
      <c r="B514" s="93" t="s">
        <v>589</v>
      </c>
      <c r="C514" s="120">
        <v>13.5</v>
      </c>
      <c r="D514" s="41">
        <f>D515+9</f>
        <v>-10.399999999999999</v>
      </c>
      <c r="E514" s="41">
        <f>E515-5</f>
        <v>28.200000000000003</v>
      </c>
      <c r="F514" s="41">
        <f>F513</f>
        <v>-60</v>
      </c>
      <c r="G514" s="41">
        <f>E514</f>
        <v>28.200000000000003</v>
      </c>
      <c r="H514" s="37">
        <v>0</v>
      </c>
      <c r="I514" s="37">
        <v>0.3</v>
      </c>
    </row>
    <row r="515" spans="1:9" x14ac:dyDescent="0.25">
      <c r="B515" s="93" t="s">
        <v>590</v>
      </c>
      <c r="C515" s="120">
        <v>13.75</v>
      </c>
      <c r="D515" s="41">
        <v>-19.399999999999999</v>
      </c>
      <c r="E515" s="41">
        <v>33.200000000000003</v>
      </c>
      <c r="F515" s="41">
        <f>F514</f>
        <v>-60</v>
      </c>
      <c r="G515" s="41">
        <f>E515</f>
        <v>33.200000000000003</v>
      </c>
      <c r="H515" s="37">
        <v>0</v>
      </c>
      <c r="I515" s="37">
        <v>0</v>
      </c>
    </row>
    <row r="516" spans="1:9" x14ac:dyDescent="0.25">
      <c r="B516" s="93" t="s">
        <v>216</v>
      </c>
      <c r="C516" s="121">
        <f>C515+((C514-C515)/2)</f>
        <v>13.625</v>
      </c>
      <c r="D516" s="41">
        <v>8</v>
      </c>
      <c r="E516" s="41">
        <v>24.05</v>
      </c>
      <c r="F516" s="41">
        <f>F515</f>
        <v>-60</v>
      </c>
      <c r="G516" s="41">
        <f>E516</f>
        <v>24.05</v>
      </c>
      <c r="H516" s="37">
        <v>0</v>
      </c>
      <c r="I516" s="37">
        <v>0</v>
      </c>
    </row>
    <row r="518" spans="1:9" x14ac:dyDescent="0.25">
      <c r="B518" s="93" t="s">
        <v>591</v>
      </c>
      <c r="C518" s="41">
        <f>4.2</f>
        <v>4.2</v>
      </c>
      <c r="D518" s="41">
        <v>-24.33</v>
      </c>
      <c r="E518" s="41">
        <v>3.8410000000000002</v>
      </c>
      <c r="F518" s="41">
        <f>D518+53</f>
        <v>28.67</v>
      </c>
      <c r="G518" s="41">
        <f>E518</f>
        <v>3.8410000000000002</v>
      </c>
    </row>
    <row r="519" spans="1:9" x14ac:dyDescent="0.25">
      <c r="B519" s="93" t="s">
        <v>592</v>
      </c>
      <c r="C519" s="41">
        <f>4.2</f>
        <v>4.2</v>
      </c>
      <c r="D519" s="41">
        <f>F518</f>
        <v>28.67</v>
      </c>
      <c r="E519" s="41">
        <f>E518</f>
        <v>3.8410000000000002</v>
      </c>
      <c r="F519" s="41">
        <f>F518</f>
        <v>28.67</v>
      </c>
      <c r="G519" s="41">
        <f>E519</f>
        <v>3.8410000000000002</v>
      </c>
    </row>
    <row r="521" spans="1:9" x14ac:dyDescent="0.25">
      <c r="B521" s="93" t="s">
        <v>593</v>
      </c>
      <c r="C521" s="41">
        <f>4.2</f>
        <v>4.2</v>
      </c>
      <c r="D521" s="41">
        <v>-24.33</v>
      </c>
      <c r="E521" s="41">
        <v>3.8410000000000002</v>
      </c>
      <c r="F521" s="41">
        <v>-24.33</v>
      </c>
      <c r="G521" s="41">
        <f>E521-55</f>
        <v>-51.158999999999999</v>
      </c>
    </row>
    <row r="522" spans="1:9" x14ac:dyDescent="0.25">
      <c r="B522" s="93" t="s">
        <v>594</v>
      </c>
      <c r="C522" s="41">
        <f>4.2</f>
        <v>4.2</v>
      </c>
      <c r="D522" s="41">
        <v>-24.33</v>
      </c>
      <c r="E522" s="41">
        <f>E521-55</f>
        <v>-51.158999999999999</v>
      </c>
      <c r="F522" s="41">
        <f>F521</f>
        <v>-24.33</v>
      </c>
      <c r="G522" s="41">
        <f>E522</f>
        <v>-51.158999999999999</v>
      </c>
    </row>
    <row r="524" spans="1:9" x14ac:dyDescent="0.25">
      <c r="C524" s="51" t="s">
        <v>104</v>
      </c>
      <c r="D524" s="52" t="s">
        <v>105</v>
      </c>
      <c r="E524" s="52" t="s">
        <v>106</v>
      </c>
      <c r="F524" s="52" t="s">
        <v>105</v>
      </c>
      <c r="G524" s="52" t="s">
        <v>106</v>
      </c>
    </row>
    <row r="525" spans="1:9" x14ac:dyDescent="0.25">
      <c r="B525" t="s">
        <v>595</v>
      </c>
      <c r="C525" s="94">
        <f>C526</f>
        <v>0</v>
      </c>
      <c r="D525" s="41">
        <f>D526-1*32</f>
        <v>-32.972999999999999</v>
      </c>
      <c r="E525" s="41">
        <v>-70</v>
      </c>
      <c r="F525" s="41">
        <v>-66</v>
      </c>
      <c r="G525" s="41">
        <v>-70</v>
      </c>
    </row>
    <row r="526" spans="1:9" x14ac:dyDescent="0.25">
      <c r="B526" t="s">
        <v>596</v>
      </c>
      <c r="C526" s="94">
        <f>C527</f>
        <v>0</v>
      </c>
      <c r="D526" s="41">
        <f>D527-1*32</f>
        <v>-0.97299999999999898</v>
      </c>
      <c r="E526" s="41">
        <v>-70</v>
      </c>
      <c r="F526" s="41">
        <v>-66</v>
      </c>
      <c r="G526" s="41">
        <v>-70</v>
      </c>
    </row>
    <row r="527" spans="1:9" x14ac:dyDescent="0.25">
      <c r="B527" s="135" t="s">
        <v>597</v>
      </c>
      <c r="C527" s="94">
        <f>C528</f>
        <v>0</v>
      </c>
      <c r="D527" s="49">
        <v>31.027000000000001</v>
      </c>
      <c r="E527" s="41">
        <v>-70</v>
      </c>
      <c r="F527" s="41">
        <v>-66</v>
      </c>
      <c r="G527" s="41">
        <v>-70</v>
      </c>
    </row>
    <row r="528" spans="1:9" x14ac:dyDescent="0.25">
      <c r="B528" t="s">
        <v>598</v>
      </c>
      <c r="C528" s="94">
        <f>C529</f>
        <v>0</v>
      </c>
      <c r="D528" s="41">
        <f>D527+1*32</f>
        <v>63.027000000000001</v>
      </c>
      <c r="E528" s="41">
        <v>-70</v>
      </c>
      <c r="F528" s="41">
        <v>-66</v>
      </c>
      <c r="G528" s="41">
        <v>-70</v>
      </c>
    </row>
    <row r="529" spans="2:7" x14ac:dyDescent="0.25">
      <c r="B529" s="138" t="s">
        <v>599</v>
      </c>
      <c r="C529" s="94">
        <f>C530</f>
        <v>0</v>
      </c>
      <c r="D529" s="139">
        <f>D528+1*32</f>
        <v>95.027000000000001</v>
      </c>
      <c r="E529" s="139">
        <v>-70</v>
      </c>
      <c r="F529" s="139">
        <v>-66</v>
      </c>
      <c r="G529" s="139">
        <v>-70</v>
      </c>
    </row>
  </sheetData>
  <mergeCells count="8">
    <mergeCell ref="A66:A81"/>
    <mergeCell ref="A84:A99"/>
    <mergeCell ref="A102:A117"/>
    <mergeCell ref="H5:I5"/>
    <mergeCell ref="A7:A22"/>
    <mergeCell ref="A25:A40"/>
    <mergeCell ref="A43:A58"/>
    <mergeCell ref="H64:I64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Logbook</vt:lpstr>
      <vt:lpstr>Sample Environments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Pauw, Brian Richard</dc:creator>
  <dc:description/>
  <cp:lastModifiedBy>Hörmann, Anja</cp:lastModifiedBy>
  <cp:revision>0</cp:revision>
  <dcterms:created xsi:type="dcterms:W3CDTF">2024-11-30T08:02:18Z</dcterms:created>
  <dcterms:modified xsi:type="dcterms:W3CDTF">2024-12-04T13:37:11Z</dcterms:modified>
  <dc:language>en-US</dc:language>
</cp:coreProperties>
</file>