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book" sheetId="1" state="visible" r:id="rId2"/>
    <sheet name="Sample Environme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<sst xmlns="http://schemas.openxmlformats.org/spreadsheetml/2006/main" count="740" uniqueCount="600">
  <si>
    <t xml:space="preserve">Convert to script</t>
  </si>
  <si>
    <t xml:space="preserve">Series date</t>
  </si>
  <si>
    <t xml:space="preserve">Proposal number</t>
  </si>
  <si>
    <t xml:space="preserve">Sample ID</t>
  </si>
  <si>
    <t xml:space="preserve">Instrument Operator</t>
  </si>
  <si>
    <t xml:space="preserve">batch number</t>
  </si>
  <si>
    <t xml:space="preserve">Instr. Background Date</t>
  </si>
  <si>
    <t xml:space="preserve">Instr. Background Batch number</t>
  </si>
  <si>
    <t xml:space="preserve">Disp. Background Date</t>
  </si>
  <si>
    <t xml:space="preserve">Disp. Background File number</t>
  </si>
  <si>
    <t xml:space="preserve">Displaced Volume Correction</t>
  </si>
  <si>
    <t xml:space="preserve">Sample thickness</t>
  </si>
  <si>
    <t xml:space="preserve">X-ray absorption coefficient at energy</t>
  </si>
  <si>
    <t xml:space="preserve">Sample pos</t>
  </si>
  <si>
    <t xml:space="preserve">Position X</t>
  </si>
  <si>
    <t xml:space="preserve">Position Y</t>
  </si>
  <si>
    <t xml:space="preserve">Position Z</t>
  </si>
  <si>
    <t xml:space="preserve">Blank Position Y</t>
  </si>
  <si>
    <t xml:space="preserve">Blank Position Z</t>
  </si>
  <si>
    <t xml:space="preserve">Measurement Protocol</t>
  </si>
  <si>
    <t xml:space="preserve">Processing pipeline file</t>
  </si>
  <si>
    <t xml:space="preserve">Mask date</t>
  </si>
  <si>
    <t xml:space="preserve">Notes</t>
  </si>
  <si>
    <t xml:space="preserve">Est. Measurement time</t>
  </si>
  <si>
    <t xml:space="preserve">END OF FIXED SECTION</t>
  </si>
  <si>
    <t xml:space="preserve">Protocol keyword-value combination 1</t>
  </si>
  <si>
    <t xml:space="preserve">Protocol keyword-value combination 2</t>
  </si>
  <si>
    <t xml:space="preserve">set True for every measurement to measure</t>
  </si>
  <si>
    <t xml:space="preserve">For multi-day measurements, date of first day</t>
  </si>
  <si>
    <t xml:space="preserve">required field. Fill in proposal first</t>
  </si>
  <si>
    <t xml:space="preserve">samplenumber in the proposal</t>
  </si>
  <si>
    <t xml:space="preserve">BAM username</t>
  </si>
  <si>
    <t xml:space="preserve">sequence number of file</t>
  </si>
  <si>
    <t xml:space="preserve">Date that the background was recorded</t>
  </si>
  <si>
    <t xml:space="preserve">Starting file number that identifies the background to be subtracted</t>
  </si>
  <si>
    <t xml:space="preserve">Date that the dispersant background was recorded (optional)</t>
  </si>
  <si>
    <t xml:space="preserve">Starting file number that identifies the dispersant background to be subtracted</t>
  </si>
  <si>
    <t xml:space="preserve">Correction factor for the displaced volume correction (DV). Enter matrix vol. fraction: has to be between 1 and 0, default 1. </t>
  </si>
  <si>
    <t xml:space="preserve">sample thickness in meters, if not using x-ray absorption to estimate</t>
  </si>
  <si>
    <t xml:space="preserve">Enter the X-ray absorption coefficient in reciprocal meters for the chosen energy (m-1)</t>
  </si>
  <si>
    <t xml:space="preserve">X-position of the sample holder</t>
  </si>
  <si>
    <t xml:space="preserve">Y-position of the sample holder</t>
  </si>
  <si>
    <t xml:space="preserve">Z-position of the sample holder</t>
  </si>
  <si>
    <t xml:space="preserve">Y-position of the sample holder blank hole</t>
  </si>
  <si>
    <t xml:space="preserve">Z-position of the sample holder bank hole</t>
  </si>
  <si>
    <t xml:space="preserve">The measurement prorocol to execute. This takes key-value arguments of all the columns in the logbook. </t>
  </si>
  <si>
    <t xml:space="preserve">Path to the processing pipeline (beta)</t>
  </si>
  <si>
    <t xml:space="preserve">Date that the mask was determined</t>
  </si>
  <si>
    <t xml:space="preserve">estimated measurement time for this protocol in seconds. Used only for duration estimation</t>
  </si>
  <si>
    <t xml:space="preserve">for protocol-specific key-value combinations, e.g. "temperature_setpoint"</t>
  </si>
  <si>
    <t xml:space="preserve">for protocol-specific key-value combinations, e.g. "85"</t>
  </si>
  <si>
    <t xml:space="preserve">converttoscript</t>
  </si>
  <si>
    <t xml:space="preserve">date</t>
  </si>
  <si>
    <t xml:space="preserve">Proposal</t>
  </si>
  <si>
    <t xml:space="preserve">sampleid</t>
  </si>
  <si>
    <t xml:space="preserve">User</t>
  </si>
  <si>
    <t xml:space="preserve">batchnum</t>
  </si>
  <si>
    <t xml:space="preserve">bgdate</t>
  </si>
  <si>
    <t xml:space="preserve">bgnumber</t>
  </si>
  <si>
    <t xml:space="preserve">dbgdate</t>
  </si>
  <si>
    <t xml:space="preserve">dbgnumber</t>
  </si>
  <si>
    <t xml:space="preserve">matrixfraction</t>
  </si>
  <si>
    <t xml:space="preserve">samplethickness</t>
  </si>
  <si>
    <t xml:space="preserve">mu</t>
  </si>
  <si>
    <t xml:space="preserve">sampos</t>
  </si>
  <si>
    <t xml:space="preserve">positionx</t>
  </si>
  <si>
    <t xml:space="preserve">positiony</t>
  </si>
  <si>
    <t xml:space="preserve">positionz</t>
  </si>
  <si>
    <t xml:space="preserve">blankpositiony</t>
  </si>
  <si>
    <t xml:space="preserve">blankpositionz</t>
  </si>
  <si>
    <t xml:space="preserve">protocol</t>
  </si>
  <si>
    <t xml:space="preserve">procpipeline</t>
  </si>
  <si>
    <t xml:space="preserve">maskdate</t>
  </si>
  <si>
    <t xml:space="preserve">notes</t>
  </si>
  <si>
    <t xml:space="preserve">key1</t>
  </si>
  <si>
    <t xml:space="preserve">val1</t>
  </si>
  <si>
    <t xml:space="preserve">key2</t>
  </si>
  <si>
    <t xml:space="preserve">val2</t>
  </si>
  <si>
    <t xml:space="preserve">bpauw</t>
  </si>
  <si>
    <t xml:space="preserve">Cu B1</t>
  </si>
  <si>
    <t xml:space="preserve">20241201_standard_configurations.py</t>
  </si>
  <si>
    <t xml:space="preserve">20210527_Pipeline_Background_AbsThickness_900.nxs</t>
  </si>
  <si>
    <t xml:space="preserve">Cu B2</t>
  </si>
  <si>
    <t xml:space="preserve">Cu B3</t>
  </si>
  <si>
    <t xml:space="preserve">Cu B4</t>
  </si>
  <si>
    <t xml:space="preserve">Cu B5</t>
  </si>
  <si>
    <t xml:space="preserve">Cu B6</t>
  </si>
  <si>
    <t xml:space="preserve">Cu B7</t>
  </si>
  <si>
    <t xml:space="preserve">Cu B8</t>
  </si>
  <si>
    <t xml:space="preserve">Cu B9</t>
  </si>
  <si>
    <t xml:space="preserve">Cu B10</t>
  </si>
  <si>
    <t xml:space="preserve">Cu B11</t>
  </si>
  <si>
    <t xml:space="preserve">Cu B12</t>
  </si>
  <si>
    <t xml:space="preserve">Solid 48</t>
  </si>
  <si>
    <t xml:space="preserve">USAXS off:</t>
  </si>
  <si>
    <t xml:space="preserve">x_offset</t>
  </si>
  <si>
    <t xml:space="preserve">ysam </t>
  </si>
  <si>
    <t xml:space="preserve">zsam </t>
  </si>
  <si>
    <t xml:space="preserve">blank_y</t>
  </si>
  <si>
    <t xml:space="preserve">blank_z</t>
  </si>
  <si>
    <t xml:space="preserve">Blank y</t>
  </si>
  <si>
    <t xml:space="preserve">Blank z</t>
  </si>
  <si>
    <t xml:space="preserve">only copper positions modified to new epics motor psoitions</t>
  </si>
  <si>
    <t xml:space="preserve">User defined</t>
  </si>
  <si>
    <t xml:space="preserve">xsam</t>
  </si>
  <si>
    <t xml:space="preserve">ysam</t>
  </si>
  <si>
    <t xml:space="preserve">zsam</t>
  </si>
  <si>
    <t xml:space="preserve">y_offset</t>
  </si>
  <si>
    <t xml:space="preserve">z-offset</t>
  </si>
  <si>
    <t xml:space="preserve">Top</t>
  </si>
  <si>
    <t xml:space="preserve">Cu A1</t>
  </si>
  <si>
    <t xml:space="preserve">Cu A2</t>
  </si>
  <si>
    <t xml:space="preserve">Cu A3</t>
  </si>
  <si>
    <t xml:space="preserve">Cu A4</t>
  </si>
  <si>
    <t xml:space="preserve">Cu A5</t>
  </si>
  <si>
    <t xml:space="preserve">Cu A6</t>
  </si>
  <si>
    <t xml:space="preserve">Cu A7</t>
  </si>
  <si>
    <t xml:space="preserve">Cu A8</t>
  </si>
  <si>
    <t xml:space="preserve">Cu A9</t>
  </si>
  <si>
    <t xml:space="preserve">Cu A10</t>
  </si>
  <si>
    <t xml:space="preserve">Cu A11</t>
  </si>
  <si>
    <t xml:space="preserve">Cu A12</t>
  </si>
  <si>
    <t xml:space="preserve">Cu A13</t>
  </si>
  <si>
    <t xml:space="preserve">Cu A14</t>
  </si>
  <si>
    <t xml:space="preserve">Cu A15</t>
  </si>
  <si>
    <t xml:space="preserve">Cu A16</t>
  </si>
  <si>
    <t xml:space="preserve">Cu Cap A</t>
  </si>
  <si>
    <t xml:space="preserve">Cu LN A</t>
  </si>
  <si>
    <t xml:space="preserve">Middle</t>
  </si>
  <si>
    <t xml:space="preserve">Cu B13</t>
  </si>
  <si>
    <t xml:space="preserve">Cu B14</t>
  </si>
  <si>
    <t xml:space="preserve">Cu B15</t>
  </si>
  <si>
    <t xml:space="preserve">Cu B16</t>
  </si>
  <si>
    <t xml:space="preserve">Cu Cap B</t>
  </si>
  <si>
    <t xml:space="preserve">Cu LN B</t>
  </si>
  <si>
    <t xml:space="preserve">Bottom</t>
  </si>
  <si>
    <t xml:space="preserve">Cu C1</t>
  </si>
  <si>
    <t xml:space="preserve">Cu C2</t>
  </si>
  <si>
    <t xml:space="preserve">Cu C3</t>
  </si>
  <si>
    <t xml:space="preserve">Cu C4</t>
  </si>
  <si>
    <t xml:space="preserve">Cu C5</t>
  </si>
  <si>
    <t xml:space="preserve">Cu C6</t>
  </si>
  <si>
    <t xml:space="preserve">Cu C7</t>
  </si>
  <si>
    <t xml:space="preserve">Cu C8</t>
  </si>
  <si>
    <t xml:space="preserve">Cu C9</t>
  </si>
  <si>
    <t xml:space="preserve">Cu C10</t>
  </si>
  <si>
    <t xml:space="preserve">Cu C11</t>
  </si>
  <si>
    <t xml:space="preserve">Cu C12</t>
  </si>
  <si>
    <t xml:space="preserve">Cu C13</t>
  </si>
  <si>
    <t xml:space="preserve">Cu C14</t>
  </si>
  <si>
    <t xml:space="preserve">Cu C15</t>
  </si>
  <si>
    <t xml:space="preserve">Cu C16</t>
  </si>
  <si>
    <t xml:space="preserve">Cu Cap C</t>
  </si>
  <si>
    <t xml:space="preserve">Cu LN C</t>
  </si>
  <si>
    <t xml:space="preserve">y_center</t>
  </si>
  <si>
    <t xml:space="preserve">z_center</t>
  </si>
  <si>
    <t xml:space="preserve">Mo A1</t>
  </si>
  <si>
    <t xml:space="preserve">Mo A2</t>
  </si>
  <si>
    <t xml:space="preserve">Mo A3</t>
  </si>
  <si>
    <t xml:space="preserve">Mo A4</t>
  </si>
  <si>
    <t xml:space="preserve">Mo A5</t>
  </si>
  <si>
    <t xml:space="preserve">Mo A6</t>
  </si>
  <si>
    <t xml:space="preserve">Mo A7</t>
  </si>
  <si>
    <t xml:space="preserve">Mo A8</t>
  </si>
  <si>
    <t xml:space="preserve">Mo A9</t>
  </si>
  <si>
    <t xml:space="preserve">Mo A10</t>
  </si>
  <si>
    <t xml:space="preserve">Mo A11</t>
  </si>
  <si>
    <t xml:space="preserve">Mo A12</t>
  </si>
  <si>
    <t xml:space="preserve">Mo A13</t>
  </si>
  <si>
    <t xml:space="preserve">Mo A14</t>
  </si>
  <si>
    <t xml:space="preserve">Mo A15</t>
  </si>
  <si>
    <t xml:space="preserve">Mo A16</t>
  </si>
  <si>
    <t xml:space="preserve">Mo Cap A</t>
  </si>
  <si>
    <t xml:space="preserve">Mo LN A</t>
  </si>
  <si>
    <t xml:space="preserve">Mo B1</t>
  </si>
  <si>
    <t xml:space="preserve">Mo B2</t>
  </si>
  <si>
    <t xml:space="preserve">Mo B3</t>
  </si>
  <si>
    <t xml:space="preserve">Mo B4</t>
  </si>
  <si>
    <t xml:space="preserve">Mo B5</t>
  </si>
  <si>
    <t xml:space="preserve">Mo B6</t>
  </si>
  <si>
    <t xml:space="preserve">Mo B7</t>
  </si>
  <si>
    <t xml:space="preserve">Mo B8</t>
  </si>
  <si>
    <t xml:space="preserve">Mo B9</t>
  </si>
  <si>
    <t xml:space="preserve">Mo B10</t>
  </si>
  <si>
    <t xml:space="preserve">Mo B11</t>
  </si>
  <si>
    <t xml:space="preserve">Mo B12</t>
  </si>
  <si>
    <t xml:space="preserve">Mo B13</t>
  </si>
  <si>
    <t xml:space="preserve">Mo B14</t>
  </si>
  <si>
    <t xml:space="preserve">Mo B15</t>
  </si>
  <si>
    <t xml:space="preserve">Mo B16</t>
  </si>
  <si>
    <t xml:space="preserve">Mo Cap B</t>
  </si>
  <si>
    <t xml:space="preserve">Mo LN B</t>
  </si>
  <si>
    <t xml:space="preserve">Mo C1</t>
  </si>
  <si>
    <t xml:space="preserve">Mo C2</t>
  </si>
  <si>
    <t xml:space="preserve">Mo C3</t>
  </si>
  <si>
    <t xml:space="preserve">Mo C4</t>
  </si>
  <si>
    <t xml:space="preserve">Mo C5</t>
  </si>
  <si>
    <t xml:space="preserve">Mo C6</t>
  </si>
  <si>
    <t xml:space="preserve">Mo C7</t>
  </si>
  <si>
    <t xml:space="preserve">Mo C8</t>
  </si>
  <si>
    <t xml:space="preserve">Mo C9</t>
  </si>
  <si>
    <t xml:space="preserve">Mo C10</t>
  </si>
  <si>
    <t xml:space="preserve">Mo C11</t>
  </si>
  <si>
    <t xml:space="preserve">Mo C12</t>
  </si>
  <si>
    <t xml:space="preserve">Mo C13</t>
  </si>
  <si>
    <t xml:space="preserve">Mo C14</t>
  </si>
  <si>
    <t xml:space="preserve">Mo C15</t>
  </si>
  <si>
    <t xml:space="preserve">Mo C16</t>
  </si>
  <si>
    <t xml:space="preserve">Mo Cap C</t>
  </si>
  <si>
    <t xml:space="preserve">Mo LN C</t>
  </si>
  <si>
    <t xml:space="preserve">Blank</t>
  </si>
  <si>
    <t xml:space="preserve">Mo Cap C Blank</t>
  </si>
  <si>
    <t xml:space="preserve">Cu Cap C Blank</t>
  </si>
  <si>
    <t xml:space="preserve">Cu Heat A</t>
  </si>
  <si>
    <t xml:space="preserve">Cu Heat B</t>
  </si>
  <si>
    <t xml:space="preserve">Cu Heat C</t>
  </si>
  <si>
    <t xml:space="preserve">Cu Heat Blank</t>
  </si>
  <si>
    <t xml:space="preserve">Map A A1</t>
  </si>
  <si>
    <t xml:space="preserve">Map A A2</t>
  </si>
  <si>
    <t xml:space="preserve">Map A A3</t>
  </si>
  <si>
    <t xml:space="preserve">Map A A4</t>
  </si>
  <si>
    <t xml:space="preserve">Map A A5</t>
  </si>
  <si>
    <t xml:space="preserve">Map A A6</t>
  </si>
  <si>
    <t xml:space="preserve">Map A A7</t>
  </si>
  <si>
    <t xml:space="preserve">Map A A8</t>
  </si>
  <si>
    <t xml:space="preserve">Map A A9</t>
  </si>
  <si>
    <t xml:space="preserve">Map A A10</t>
  </si>
  <si>
    <t xml:space="preserve">Map A B1</t>
  </si>
  <si>
    <t xml:space="preserve">Map A B2</t>
  </si>
  <si>
    <t xml:space="preserve">Map A B3</t>
  </si>
  <si>
    <t xml:space="preserve">Map A B4</t>
  </si>
  <si>
    <t xml:space="preserve">Map A B5</t>
  </si>
  <si>
    <t xml:space="preserve">Map A B6</t>
  </si>
  <si>
    <t xml:space="preserve">Map A B7</t>
  </si>
  <si>
    <t xml:space="preserve">Map A B8</t>
  </si>
  <si>
    <t xml:space="preserve">Map A B9</t>
  </si>
  <si>
    <t xml:space="preserve">Map A B10</t>
  </si>
  <si>
    <t xml:space="preserve">Map A C1</t>
  </si>
  <si>
    <t xml:space="preserve">Map A C2</t>
  </si>
  <si>
    <t xml:space="preserve">Map A C3</t>
  </si>
  <si>
    <t xml:space="preserve">Map A C4</t>
  </si>
  <si>
    <t xml:space="preserve">Map A C5</t>
  </si>
  <si>
    <t xml:space="preserve">Map A C6</t>
  </si>
  <si>
    <t xml:space="preserve">Map A C7</t>
  </si>
  <si>
    <t xml:space="preserve">Map A C8</t>
  </si>
  <si>
    <t xml:space="preserve">Map A C9</t>
  </si>
  <si>
    <t xml:space="preserve">Map A C10</t>
  </si>
  <si>
    <t xml:space="preserve">Map A D1</t>
  </si>
  <si>
    <t xml:space="preserve">Map A D2</t>
  </si>
  <si>
    <t xml:space="preserve">Map A D3</t>
  </si>
  <si>
    <t xml:space="preserve">Map A D4</t>
  </si>
  <si>
    <t xml:space="preserve">Map A D5</t>
  </si>
  <si>
    <t xml:space="preserve">Map A D6</t>
  </si>
  <si>
    <t xml:space="preserve">Map A D7</t>
  </si>
  <si>
    <t xml:space="preserve">Map A D8</t>
  </si>
  <si>
    <t xml:space="preserve">Map A D9</t>
  </si>
  <si>
    <t xml:space="preserve">Map A D10</t>
  </si>
  <si>
    <t xml:space="preserve">Map A E1</t>
  </si>
  <si>
    <t xml:space="preserve">Map A E2</t>
  </si>
  <si>
    <t xml:space="preserve">Map A E3</t>
  </si>
  <si>
    <t xml:space="preserve">Map A E4</t>
  </si>
  <si>
    <t xml:space="preserve">y-step</t>
  </si>
  <si>
    <t xml:space="preserve">Map A E5</t>
  </si>
  <si>
    <t xml:space="preserve">Map A E6</t>
  </si>
  <si>
    <t xml:space="preserve">Map A E7</t>
  </si>
  <si>
    <t xml:space="preserve">Map A E8</t>
  </si>
  <si>
    <t xml:space="preserve">Map A E9</t>
  </si>
  <si>
    <t xml:space="preserve">Map A E10</t>
  </si>
  <si>
    <t xml:space="preserve">Map A F1</t>
  </si>
  <si>
    <t xml:space="preserve">Map A F2</t>
  </si>
  <si>
    <t xml:space="preserve">Map A F3</t>
  </si>
  <si>
    <t xml:space="preserve">Map A F4</t>
  </si>
  <si>
    <t xml:space="preserve">Map A F5</t>
  </si>
  <si>
    <t xml:space="preserve">Map A F6</t>
  </si>
  <si>
    <t xml:space="preserve">Map A F7</t>
  </si>
  <si>
    <t xml:space="preserve">Map A F8</t>
  </si>
  <si>
    <t xml:space="preserve">Map A F9</t>
  </si>
  <si>
    <t xml:space="preserve">Map A F10</t>
  </si>
  <si>
    <t xml:space="preserve">Map A G1</t>
  </si>
  <si>
    <t xml:space="preserve">Map A G2</t>
  </si>
  <si>
    <t xml:space="preserve">Map A G3</t>
  </si>
  <si>
    <t xml:space="preserve">Map A G4</t>
  </si>
  <si>
    <t xml:space="preserve">Map A G5</t>
  </si>
  <si>
    <t xml:space="preserve">Map A G6</t>
  </si>
  <si>
    <t xml:space="preserve">Map A G7</t>
  </si>
  <si>
    <t xml:space="preserve">Map A G8</t>
  </si>
  <si>
    <t xml:space="preserve">Map A G9</t>
  </si>
  <si>
    <t xml:space="preserve">Map A G10</t>
  </si>
  <si>
    <t xml:space="preserve">Map A H1</t>
  </si>
  <si>
    <t xml:space="preserve">Map A H2</t>
  </si>
  <si>
    <t xml:space="preserve">Map A H3</t>
  </si>
  <si>
    <t xml:space="preserve">Map A H4</t>
  </si>
  <si>
    <t xml:space="preserve">Map A H5</t>
  </si>
  <si>
    <t xml:space="preserve">Map A H6</t>
  </si>
  <si>
    <t xml:space="preserve">Map A H7</t>
  </si>
  <si>
    <t xml:space="preserve">Map A H8</t>
  </si>
  <si>
    <t xml:space="preserve">Map A H9</t>
  </si>
  <si>
    <t xml:space="preserve">Map A H10</t>
  </si>
  <si>
    <t xml:space="preserve">Map A I1</t>
  </si>
  <si>
    <t xml:space="preserve">Map A I2</t>
  </si>
  <si>
    <t xml:space="preserve">Map A I3</t>
  </si>
  <si>
    <t xml:space="preserve">Map A I4</t>
  </si>
  <si>
    <t xml:space="preserve">Map A I5</t>
  </si>
  <si>
    <t xml:space="preserve">Map A I6</t>
  </si>
  <si>
    <t xml:space="preserve">Map A I7</t>
  </si>
  <si>
    <t xml:space="preserve">Map A I8</t>
  </si>
  <si>
    <t xml:space="preserve">Map A I9</t>
  </si>
  <si>
    <t xml:space="preserve">Map A I10</t>
  </si>
  <si>
    <t xml:space="preserve">Map A J1</t>
  </si>
  <si>
    <t xml:space="preserve">Map A J2</t>
  </si>
  <si>
    <t xml:space="preserve">Map A J3</t>
  </si>
  <si>
    <t xml:space="preserve">Map A J4</t>
  </si>
  <si>
    <t xml:space="preserve">Map A J5</t>
  </si>
  <si>
    <t xml:space="preserve">Map A J6</t>
  </si>
  <si>
    <t xml:space="preserve">Map A J7</t>
  </si>
  <si>
    <t xml:space="preserve">Map A J8</t>
  </si>
  <si>
    <t xml:space="preserve">Map A J9</t>
  </si>
  <si>
    <t xml:space="preserve">Map A J10</t>
  </si>
  <si>
    <t xml:space="preserve">Map A Blank</t>
  </si>
  <si>
    <t xml:space="preserve">Map B A1</t>
  </si>
  <si>
    <t xml:space="preserve">Map B A2</t>
  </si>
  <si>
    <t xml:space="preserve">Map B A3</t>
  </si>
  <si>
    <t xml:space="preserve">Map B A4</t>
  </si>
  <si>
    <t xml:space="preserve">Map B A5</t>
  </si>
  <si>
    <t xml:space="preserve">Map B A6</t>
  </si>
  <si>
    <t xml:space="preserve">Map B A7</t>
  </si>
  <si>
    <t xml:space="preserve">Map B A8</t>
  </si>
  <si>
    <t xml:space="preserve">Map B A9</t>
  </si>
  <si>
    <t xml:space="preserve">Map B A10</t>
  </si>
  <si>
    <t xml:space="preserve">Map B B1</t>
  </si>
  <si>
    <t xml:space="preserve">Map B B2</t>
  </si>
  <si>
    <t xml:space="preserve">Map B B3</t>
  </si>
  <si>
    <t xml:space="preserve">Map B B4</t>
  </si>
  <si>
    <t xml:space="preserve">Map B B5</t>
  </si>
  <si>
    <t xml:space="preserve">Map B B6</t>
  </si>
  <si>
    <t xml:space="preserve">Map B B7</t>
  </si>
  <si>
    <t xml:space="preserve">Map B B8</t>
  </si>
  <si>
    <t xml:space="preserve">Map B B9</t>
  </si>
  <si>
    <t xml:space="preserve">Map B B10</t>
  </si>
  <si>
    <t xml:space="preserve">Map B C1</t>
  </si>
  <si>
    <t xml:space="preserve">Map B C2</t>
  </si>
  <si>
    <t xml:space="preserve">Map B C3</t>
  </si>
  <si>
    <t xml:space="preserve">Map B C4</t>
  </si>
  <si>
    <t xml:space="preserve">Map B C5</t>
  </si>
  <si>
    <t xml:space="preserve">Map B C6</t>
  </si>
  <si>
    <t xml:space="preserve">Map B C7</t>
  </si>
  <si>
    <t xml:space="preserve">Map B C8</t>
  </si>
  <si>
    <t xml:space="preserve">Map B C9</t>
  </si>
  <si>
    <t xml:space="preserve">Map B C10</t>
  </si>
  <si>
    <t xml:space="preserve">Map B D1</t>
  </si>
  <si>
    <t xml:space="preserve">Map B D2</t>
  </si>
  <si>
    <t xml:space="preserve">Map B D3</t>
  </si>
  <si>
    <t xml:space="preserve">Map B D4</t>
  </si>
  <si>
    <t xml:space="preserve">Map B D5</t>
  </si>
  <si>
    <t xml:space="preserve">Map B D6</t>
  </si>
  <si>
    <t xml:space="preserve">Map B D7</t>
  </si>
  <si>
    <t xml:space="preserve">Map B D8</t>
  </si>
  <si>
    <t xml:space="preserve">Map B D9</t>
  </si>
  <si>
    <t xml:space="preserve">Map B D10</t>
  </si>
  <si>
    <t xml:space="preserve">Map B E1</t>
  </si>
  <si>
    <t xml:space="preserve">Map B E2</t>
  </si>
  <si>
    <t xml:space="preserve">Map B E3</t>
  </si>
  <si>
    <t xml:space="preserve">Map B E4</t>
  </si>
  <si>
    <t xml:space="preserve">Map B E5</t>
  </si>
  <si>
    <t xml:space="preserve">Map B E6</t>
  </si>
  <si>
    <t xml:space="preserve">Map B E7</t>
  </si>
  <si>
    <t xml:space="preserve">Map B E8</t>
  </si>
  <si>
    <t xml:space="preserve">Map B E9</t>
  </si>
  <si>
    <t xml:space="preserve">Map B E10</t>
  </si>
  <si>
    <t xml:space="preserve">Map B F1</t>
  </si>
  <si>
    <t xml:space="preserve">Map B F2</t>
  </si>
  <si>
    <t xml:space="preserve">Map B F3</t>
  </si>
  <si>
    <t xml:space="preserve">Map B F4</t>
  </si>
  <si>
    <t xml:space="preserve">Map B F5</t>
  </si>
  <si>
    <t xml:space="preserve">Map B F6</t>
  </si>
  <si>
    <t xml:space="preserve">Map B F7</t>
  </si>
  <si>
    <t xml:space="preserve">Map B F8</t>
  </si>
  <si>
    <t xml:space="preserve">Map B F9</t>
  </si>
  <si>
    <t xml:space="preserve">Map B F10</t>
  </si>
  <si>
    <t xml:space="preserve">Map B G1</t>
  </si>
  <si>
    <t xml:space="preserve">Map B G2</t>
  </si>
  <si>
    <t xml:space="preserve">Map B G3</t>
  </si>
  <si>
    <t xml:space="preserve">Map B G4</t>
  </si>
  <si>
    <t xml:space="preserve">Map B G5</t>
  </si>
  <si>
    <t xml:space="preserve">Map B G6</t>
  </si>
  <si>
    <t xml:space="preserve">Map B G7</t>
  </si>
  <si>
    <t xml:space="preserve">Map B G8</t>
  </si>
  <si>
    <t xml:space="preserve">Map B G9</t>
  </si>
  <si>
    <t xml:space="preserve">Map B G10</t>
  </si>
  <si>
    <t xml:space="preserve">Map B H1</t>
  </si>
  <si>
    <t xml:space="preserve">Map B H2</t>
  </si>
  <si>
    <t xml:space="preserve">Map B H3</t>
  </si>
  <si>
    <t xml:space="preserve">Map B H4</t>
  </si>
  <si>
    <t xml:space="preserve">Map B H5</t>
  </si>
  <si>
    <t xml:space="preserve">Map B H6</t>
  </si>
  <si>
    <t xml:space="preserve">Map B H7</t>
  </si>
  <si>
    <t xml:space="preserve">Map B H8</t>
  </si>
  <si>
    <t xml:space="preserve">Map B H9</t>
  </si>
  <si>
    <t xml:space="preserve">Map B H10</t>
  </si>
  <si>
    <t xml:space="preserve">Map B I1</t>
  </si>
  <si>
    <t xml:space="preserve">Map B I2</t>
  </si>
  <si>
    <t xml:space="preserve">Map B I3</t>
  </si>
  <si>
    <t xml:space="preserve">Map B I4</t>
  </si>
  <si>
    <t xml:space="preserve">Map B I5</t>
  </si>
  <si>
    <t xml:space="preserve">Map B I6</t>
  </si>
  <si>
    <t xml:space="preserve">Map B I7</t>
  </si>
  <si>
    <t xml:space="preserve">Map B I8</t>
  </si>
  <si>
    <t xml:space="preserve">Map B I9</t>
  </si>
  <si>
    <t xml:space="preserve">Map B I10</t>
  </si>
  <si>
    <t xml:space="preserve">Map B J1</t>
  </si>
  <si>
    <t xml:space="preserve">Map B J2</t>
  </si>
  <si>
    <t xml:space="preserve">Map B J3</t>
  </si>
  <si>
    <t xml:space="preserve">Map B J4</t>
  </si>
  <si>
    <t xml:space="preserve">Map B J5</t>
  </si>
  <si>
    <t xml:space="preserve">Map B J6</t>
  </si>
  <si>
    <t xml:space="preserve">Map B J7</t>
  </si>
  <si>
    <t xml:space="preserve">Map B J8</t>
  </si>
  <si>
    <t xml:space="preserve">Map B J9</t>
  </si>
  <si>
    <t xml:space="preserve">Map B J10</t>
  </si>
  <si>
    <t xml:space="preserve">Map B Blank</t>
  </si>
  <si>
    <t xml:space="preserve">Map C A1</t>
  </si>
  <si>
    <t xml:space="preserve">Map C A2</t>
  </si>
  <si>
    <t xml:space="preserve">Map C A3</t>
  </si>
  <si>
    <t xml:space="preserve">Map C A4</t>
  </si>
  <si>
    <t xml:space="preserve">Map C A5</t>
  </si>
  <si>
    <t xml:space="preserve">Map C A6</t>
  </si>
  <si>
    <t xml:space="preserve">Map C A7</t>
  </si>
  <si>
    <t xml:space="preserve">Map C A8</t>
  </si>
  <si>
    <t xml:space="preserve">Map C A9</t>
  </si>
  <si>
    <t xml:space="preserve">Map C A10</t>
  </si>
  <si>
    <t xml:space="preserve">Map C B1</t>
  </si>
  <si>
    <t xml:space="preserve">Map C B2</t>
  </si>
  <si>
    <t xml:space="preserve">Map C B3</t>
  </si>
  <si>
    <t xml:space="preserve">Map C B4</t>
  </si>
  <si>
    <t xml:space="preserve">Map C B5</t>
  </si>
  <si>
    <t xml:space="preserve">Map C B6</t>
  </si>
  <si>
    <t xml:space="preserve">Map C B7</t>
  </si>
  <si>
    <t xml:space="preserve">Map C B8</t>
  </si>
  <si>
    <t xml:space="preserve">Map C B9</t>
  </si>
  <si>
    <t xml:space="preserve">Map C B10</t>
  </si>
  <si>
    <t xml:space="preserve">Map C C1</t>
  </si>
  <si>
    <t xml:space="preserve">Map C C2</t>
  </si>
  <si>
    <t xml:space="preserve">Map C C3</t>
  </si>
  <si>
    <t xml:space="preserve">Map C C4</t>
  </si>
  <si>
    <t xml:space="preserve">Map C C5</t>
  </si>
  <si>
    <t xml:space="preserve">Map C C6</t>
  </si>
  <si>
    <t xml:space="preserve">Map C C7</t>
  </si>
  <si>
    <t xml:space="preserve">Map C C8</t>
  </si>
  <si>
    <t xml:space="preserve">Map C C9</t>
  </si>
  <si>
    <t xml:space="preserve">Map C C10</t>
  </si>
  <si>
    <t xml:space="preserve">Map C D1</t>
  </si>
  <si>
    <t xml:space="preserve">Map C D2</t>
  </si>
  <si>
    <t xml:space="preserve">Map C D3</t>
  </si>
  <si>
    <t xml:space="preserve">Map C D4</t>
  </si>
  <si>
    <t xml:space="preserve">Map C D5</t>
  </si>
  <si>
    <t xml:space="preserve">Map C D6</t>
  </si>
  <si>
    <t xml:space="preserve">Map C D7</t>
  </si>
  <si>
    <t xml:space="preserve">Map C D8</t>
  </si>
  <si>
    <t xml:space="preserve">Map C D9</t>
  </si>
  <si>
    <t xml:space="preserve">Map C D10</t>
  </si>
  <si>
    <t xml:space="preserve">Map C E1</t>
  </si>
  <si>
    <t xml:space="preserve">Map C E2</t>
  </si>
  <si>
    <t xml:space="preserve">Map C E3</t>
  </si>
  <si>
    <t xml:space="preserve">Map C E4</t>
  </si>
  <si>
    <t xml:space="preserve">Map C E5</t>
  </si>
  <si>
    <t xml:space="preserve">Map C E6</t>
  </si>
  <si>
    <t xml:space="preserve">Map C E7</t>
  </si>
  <si>
    <t xml:space="preserve">Map C E8</t>
  </si>
  <si>
    <t xml:space="preserve">Map C E9</t>
  </si>
  <si>
    <t xml:space="preserve">Map C E10</t>
  </si>
  <si>
    <t xml:space="preserve">Map C F1</t>
  </si>
  <si>
    <t xml:space="preserve">Map C F2</t>
  </si>
  <si>
    <t xml:space="preserve">Map C F3</t>
  </si>
  <si>
    <t xml:space="preserve">Map C F4</t>
  </si>
  <si>
    <t xml:space="preserve">Map C F5</t>
  </si>
  <si>
    <t xml:space="preserve">Map C F6</t>
  </si>
  <si>
    <t xml:space="preserve">Map C F7</t>
  </si>
  <si>
    <t xml:space="preserve">Map C F8</t>
  </si>
  <si>
    <t xml:space="preserve">Map C F9</t>
  </si>
  <si>
    <t xml:space="preserve">Map C F10</t>
  </si>
  <si>
    <t xml:space="preserve">Map C G1</t>
  </si>
  <si>
    <t xml:space="preserve">Map C G2</t>
  </si>
  <si>
    <t xml:space="preserve">Map C G3</t>
  </si>
  <si>
    <t xml:space="preserve">Map C G4</t>
  </si>
  <si>
    <t xml:space="preserve">Map C G5</t>
  </si>
  <si>
    <t xml:space="preserve">Map C G6</t>
  </si>
  <si>
    <t xml:space="preserve">Map C G7</t>
  </si>
  <si>
    <t xml:space="preserve">Map C G8</t>
  </si>
  <si>
    <t xml:space="preserve">Map C G9</t>
  </si>
  <si>
    <t xml:space="preserve">Map C G10</t>
  </si>
  <si>
    <t xml:space="preserve">Map C H1</t>
  </si>
  <si>
    <t xml:space="preserve">Map C H2</t>
  </si>
  <si>
    <t xml:space="preserve">Map C H3</t>
  </si>
  <si>
    <t xml:space="preserve">Map C H4</t>
  </si>
  <si>
    <t xml:space="preserve">Map C H5</t>
  </si>
  <si>
    <t xml:space="preserve">Map C H6</t>
  </si>
  <si>
    <t xml:space="preserve">Map C H7</t>
  </si>
  <si>
    <t xml:space="preserve">Map C H8</t>
  </si>
  <si>
    <t xml:space="preserve">Map C H9</t>
  </si>
  <si>
    <t xml:space="preserve">Map C H10</t>
  </si>
  <si>
    <t xml:space="preserve">Map C I1</t>
  </si>
  <si>
    <t xml:space="preserve">Map C I2</t>
  </si>
  <si>
    <t xml:space="preserve">Map C I3</t>
  </si>
  <si>
    <t xml:space="preserve">Map C I4</t>
  </si>
  <si>
    <t xml:space="preserve">Map C I5</t>
  </si>
  <si>
    <t xml:space="preserve">Map C I6</t>
  </si>
  <si>
    <t xml:space="preserve">Map C I7</t>
  </si>
  <si>
    <t xml:space="preserve">Map C I8</t>
  </si>
  <si>
    <t xml:space="preserve">Map C I9</t>
  </si>
  <si>
    <t xml:space="preserve">Map C I10</t>
  </si>
  <si>
    <t xml:space="preserve">Map C J1</t>
  </si>
  <si>
    <t xml:space="preserve">Map C J2</t>
  </si>
  <si>
    <t xml:space="preserve">Map C J3</t>
  </si>
  <si>
    <t xml:space="preserve">Map C J4</t>
  </si>
  <si>
    <t xml:space="preserve">Map C J5</t>
  </si>
  <si>
    <t xml:space="preserve">Map C J6</t>
  </si>
  <si>
    <t xml:space="preserve">Map C J7</t>
  </si>
  <si>
    <t xml:space="preserve">Map C J8</t>
  </si>
  <si>
    <t xml:space="preserve">Map C J9</t>
  </si>
  <si>
    <t xml:space="preserve">Map C J10</t>
  </si>
  <si>
    <t xml:space="preserve">Map C Blank</t>
  </si>
  <si>
    <t xml:space="preserve">Squid Pen A1</t>
  </si>
  <si>
    <t xml:space="preserve">Squid Pen A2</t>
  </si>
  <si>
    <t xml:space="preserve">Squid Pen A3</t>
  </si>
  <si>
    <t xml:space="preserve">Squid Pen A4</t>
  </si>
  <si>
    <t xml:space="preserve">Squid Pen A5</t>
  </si>
  <si>
    <t xml:space="preserve">Squid Pen A6</t>
  </si>
  <si>
    <t xml:space="preserve">Squid Pen A7</t>
  </si>
  <si>
    <t xml:space="preserve">Squid Pen A8</t>
  </si>
  <si>
    <t xml:space="preserve">Squid Pen A9</t>
  </si>
  <si>
    <t xml:space="preserve">Squid Pen A10</t>
  </si>
  <si>
    <t xml:space="preserve">Squid Pen A11</t>
  </si>
  <si>
    <t xml:space="preserve">Squid Pen B1</t>
  </si>
  <si>
    <t xml:space="preserve">Squid Pen B2</t>
  </si>
  <si>
    <t xml:space="preserve">Squid Pen B3</t>
  </si>
  <si>
    <t xml:space="preserve">Squid Pen B4</t>
  </si>
  <si>
    <t xml:space="preserve">Squid Pen B5</t>
  </si>
  <si>
    <t xml:space="preserve">Squid Pen B6</t>
  </si>
  <si>
    <t xml:space="preserve">Squid Pen B7</t>
  </si>
  <si>
    <t xml:space="preserve">Squid Pen B8</t>
  </si>
  <si>
    <t xml:space="preserve">Squid Pen B9</t>
  </si>
  <si>
    <t xml:space="preserve">Squid Pen B10</t>
  </si>
  <si>
    <t xml:space="preserve">Squid Pen B11</t>
  </si>
  <si>
    <t xml:space="preserve">Squid Pen C1</t>
  </si>
  <si>
    <t xml:space="preserve">Squid Pen C2</t>
  </si>
  <si>
    <t xml:space="preserve">Squid Pen C3</t>
  </si>
  <si>
    <t xml:space="preserve">Squid Pen C4</t>
  </si>
  <si>
    <t xml:space="preserve">Squid Pen C5</t>
  </si>
  <si>
    <t xml:space="preserve">Squid Pen C6</t>
  </si>
  <si>
    <t xml:space="preserve">Squid Pen C7</t>
  </si>
  <si>
    <t xml:space="preserve">Squid Pen C8</t>
  </si>
  <si>
    <t xml:space="preserve">Squid Pen C9</t>
  </si>
  <si>
    <t xml:space="preserve">Squid Pen C10</t>
  </si>
  <si>
    <t xml:space="preserve">Squid Pen C11</t>
  </si>
  <si>
    <t xml:space="preserve">Squid Pen Blank</t>
  </si>
  <si>
    <t xml:space="preserve">Map A Mg E1</t>
  </si>
  <si>
    <t xml:space="preserve">Map A Mg E2</t>
  </si>
  <si>
    <t xml:space="preserve">Map A Mg E3</t>
  </si>
  <si>
    <t xml:space="preserve">Map A Mg E4</t>
  </si>
  <si>
    <t xml:space="preserve">Map A Mg E5</t>
  </si>
  <si>
    <t xml:space="preserve">Map A Mg E6</t>
  </si>
  <si>
    <t xml:space="preserve">Map A Mg E7</t>
  </si>
  <si>
    <t xml:space="preserve">Map A Mg E8</t>
  </si>
  <si>
    <t xml:space="preserve">Map A Mg E9</t>
  </si>
  <si>
    <t xml:space="preserve">Map A Mg E10</t>
  </si>
  <si>
    <t xml:space="preserve">Map A Mg Blank</t>
  </si>
  <si>
    <t xml:space="preserve">Map A Mg F1</t>
  </si>
  <si>
    <t xml:space="preserve">Map A Mg F2</t>
  </si>
  <si>
    <t xml:space="preserve">Map A Mg F3</t>
  </si>
  <si>
    <t xml:space="preserve">Map A Mg F4</t>
  </si>
  <si>
    <t xml:space="preserve">Map A Mg F5</t>
  </si>
  <si>
    <t xml:space="preserve">Map A Mg F6</t>
  </si>
  <si>
    <t xml:space="preserve">Map A Mg F7</t>
  </si>
  <si>
    <t xml:space="preserve">Map A Mg F8</t>
  </si>
  <si>
    <t xml:space="preserve">Map A Mg F9</t>
  </si>
  <si>
    <t xml:space="preserve">Map A Mg F10</t>
  </si>
  <si>
    <t xml:space="preserve">Map A Mg F Blank</t>
  </si>
  <si>
    <t xml:space="preserve">Map A Mg G1</t>
  </si>
  <si>
    <t xml:space="preserve">Map A Mg G2</t>
  </si>
  <si>
    <t xml:space="preserve">Map A Mg G3</t>
  </si>
  <si>
    <t xml:space="preserve">Map A Mg G4</t>
  </si>
  <si>
    <t xml:space="preserve">Map A Mg G5</t>
  </si>
  <si>
    <t xml:space="preserve">Map A Mg G6</t>
  </si>
  <si>
    <t xml:space="preserve">Map A Mg G7</t>
  </si>
  <si>
    <t xml:space="preserve">Map A Mg G8</t>
  </si>
  <si>
    <t xml:space="preserve">Map A Mg G9</t>
  </si>
  <si>
    <t xml:space="preserve">Map A Mg G10</t>
  </si>
  <si>
    <t xml:space="preserve">Map A Mg G Blank</t>
  </si>
  <si>
    <t xml:space="preserve">Cu Liquid Heat A</t>
  </si>
  <si>
    <t xml:space="preserve">Cu Liquid Heat B</t>
  </si>
  <si>
    <t xml:space="preserve">Cu Liquid Heat C</t>
  </si>
  <si>
    <t xml:space="preserve">Pauls Ecell</t>
  </si>
  <si>
    <t xml:space="preserve">Pauls Ecell Blank</t>
  </si>
  <si>
    <t xml:space="preserve">Knuts Ecell</t>
  </si>
  <si>
    <t xml:space="preserve">Knuts Ecell Blank</t>
  </si>
  <si>
    <t xml:space="preserve">Cu GI1</t>
  </si>
  <si>
    <t xml:space="preserve">Cu GI2</t>
  </si>
  <si>
    <t xml:space="preserve">Cu GI3</t>
  </si>
  <si>
    <t xml:space="preserve">Cu GI4</t>
  </si>
  <si>
    <t xml:space="preserve">Cu GI5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</si>
</sst>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;@"/>
    <numFmt numFmtId="166" formatCode="@"/>
    <numFmt numFmtId="167" formatCode="0"/>
    <numFmt numFmtId="168" formatCode="mm/dd/yyyy"/>
    <numFmt numFmtId="169" formatCode="0.00E+000"/>
    <numFmt numFmtId="170" formatCode="General"/>
    <numFmt numFmtId="171" formatCode="#,##0"/>
    <numFmt numFmtId="172" formatCode="mmm\ dd"/>
    <numFmt numFmtId="173" formatCode="#,##0.000"/>
    <numFmt numFmtId="174" formatCode="0.000"/>
    <numFmt numFmtId="175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12"/>
      <color rgb="FF0066CC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333333"/>
      <name val="Consolas"/>
      <family val="3"/>
      <charset val="1"/>
    </font>
    <font>
      <sz val="11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11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BE5D6"/>
        <bgColor rgb="FFF2F2F2"/>
      </patternFill>
    </fill>
    <fill>
      <patternFill patternType="solid">
        <fgColor rgb="FFC00000"/>
        <bgColor rgb="FFFF0000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E2F0D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1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5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5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5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3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2F0D9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2" topLeftCell="T11" activePane="bottomRight" state="frozen"/>
      <selection pane="topLeft" activeCell="A1" activeCellId="0" sqref="A1"/>
      <selection pane="topRight" activeCell="T1" activeCellId="0" sqref="T1"/>
      <selection pane="bottomLeft" activeCell="A11" activeCellId="0" sqref="A11"/>
      <selection pane="bottomRight" activeCell="T11" activeCellId="0" sqref="T11"/>
    </sheetView>
  </sheetViews>
  <sheetFormatPr defaultColWidth="8.515625" defaultRowHeight="14.2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1" width="12"/>
    <col collapsed="false" customWidth="true" hidden="false" outlineLevel="0" max="3" min="3" style="0" width="12"/>
    <col collapsed="false" customWidth="true" hidden="false" outlineLevel="0" max="4" min="4" style="0" width="14.36"/>
    <col collapsed="false" customWidth="true" hidden="false" outlineLevel="0" max="5" min="5" style="0" width="12.63"/>
    <col collapsed="false" customWidth="true" hidden="false" outlineLevel="0" max="6" min="6" style="0" width="9.27"/>
    <col collapsed="false" customWidth="true" hidden="false" outlineLevel="0" max="7" min="7" style="1" width="14.09"/>
    <col collapsed="false" customWidth="true" hidden="false" outlineLevel="0" max="8" min="8" style="0" width="14.09"/>
    <col collapsed="false" customWidth="true" hidden="false" outlineLevel="0" max="9" min="9" style="1" width="14.09"/>
    <col collapsed="false" customWidth="true" hidden="false" outlineLevel="0" max="10" min="10" style="0" width="14.09"/>
    <col collapsed="false" customWidth="true" hidden="false" outlineLevel="0" max="11" min="11" style="0" width="12.09"/>
    <col collapsed="false" customWidth="true" hidden="false" outlineLevel="0" max="12" min="12" style="0" width="17.45"/>
    <col collapsed="false" customWidth="true" hidden="false" outlineLevel="0" max="13" min="13" style="0" width="13.36"/>
    <col collapsed="false" customWidth="true" hidden="false" outlineLevel="0" max="14" min="14" style="0" width="15.09"/>
    <col collapsed="false" customWidth="true" hidden="false" outlineLevel="0" max="15" min="15" style="0" width="17.82"/>
    <col collapsed="false" customWidth="true" hidden="false" outlineLevel="0" max="16" min="16" style="0" width="14.09"/>
    <col collapsed="false" customWidth="true" hidden="false" outlineLevel="0" max="17" min="17" style="0" width="13"/>
    <col collapsed="false" customWidth="true" hidden="false" outlineLevel="0" max="18" min="18" style="0" width="16.73"/>
    <col collapsed="false" customWidth="true" hidden="false" outlineLevel="0" max="19" min="19" style="2" width="18.63"/>
    <col collapsed="false" customWidth="true" hidden="false" outlineLevel="0" max="20" min="20" style="0" width="33.36"/>
    <col collapsed="false" customWidth="true" hidden="false" outlineLevel="0" max="21" min="21" style="0" width="16.82"/>
    <col collapsed="false" customWidth="true" hidden="false" outlineLevel="0" max="22" min="22" style="0" width="17.36"/>
    <col collapsed="false" customWidth="true" hidden="false" outlineLevel="0" max="23" min="23" style="0" width="16.36"/>
    <col collapsed="false" customWidth="true" hidden="false" outlineLevel="0" max="25" min="25" style="0" width="2.09"/>
  </cols>
  <sheetData>
    <row r="1" customFormat="false" ht="76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5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6" t="s">
        <v>18</v>
      </c>
      <c r="T1" s="3" t="s">
        <v>19</v>
      </c>
      <c r="U1" s="3" t="s">
        <v>20</v>
      </c>
      <c r="V1" s="7" t="s">
        <v>21</v>
      </c>
      <c r="W1" s="3" t="s">
        <v>22</v>
      </c>
      <c r="X1" s="5" t="s">
        <v>23</v>
      </c>
      <c r="Y1" s="8" t="s">
        <v>24</v>
      </c>
      <c r="Z1" s="5" t="s">
        <v>25</v>
      </c>
      <c r="AA1" s="5" t="s">
        <v>25</v>
      </c>
      <c r="AB1" s="5" t="s">
        <v>26</v>
      </c>
      <c r="AC1" s="5" t="s">
        <v>26</v>
      </c>
    </row>
    <row r="2" customFormat="false" ht="83.25" hidden="false" customHeight="true" outlineLevel="0" collapsed="false">
      <c r="A2" s="9" t="s">
        <v>27</v>
      </c>
      <c r="B2" s="9" t="s">
        <v>28</v>
      </c>
      <c r="C2" s="9" t="s">
        <v>29</v>
      </c>
      <c r="D2" s="9" t="s">
        <v>30</v>
      </c>
      <c r="E2" s="9" t="s">
        <v>31</v>
      </c>
      <c r="F2" s="10" t="s">
        <v>32</v>
      </c>
      <c r="G2" s="11" t="s">
        <v>33</v>
      </c>
      <c r="H2" s="12" t="s">
        <v>34</v>
      </c>
      <c r="I2" s="11" t="s">
        <v>35</v>
      </c>
      <c r="J2" s="11" t="s">
        <v>36</v>
      </c>
      <c r="K2" s="12" t="s">
        <v>37</v>
      </c>
      <c r="L2" s="12" t="s">
        <v>38</v>
      </c>
      <c r="M2" s="12" t="s">
        <v>39</v>
      </c>
      <c r="N2" s="9"/>
      <c r="O2" s="12" t="s">
        <v>40</v>
      </c>
      <c r="P2" s="12" t="s">
        <v>41</v>
      </c>
      <c r="Q2" s="12" t="s">
        <v>42</v>
      </c>
      <c r="R2" s="12" t="s">
        <v>43</v>
      </c>
      <c r="S2" s="13" t="s">
        <v>44</v>
      </c>
      <c r="T2" s="9" t="s">
        <v>45</v>
      </c>
      <c r="U2" s="12" t="s">
        <v>46</v>
      </c>
      <c r="V2" s="14" t="s">
        <v>47</v>
      </c>
      <c r="W2" s="15"/>
      <c r="X2" s="11" t="s">
        <v>48</v>
      </c>
      <c r="Y2" s="16"/>
      <c r="Z2" s="11" t="s">
        <v>49</v>
      </c>
      <c r="AA2" s="11" t="s">
        <v>50</v>
      </c>
    </row>
    <row r="3" customFormat="false" ht="14.25" hidden="false" customHeight="false" outlineLevel="0" collapsed="false">
      <c r="A3" s="17" t="s">
        <v>51</v>
      </c>
      <c r="B3" s="17" t="s">
        <v>52</v>
      </c>
      <c r="C3" s="17" t="s">
        <v>53</v>
      </c>
      <c r="D3" s="17" t="s">
        <v>54</v>
      </c>
      <c r="E3" s="17" t="s">
        <v>55</v>
      </c>
      <c r="F3" s="17" t="s">
        <v>56</v>
      </c>
      <c r="G3" s="18" t="s">
        <v>57</v>
      </c>
      <c r="H3" s="17" t="s">
        <v>58</v>
      </c>
      <c r="I3" s="18" t="s">
        <v>59</v>
      </c>
      <c r="J3" s="18" t="s">
        <v>60</v>
      </c>
      <c r="K3" s="17" t="s">
        <v>61</v>
      </c>
      <c r="L3" s="19" t="s">
        <v>62</v>
      </c>
      <c r="M3" s="19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17" t="s">
        <v>68</v>
      </c>
      <c r="S3" s="20" t="s">
        <v>69</v>
      </c>
      <c r="T3" s="17" t="s">
        <v>70</v>
      </c>
      <c r="U3" s="17" t="s">
        <v>71</v>
      </c>
      <c r="V3" s="21" t="s">
        <v>72</v>
      </c>
      <c r="W3" s="17" t="s">
        <v>73</v>
      </c>
      <c r="X3" s="18"/>
      <c r="Y3" s="22"/>
      <c r="Z3" s="23" t="s">
        <v>74</v>
      </c>
      <c r="AA3" s="24" t="s">
        <v>75</v>
      </c>
      <c r="AB3" s="23" t="s">
        <v>76</v>
      </c>
      <c r="AC3" s="24" t="s">
        <v>77</v>
      </c>
    </row>
    <row r="4" s="30" customFormat="true" ht="5.25" hidden="false" customHeight="true" outlineLevel="0" collapsed="false">
      <c r="A4" s="25"/>
      <c r="B4" s="25"/>
      <c r="C4" s="25"/>
      <c r="D4" s="25"/>
      <c r="E4" s="25"/>
      <c r="F4" s="26"/>
      <c r="G4" s="27"/>
      <c r="H4" s="25"/>
      <c r="I4" s="27"/>
      <c r="J4" s="28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7"/>
      <c r="W4" s="29"/>
      <c r="X4" s="29"/>
      <c r="Y4" s="29"/>
      <c r="Z4" s="29"/>
    </row>
    <row r="5" customFormat="false" ht="14.25" hidden="false" customHeight="false" outlineLevel="0" collapsed="false">
      <c r="A5" s="15"/>
      <c r="B5" s="31"/>
      <c r="C5" s="15"/>
      <c r="D5" s="15"/>
      <c r="E5" s="15"/>
      <c r="F5" s="15"/>
      <c r="G5" s="32"/>
      <c r="H5" s="15"/>
      <c r="I5" s="32"/>
      <c r="J5" s="15"/>
      <c r="K5" s="15"/>
      <c r="L5" s="15"/>
      <c r="M5" s="15"/>
      <c r="N5" s="15"/>
      <c r="O5" s="15"/>
      <c r="P5" s="15"/>
      <c r="Q5" s="15"/>
      <c r="R5" s="15"/>
      <c r="S5" s="33"/>
      <c r="T5" s="15"/>
      <c r="U5" s="15"/>
      <c r="V5" s="32"/>
      <c r="W5" s="15"/>
      <c r="X5" s="15"/>
      <c r="Y5" s="29"/>
      <c r="Z5" s="15"/>
    </row>
    <row r="6" customFormat="false" ht="14.25" hidden="false" customHeight="false" outlineLevel="0" collapsed="false">
      <c r="A6" s="15"/>
      <c r="B6" s="31"/>
      <c r="C6" s="15"/>
      <c r="D6" s="15"/>
      <c r="E6" s="15"/>
      <c r="F6" s="15"/>
      <c r="G6" s="32"/>
      <c r="H6" s="15"/>
      <c r="I6" s="32"/>
      <c r="J6" s="15"/>
      <c r="K6" s="15"/>
      <c r="L6" s="15"/>
      <c r="M6" s="15"/>
      <c r="N6" s="15"/>
      <c r="O6" s="15"/>
      <c r="P6" s="15"/>
      <c r="Q6" s="15"/>
      <c r="R6" s="15"/>
      <c r="S6" s="33"/>
      <c r="T6" s="15"/>
      <c r="U6" s="15"/>
      <c r="V6" s="32"/>
      <c r="W6" s="15"/>
      <c r="X6" s="15"/>
      <c r="Y6" s="29"/>
      <c r="Z6" s="15"/>
    </row>
    <row r="7" customFormat="false" ht="14.25" hidden="false" customHeight="false" outlineLevel="0" collapsed="false">
      <c r="A7" s="34" t="n">
        <v>1</v>
      </c>
      <c r="B7" s="31" t="n">
        <v>45627</v>
      </c>
      <c r="C7" s="35" t="n">
        <v>2022002</v>
      </c>
      <c r="D7" s="35" t="n">
        <v>1</v>
      </c>
      <c r="E7" s="36" t="s">
        <v>78</v>
      </c>
      <c r="F7" s="34" t="n">
        <v>1</v>
      </c>
      <c r="G7" s="31" t="n">
        <f aca="false">B7</f>
        <v>45627</v>
      </c>
      <c r="H7" s="34" t="n">
        <f aca="false">F7</f>
        <v>1</v>
      </c>
      <c r="I7" s="31"/>
      <c r="J7" s="34"/>
      <c r="K7" s="15" t="n">
        <v>1</v>
      </c>
      <c r="L7" s="37" t="n">
        <v>0.0001</v>
      </c>
      <c r="M7" s="15" t="n">
        <v>637</v>
      </c>
      <c r="N7" s="38" t="s">
        <v>79</v>
      </c>
      <c r="O7" s="35" t="n">
        <f aca="false">VLOOKUP(N7,'Sample Environments'!B$7:G$600,2,FALSE())</f>
        <v>0</v>
      </c>
      <c r="P7" s="35" t="n">
        <f aca="false">VLOOKUP(O7,'Sample Environments'!C$7:H$600,2,FALSE())</f>
        <v>50.374545</v>
      </c>
      <c r="Q7" s="35" t="n">
        <f aca="false">VLOOKUP(P7,'Sample Environments'!D$7:I$600,2,FALSE())</f>
        <v>-2.304</v>
      </c>
      <c r="R7" s="35" t="n">
        <f aca="false">VLOOKUP(Q7,'Sample Environments'!E$7:J$600,2,FALSE())</f>
        <v>68</v>
      </c>
      <c r="S7" s="35" t="n">
        <f aca="false">VLOOKUP(R7,'Sample Environments'!F$7:K$600,2,FALSE())</f>
        <v>-2.304</v>
      </c>
      <c r="T7" s="36" t="s">
        <v>80</v>
      </c>
      <c r="U7" s="39" t="s">
        <v>81</v>
      </c>
      <c r="V7" s="32" t="n">
        <v>44457</v>
      </c>
      <c r="W7" s="15"/>
      <c r="X7" s="15" t="n">
        <f aca="false">6*3600</f>
        <v>21600</v>
      </c>
      <c r="Y7" s="29"/>
      <c r="Z7" s="15"/>
    </row>
    <row r="8" customFormat="false" ht="14.25" hidden="false" customHeight="false" outlineLevel="0" collapsed="false">
      <c r="A8" s="34" t="n">
        <f aca="false">A7</f>
        <v>1</v>
      </c>
      <c r="B8" s="31" t="n">
        <f aca="false">B7</f>
        <v>45627</v>
      </c>
      <c r="C8" s="35" t="n">
        <v>2024001</v>
      </c>
      <c r="D8" s="35" t="n">
        <v>1</v>
      </c>
      <c r="E8" s="36" t="s">
        <v>78</v>
      </c>
      <c r="F8" s="34" t="n">
        <v>2</v>
      </c>
      <c r="G8" s="31" t="n">
        <f aca="false">G7</f>
        <v>45627</v>
      </c>
      <c r="H8" s="34" t="n">
        <f aca="false">H7</f>
        <v>1</v>
      </c>
      <c r="I8" s="31"/>
      <c r="J8" s="34"/>
      <c r="K8" s="15" t="n">
        <v>1</v>
      </c>
      <c r="L8" s="37" t="n">
        <v>0.0001</v>
      </c>
      <c r="M8" s="15" t="n">
        <v>637</v>
      </c>
      <c r="N8" s="38" t="s">
        <v>82</v>
      </c>
      <c r="O8" s="35" t="n">
        <f aca="false">VLOOKUP(N8,'Sample Environments'!B$7:G$600,2,FALSE())</f>
        <v>0</v>
      </c>
      <c r="P8" s="35" t="n">
        <f aca="false">VLOOKUP(O8,'Sample Environments'!C$7:H$600,2,FALSE())</f>
        <v>50.374545</v>
      </c>
      <c r="Q8" s="35" t="n">
        <f aca="false">VLOOKUP(P8,'Sample Environments'!D$7:I$600,2,FALSE())</f>
        <v>-2.304</v>
      </c>
      <c r="R8" s="35" t="n">
        <f aca="false">VLOOKUP(Q8,'Sample Environments'!E$7:J$600,2,FALSE())</f>
        <v>68</v>
      </c>
      <c r="S8" s="35" t="n">
        <f aca="false">VLOOKUP(R8,'Sample Environments'!F$7:K$600,2,FALSE())</f>
        <v>-2.304</v>
      </c>
      <c r="T8" s="36" t="s">
        <v>80</v>
      </c>
      <c r="U8" s="39" t="s">
        <v>81</v>
      </c>
      <c r="V8" s="32" t="n">
        <v>44457</v>
      </c>
      <c r="W8" s="15"/>
      <c r="X8" s="15" t="n">
        <f aca="false">6*3600</f>
        <v>21600</v>
      </c>
      <c r="Y8" s="29"/>
      <c r="Z8" s="15"/>
    </row>
    <row r="9" customFormat="false" ht="14.25" hidden="false" customHeight="false" outlineLevel="0" collapsed="false">
      <c r="A9" s="34" t="n">
        <f aca="false">A8</f>
        <v>1</v>
      </c>
      <c r="B9" s="31" t="n">
        <f aca="false">B8</f>
        <v>45627</v>
      </c>
      <c r="C9" s="35" t="n">
        <f aca="false">C8</f>
        <v>2024001</v>
      </c>
      <c r="D9" s="35" t="n">
        <v>2</v>
      </c>
      <c r="E9" s="36" t="s">
        <v>78</v>
      </c>
      <c r="F9" s="34" t="n">
        <v>3</v>
      </c>
      <c r="G9" s="31" t="n">
        <f aca="false">G8</f>
        <v>45627</v>
      </c>
      <c r="H9" s="34" t="n">
        <f aca="false">H8</f>
        <v>1</v>
      </c>
      <c r="I9" s="31"/>
      <c r="J9" s="34"/>
      <c r="K9" s="15" t="n">
        <v>1</v>
      </c>
      <c r="L9" s="37" t="n">
        <v>0.0001</v>
      </c>
      <c r="M9" s="15" t="n">
        <v>637</v>
      </c>
      <c r="N9" s="38" t="s">
        <v>83</v>
      </c>
      <c r="O9" s="35" t="n">
        <f aca="false">VLOOKUP(N9,'Sample Environments'!B$7:G$600,2,FALSE())</f>
        <v>0</v>
      </c>
      <c r="P9" s="35" t="n">
        <f aca="false">VLOOKUP(O9,'Sample Environments'!C$7:H$600,2,FALSE())</f>
        <v>50.374545</v>
      </c>
      <c r="Q9" s="35" t="n">
        <f aca="false">VLOOKUP(P9,'Sample Environments'!D$7:I$600,2,FALSE())</f>
        <v>-2.304</v>
      </c>
      <c r="R9" s="35" t="n">
        <f aca="false">VLOOKUP(Q9,'Sample Environments'!E$7:J$600,2,FALSE())</f>
        <v>68</v>
      </c>
      <c r="S9" s="35" t="n">
        <f aca="false">VLOOKUP(R9,'Sample Environments'!F$7:K$600,2,FALSE())</f>
        <v>-2.304</v>
      </c>
      <c r="T9" s="36" t="s">
        <v>80</v>
      </c>
      <c r="U9" s="39" t="s">
        <v>81</v>
      </c>
      <c r="V9" s="32" t="n">
        <v>44457</v>
      </c>
      <c r="W9" s="15"/>
      <c r="X9" s="15" t="n">
        <f aca="false">6*3600</f>
        <v>21600</v>
      </c>
      <c r="Y9" s="29"/>
      <c r="Z9" s="15"/>
    </row>
    <row r="10" customFormat="false" ht="14.25" hidden="false" customHeight="false" outlineLevel="0" collapsed="false">
      <c r="A10" s="34" t="n">
        <f aca="false">A9</f>
        <v>1</v>
      </c>
      <c r="B10" s="31" t="n">
        <f aca="false">B9</f>
        <v>45627</v>
      </c>
      <c r="C10" s="35" t="n">
        <f aca="false">C9</f>
        <v>2024001</v>
      </c>
      <c r="D10" s="35" t="n">
        <v>4</v>
      </c>
      <c r="E10" s="36" t="s">
        <v>78</v>
      </c>
      <c r="F10" s="34" t="n">
        <v>4</v>
      </c>
      <c r="G10" s="31" t="n">
        <f aca="false">G9</f>
        <v>45627</v>
      </c>
      <c r="H10" s="34" t="n">
        <f aca="false">H9</f>
        <v>1</v>
      </c>
      <c r="I10" s="31"/>
      <c r="J10" s="34"/>
      <c r="K10" s="15" t="n">
        <v>1</v>
      </c>
      <c r="L10" s="37" t="n">
        <v>0.0001</v>
      </c>
      <c r="M10" s="15" t="n">
        <v>637</v>
      </c>
      <c r="N10" s="38" t="s">
        <v>84</v>
      </c>
      <c r="O10" s="35" t="n">
        <f aca="false">VLOOKUP(N10,'Sample Environments'!B$7:G$600,2,FALSE())</f>
        <v>0</v>
      </c>
      <c r="P10" s="35" t="n">
        <f aca="false">VLOOKUP(O10,'Sample Environments'!C$7:H$600,2,FALSE())</f>
        <v>50.374545</v>
      </c>
      <c r="Q10" s="35" t="n">
        <f aca="false">VLOOKUP(P10,'Sample Environments'!D$7:I$600,2,FALSE())</f>
        <v>-2.304</v>
      </c>
      <c r="R10" s="35" t="n">
        <f aca="false">VLOOKUP(Q10,'Sample Environments'!E$7:J$600,2,FALSE())</f>
        <v>68</v>
      </c>
      <c r="S10" s="35" t="n">
        <f aca="false">VLOOKUP(R10,'Sample Environments'!F$7:K$600,2,FALSE())</f>
        <v>-2.304</v>
      </c>
      <c r="T10" s="36" t="s">
        <v>80</v>
      </c>
      <c r="U10" s="39" t="s">
        <v>81</v>
      </c>
      <c r="V10" s="32" t="n">
        <v>44457</v>
      </c>
      <c r="W10" s="15"/>
      <c r="X10" s="15" t="n">
        <f aca="false">6*3600</f>
        <v>21600</v>
      </c>
      <c r="Y10" s="29"/>
      <c r="Z10" s="15"/>
    </row>
    <row r="11" customFormat="false" ht="14.25" hidden="false" customHeight="false" outlineLevel="0" collapsed="false">
      <c r="A11" s="34" t="n">
        <f aca="false">A10</f>
        <v>1</v>
      </c>
      <c r="B11" s="31" t="n">
        <f aca="false">B10</f>
        <v>45627</v>
      </c>
      <c r="C11" s="35" t="n">
        <f aca="false">C10</f>
        <v>2024001</v>
      </c>
      <c r="D11" s="35" t="n">
        <v>4</v>
      </c>
      <c r="E11" s="36" t="s">
        <v>78</v>
      </c>
      <c r="F11" s="34" t="n">
        <v>5</v>
      </c>
      <c r="G11" s="31" t="n">
        <f aca="false">G10</f>
        <v>45627</v>
      </c>
      <c r="H11" s="34" t="n">
        <f aca="false">H10</f>
        <v>1</v>
      </c>
      <c r="I11" s="31"/>
      <c r="J11" s="34"/>
      <c r="K11" s="15" t="n">
        <v>1</v>
      </c>
      <c r="L11" s="37" t="n">
        <v>0.0001</v>
      </c>
      <c r="M11" s="15" t="n">
        <v>637</v>
      </c>
      <c r="N11" s="38" t="s">
        <v>85</v>
      </c>
      <c r="O11" s="35" t="n">
        <f aca="false">VLOOKUP(N11,'Sample Environments'!B$7:G$600,2,FALSE())</f>
        <v>0</v>
      </c>
      <c r="P11" s="35" t="n">
        <f aca="false">VLOOKUP(O11,'Sample Environments'!C$7:H$600,2,FALSE())</f>
        <v>50.374545</v>
      </c>
      <c r="Q11" s="35" t="n">
        <f aca="false">VLOOKUP(P11,'Sample Environments'!D$7:I$600,2,FALSE())</f>
        <v>-2.304</v>
      </c>
      <c r="R11" s="35" t="n">
        <f aca="false">VLOOKUP(Q11,'Sample Environments'!E$7:J$600,2,FALSE())</f>
        <v>68</v>
      </c>
      <c r="S11" s="35" t="n">
        <f aca="false">VLOOKUP(R11,'Sample Environments'!F$7:K$600,2,FALSE())</f>
        <v>-2.304</v>
      </c>
      <c r="T11" s="36" t="s">
        <v>80</v>
      </c>
      <c r="U11" s="39" t="s">
        <v>81</v>
      </c>
      <c r="V11" s="32" t="n">
        <v>44457</v>
      </c>
      <c r="W11" s="15"/>
      <c r="X11" s="15" t="n">
        <f aca="false">6*3600</f>
        <v>21600</v>
      </c>
      <c r="Y11" s="29"/>
      <c r="Z11" s="15"/>
    </row>
    <row r="12" customFormat="false" ht="14.25" hidden="false" customHeight="false" outlineLevel="0" collapsed="false">
      <c r="A12" s="34" t="n">
        <f aca="false">A11</f>
        <v>1</v>
      </c>
      <c r="B12" s="31" t="n">
        <f aca="false">B11</f>
        <v>45627</v>
      </c>
      <c r="C12" s="35" t="n">
        <f aca="false">C11</f>
        <v>2024001</v>
      </c>
      <c r="D12" s="35" t="n">
        <v>8</v>
      </c>
      <c r="E12" s="36" t="s">
        <v>78</v>
      </c>
      <c r="F12" s="34" t="n">
        <v>6</v>
      </c>
      <c r="G12" s="31" t="n">
        <f aca="false">G11</f>
        <v>45627</v>
      </c>
      <c r="H12" s="34" t="n">
        <f aca="false">H11</f>
        <v>1</v>
      </c>
      <c r="I12" s="31"/>
      <c r="J12" s="34"/>
      <c r="K12" s="15" t="n">
        <v>1</v>
      </c>
      <c r="L12" s="37" t="n">
        <v>0.0001</v>
      </c>
      <c r="M12" s="15" t="n">
        <v>637</v>
      </c>
      <c r="N12" s="38" t="s">
        <v>86</v>
      </c>
      <c r="O12" s="35" t="n">
        <f aca="false">VLOOKUP(N12,'Sample Environments'!B$7:G$600,2,FALSE())</f>
        <v>0</v>
      </c>
      <c r="P12" s="35" t="n">
        <f aca="false">VLOOKUP(O12,'Sample Environments'!C$7:H$600,2,FALSE())</f>
        <v>50.374545</v>
      </c>
      <c r="Q12" s="35" t="n">
        <f aca="false">VLOOKUP(P12,'Sample Environments'!D$7:I$600,2,FALSE())</f>
        <v>-2.304</v>
      </c>
      <c r="R12" s="35" t="n">
        <f aca="false">VLOOKUP(Q12,'Sample Environments'!E$7:J$600,2,FALSE())</f>
        <v>68</v>
      </c>
      <c r="S12" s="35" t="n">
        <f aca="false">VLOOKUP(R12,'Sample Environments'!F$7:K$600,2,FALSE())</f>
        <v>-2.304</v>
      </c>
      <c r="T12" s="36" t="s">
        <v>80</v>
      </c>
      <c r="U12" s="39" t="s">
        <v>81</v>
      </c>
      <c r="V12" s="32" t="n">
        <v>44457</v>
      </c>
      <c r="W12" s="15"/>
      <c r="X12" s="15" t="n">
        <f aca="false">6*3600</f>
        <v>21600</v>
      </c>
      <c r="Y12" s="29"/>
      <c r="Z12" s="15"/>
    </row>
    <row r="13" customFormat="false" ht="14.25" hidden="false" customHeight="false" outlineLevel="0" collapsed="false">
      <c r="A13" s="34" t="n">
        <f aca="false">A12</f>
        <v>1</v>
      </c>
      <c r="B13" s="31" t="n">
        <f aca="false">B12</f>
        <v>45627</v>
      </c>
      <c r="C13" s="35" t="n">
        <f aca="false">C12</f>
        <v>2024001</v>
      </c>
      <c r="D13" s="35" t="n">
        <v>9</v>
      </c>
      <c r="E13" s="36" t="s">
        <v>78</v>
      </c>
      <c r="F13" s="34" t="n">
        <v>7</v>
      </c>
      <c r="G13" s="31" t="n">
        <f aca="false">G12</f>
        <v>45627</v>
      </c>
      <c r="H13" s="34" t="n">
        <f aca="false">H12</f>
        <v>1</v>
      </c>
      <c r="I13" s="31"/>
      <c r="J13" s="34"/>
      <c r="K13" s="15" t="n">
        <v>1</v>
      </c>
      <c r="L13" s="37" t="n">
        <v>0.0001</v>
      </c>
      <c r="M13" s="15" t="n">
        <v>637</v>
      </c>
      <c r="N13" s="38" t="s">
        <v>87</v>
      </c>
      <c r="O13" s="35" t="n">
        <f aca="false">VLOOKUP(N13,'Sample Environments'!B$7:G$600,2,FALSE())</f>
        <v>0</v>
      </c>
      <c r="P13" s="35" t="n">
        <f aca="false">VLOOKUP(O13,'Sample Environments'!C$7:H$600,2,FALSE())</f>
        <v>50.374545</v>
      </c>
      <c r="Q13" s="35" t="n">
        <f aca="false">VLOOKUP(P13,'Sample Environments'!D$7:I$600,2,FALSE())</f>
        <v>-2.304</v>
      </c>
      <c r="R13" s="35" t="n">
        <f aca="false">VLOOKUP(Q13,'Sample Environments'!E$7:J$600,2,FALSE())</f>
        <v>68</v>
      </c>
      <c r="S13" s="35" t="n">
        <f aca="false">VLOOKUP(R13,'Sample Environments'!F$7:K$600,2,FALSE())</f>
        <v>-2.304</v>
      </c>
      <c r="T13" s="36" t="s">
        <v>80</v>
      </c>
      <c r="U13" s="39" t="s">
        <v>81</v>
      </c>
      <c r="V13" s="32" t="n">
        <v>44457</v>
      </c>
      <c r="W13" s="15"/>
      <c r="X13" s="15" t="n">
        <f aca="false">6*3600</f>
        <v>21600</v>
      </c>
      <c r="Y13" s="29"/>
      <c r="Z13" s="15"/>
    </row>
    <row r="14" customFormat="false" ht="14.25" hidden="false" customHeight="false" outlineLevel="0" collapsed="false">
      <c r="A14" s="34" t="n">
        <f aca="false">A13</f>
        <v>1</v>
      </c>
      <c r="B14" s="31" t="n">
        <f aca="false">B13</f>
        <v>45627</v>
      </c>
      <c r="C14" s="35" t="n">
        <f aca="false">C13</f>
        <v>2024001</v>
      </c>
      <c r="D14" s="35" t="n">
        <v>10</v>
      </c>
      <c r="E14" s="36" t="s">
        <v>78</v>
      </c>
      <c r="F14" s="34" t="n">
        <v>8</v>
      </c>
      <c r="G14" s="31" t="n">
        <f aca="false">G13</f>
        <v>45627</v>
      </c>
      <c r="H14" s="34" t="n">
        <f aca="false">H13</f>
        <v>1</v>
      </c>
      <c r="I14" s="31"/>
      <c r="J14" s="34"/>
      <c r="K14" s="15" t="n">
        <v>1</v>
      </c>
      <c r="L14" s="37" t="n">
        <v>0.0001</v>
      </c>
      <c r="M14" s="15" t="n">
        <v>637</v>
      </c>
      <c r="N14" s="38" t="s">
        <v>88</v>
      </c>
      <c r="O14" s="35" t="n">
        <f aca="false">VLOOKUP(N14,'Sample Environments'!B$7:G$600,2,FALSE())</f>
        <v>0</v>
      </c>
      <c r="P14" s="35" t="n">
        <f aca="false">VLOOKUP(O14,'Sample Environments'!C$7:H$600,2,FALSE())</f>
        <v>50.374545</v>
      </c>
      <c r="Q14" s="35" t="n">
        <f aca="false">VLOOKUP(P14,'Sample Environments'!D$7:I$600,2,FALSE())</f>
        <v>-2.304</v>
      </c>
      <c r="R14" s="35" t="n">
        <f aca="false">VLOOKUP(Q14,'Sample Environments'!E$7:J$600,2,FALSE())</f>
        <v>68</v>
      </c>
      <c r="S14" s="35" t="n">
        <f aca="false">VLOOKUP(R14,'Sample Environments'!F$7:K$600,2,FALSE())</f>
        <v>-2.304</v>
      </c>
      <c r="T14" s="36" t="s">
        <v>80</v>
      </c>
      <c r="U14" s="39" t="s">
        <v>81</v>
      </c>
      <c r="V14" s="32" t="n">
        <v>44457</v>
      </c>
      <c r="W14" s="15"/>
      <c r="X14" s="15" t="n">
        <f aca="false">6*3600</f>
        <v>21600</v>
      </c>
      <c r="Y14" s="29"/>
      <c r="Z14" s="15"/>
    </row>
    <row r="15" customFormat="false" ht="14.25" hidden="false" customHeight="false" outlineLevel="0" collapsed="false">
      <c r="A15" s="34" t="n">
        <f aca="false">A14</f>
        <v>1</v>
      </c>
      <c r="B15" s="31" t="n">
        <f aca="false">B14</f>
        <v>45627</v>
      </c>
      <c r="C15" s="35" t="n">
        <f aca="false">C14</f>
        <v>2024001</v>
      </c>
      <c r="D15" s="35" t="n">
        <v>11</v>
      </c>
      <c r="E15" s="36" t="s">
        <v>78</v>
      </c>
      <c r="F15" s="34" t="n">
        <v>9</v>
      </c>
      <c r="G15" s="31" t="n">
        <f aca="false">G14</f>
        <v>45627</v>
      </c>
      <c r="H15" s="34" t="n">
        <f aca="false">H14</f>
        <v>1</v>
      </c>
      <c r="I15" s="31"/>
      <c r="J15" s="34"/>
      <c r="K15" s="15" t="n">
        <v>1</v>
      </c>
      <c r="L15" s="37" t="n">
        <v>0.0001</v>
      </c>
      <c r="M15" s="15" t="n">
        <v>637</v>
      </c>
      <c r="N15" s="38" t="s">
        <v>89</v>
      </c>
      <c r="O15" s="35" t="n">
        <f aca="false">VLOOKUP(N15,'Sample Environments'!B$7:G$600,2,FALSE())</f>
        <v>0</v>
      </c>
      <c r="P15" s="35" t="n">
        <f aca="false">VLOOKUP(O15,'Sample Environments'!C$7:H$600,2,FALSE())</f>
        <v>50.374545</v>
      </c>
      <c r="Q15" s="35" t="n">
        <f aca="false">VLOOKUP(P15,'Sample Environments'!D$7:I$600,2,FALSE())</f>
        <v>-2.304</v>
      </c>
      <c r="R15" s="35" t="n">
        <f aca="false">VLOOKUP(Q15,'Sample Environments'!E$7:J$600,2,FALSE())</f>
        <v>68</v>
      </c>
      <c r="S15" s="35" t="n">
        <f aca="false">VLOOKUP(R15,'Sample Environments'!F$7:K$600,2,FALSE())</f>
        <v>-2.304</v>
      </c>
      <c r="T15" s="36" t="s">
        <v>80</v>
      </c>
      <c r="U15" s="39" t="s">
        <v>81</v>
      </c>
      <c r="V15" s="32" t="n">
        <v>44457</v>
      </c>
      <c r="W15" s="15"/>
      <c r="X15" s="15" t="n">
        <f aca="false">6*3600</f>
        <v>21600</v>
      </c>
      <c r="Y15" s="29"/>
      <c r="Z15" s="15"/>
    </row>
    <row r="16" customFormat="false" ht="14.25" hidden="false" customHeight="false" outlineLevel="0" collapsed="false">
      <c r="A16" s="34" t="n">
        <f aca="false">A15</f>
        <v>1</v>
      </c>
      <c r="B16" s="31" t="n">
        <f aca="false">B15</f>
        <v>45627</v>
      </c>
      <c r="C16" s="35" t="n">
        <f aca="false">C15</f>
        <v>2024001</v>
      </c>
      <c r="D16" s="35" t="n">
        <v>12</v>
      </c>
      <c r="E16" s="36" t="s">
        <v>78</v>
      </c>
      <c r="F16" s="34" t="n">
        <v>10</v>
      </c>
      <c r="G16" s="31" t="n">
        <f aca="false">G15</f>
        <v>45627</v>
      </c>
      <c r="H16" s="34" t="n">
        <f aca="false">H15</f>
        <v>1</v>
      </c>
      <c r="I16" s="31"/>
      <c r="J16" s="34"/>
      <c r="K16" s="15" t="n">
        <v>1</v>
      </c>
      <c r="L16" s="37" t="n">
        <v>0.0001</v>
      </c>
      <c r="M16" s="15" t="n">
        <v>637</v>
      </c>
      <c r="N16" s="38" t="s">
        <v>90</v>
      </c>
      <c r="O16" s="35" t="n">
        <f aca="false">VLOOKUP(N16,'Sample Environments'!B$7:G$600,2,FALSE())</f>
        <v>0</v>
      </c>
      <c r="P16" s="35" t="n">
        <f aca="false">VLOOKUP(O16,'Sample Environments'!C$7:H$600,2,FALSE())</f>
        <v>50.374545</v>
      </c>
      <c r="Q16" s="35" t="n">
        <f aca="false">VLOOKUP(P16,'Sample Environments'!D$7:I$600,2,FALSE())</f>
        <v>-2.304</v>
      </c>
      <c r="R16" s="35" t="n">
        <f aca="false">VLOOKUP(Q16,'Sample Environments'!E$7:J$600,2,FALSE())</f>
        <v>68</v>
      </c>
      <c r="S16" s="35" t="n">
        <f aca="false">VLOOKUP(R16,'Sample Environments'!F$7:K$600,2,FALSE())</f>
        <v>-2.304</v>
      </c>
      <c r="T16" s="36" t="s">
        <v>80</v>
      </c>
      <c r="U16" s="39" t="s">
        <v>81</v>
      </c>
      <c r="V16" s="32" t="n">
        <v>44457</v>
      </c>
      <c r="W16" s="15"/>
      <c r="X16" s="15" t="n">
        <f aca="false">6*3600</f>
        <v>21600</v>
      </c>
      <c r="Y16" s="29"/>
      <c r="Z16" s="15"/>
    </row>
    <row r="17" customFormat="false" ht="14.25" hidden="false" customHeight="false" outlineLevel="0" collapsed="false">
      <c r="A17" s="34" t="n">
        <f aca="false">A16</f>
        <v>1</v>
      </c>
      <c r="B17" s="31" t="n">
        <f aca="false">B16</f>
        <v>45627</v>
      </c>
      <c r="C17" s="35" t="n">
        <f aca="false">C16</f>
        <v>2024001</v>
      </c>
      <c r="D17" s="35" t="n">
        <v>13</v>
      </c>
      <c r="E17" s="36" t="s">
        <v>78</v>
      </c>
      <c r="F17" s="34" t="n">
        <v>11</v>
      </c>
      <c r="G17" s="31" t="n">
        <f aca="false">G16</f>
        <v>45627</v>
      </c>
      <c r="H17" s="34" t="n">
        <f aca="false">H16</f>
        <v>1</v>
      </c>
      <c r="I17" s="31"/>
      <c r="J17" s="34"/>
      <c r="K17" s="15" t="n">
        <v>1</v>
      </c>
      <c r="L17" s="37" t="n">
        <v>0.0001</v>
      </c>
      <c r="M17" s="15" t="n">
        <v>637</v>
      </c>
      <c r="N17" s="38" t="s">
        <v>91</v>
      </c>
      <c r="O17" s="35" t="n">
        <f aca="false">VLOOKUP(N17,'Sample Environments'!B$7:G$600,2,FALSE())</f>
        <v>0</v>
      </c>
      <c r="P17" s="35" t="n">
        <f aca="false">VLOOKUP(O17,'Sample Environments'!C$7:H$600,2,FALSE())</f>
        <v>50.374545</v>
      </c>
      <c r="Q17" s="35" t="n">
        <f aca="false">VLOOKUP(P17,'Sample Environments'!D$7:I$600,2,FALSE())</f>
        <v>-2.304</v>
      </c>
      <c r="R17" s="35" t="n">
        <f aca="false">VLOOKUP(Q17,'Sample Environments'!E$7:J$600,2,FALSE())</f>
        <v>68</v>
      </c>
      <c r="S17" s="35" t="n">
        <f aca="false">VLOOKUP(R17,'Sample Environments'!F$7:K$600,2,FALSE())</f>
        <v>-2.304</v>
      </c>
      <c r="T17" s="36" t="s">
        <v>80</v>
      </c>
      <c r="U17" s="39" t="s">
        <v>81</v>
      </c>
      <c r="V17" s="32" t="n">
        <v>44457</v>
      </c>
      <c r="W17" s="15"/>
      <c r="X17" s="15" t="n">
        <f aca="false">6*3600</f>
        <v>21600</v>
      </c>
      <c r="Y17" s="29"/>
      <c r="Z17" s="15"/>
    </row>
    <row r="18" customFormat="false" ht="14.25" hidden="false" customHeight="false" outlineLevel="0" collapsed="false">
      <c r="A18" s="34" t="n">
        <f aca="false">A17</f>
        <v>1</v>
      </c>
      <c r="B18" s="31" t="n">
        <f aca="false">B17</f>
        <v>45627</v>
      </c>
      <c r="C18" s="35" t="n">
        <f aca="false">C17</f>
        <v>2024001</v>
      </c>
      <c r="D18" s="35" t="n">
        <v>14</v>
      </c>
      <c r="E18" s="36" t="s">
        <v>78</v>
      </c>
      <c r="F18" s="34" t="n">
        <v>12</v>
      </c>
      <c r="G18" s="31" t="n">
        <f aca="false">G17</f>
        <v>45627</v>
      </c>
      <c r="H18" s="34" t="n">
        <f aca="false">H17</f>
        <v>1</v>
      </c>
      <c r="I18" s="31"/>
      <c r="J18" s="34"/>
      <c r="K18" s="15" t="n">
        <v>1</v>
      </c>
      <c r="L18" s="37" t="n">
        <v>0.0001</v>
      </c>
      <c r="M18" s="15" t="n">
        <v>637</v>
      </c>
      <c r="N18" s="38" t="s">
        <v>92</v>
      </c>
      <c r="O18" s="35" t="n">
        <f aca="false">VLOOKUP(N18,'Sample Environments'!B$7:G$600,2,FALSE())</f>
        <v>0</v>
      </c>
      <c r="P18" s="35" t="n">
        <f aca="false">VLOOKUP(O18,'Sample Environments'!C$7:H$600,2,FALSE())</f>
        <v>50.374545</v>
      </c>
      <c r="Q18" s="35" t="n">
        <f aca="false">VLOOKUP(P18,'Sample Environments'!D$7:I$600,2,FALSE())</f>
        <v>-2.304</v>
      </c>
      <c r="R18" s="35" t="n">
        <f aca="false">VLOOKUP(Q18,'Sample Environments'!E$7:J$600,2,FALSE())</f>
        <v>68</v>
      </c>
      <c r="S18" s="35" t="n">
        <f aca="false">VLOOKUP(R18,'Sample Environments'!F$7:K$600,2,FALSE())</f>
        <v>-2.304</v>
      </c>
      <c r="T18" s="36" t="s">
        <v>80</v>
      </c>
      <c r="U18" s="39" t="s">
        <v>81</v>
      </c>
      <c r="V18" s="32" t="n">
        <v>44457</v>
      </c>
      <c r="W18" s="15"/>
      <c r="X18" s="15" t="n">
        <f aca="false">6*3600</f>
        <v>21600</v>
      </c>
      <c r="Y18" s="29"/>
      <c r="Z18" s="15"/>
    </row>
    <row r="20" customFormat="false" ht="14.25" hidden="false" customHeight="false" outlineLevel="0" collapsed="false">
      <c r="A20" s="34" t="n">
        <v>1</v>
      </c>
      <c r="B20" s="31" t="n">
        <v>45628</v>
      </c>
      <c r="C20" s="35" t="n">
        <v>2022002</v>
      </c>
      <c r="D20" s="35" t="n">
        <v>1</v>
      </c>
      <c r="E20" s="36" t="s">
        <v>78</v>
      </c>
      <c r="F20" s="34" t="n">
        <v>1</v>
      </c>
      <c r="G20" s="31" t="n">
        <f aca="false">B20</f>
        <v>45628</v>
      </c>
      <c r="H20" s="34" t="n">
        <f aca="false">F20</f>
        <v>1</v>
      </c>
      <c r="I20" s="31"/>
      <c r="J20" s="34"/>
      <c r="K20" s="15" t="n">
        <v>1</v>
      </c>
      <c r="L20" s="37" t="n">
        <v>0.0001</v>
      </c>
      <c r="M20" s="15" t="n">
        <v>637</v>
      </c>
      <c r="N20" s="38" t="s">
        <v>79</v>
      </c>
      <c r="O20" s="35" t="n">
        <f aca="false">VLOOKUP(N20,'Sample Environments'!B$7:G$600,2,FALSE())</f>
        <v>0</v>
      </c>
      <c r="P20" s="35" t="n">
        <f aca="false">VLOOKUP(O20,'Sample Environments'!C$7:H$600,2,FALSE())</f>
        <v>50.374545</v>
      </c>
      <c r="Q20" s="35" t="n">
        <f aca="false">VLOOKUP(P20,'Sample Environments'!D$7:I$600,2,FALSE())</f>
        <v>-2.304</v>
      </c>
      <c r="R20" s="35" t="n">
        <f aca="false">VLOOKUP(Q20,'Sample Environments'!E$7:J$600,2,FALSE())</f>
        <v>68</v>
      </c>
      <c r="S20" s="35" t="n">
        <f aca="false">VLOOKUP(R20,'Sample Environments'!F$7:K$600,2,FALSE())</f>
        <v>-2.304</v>
      </c>
      <c r="T20" s="36" t="s">
        <v>80</v>
      </c>
      <c r="U20" s="39" t="s">
        <v>81</v>
      </c>
      <c r="V20" s="32" t="n">
        <v>44457</v>
      </c>
      <c r="W20" s="15"/>
      <c r="X20" s="15" t="n">
        <f aca="false">6*3600</f>
        <v>21600</v>
      </c>
      <c r="Y20" s="29"/>
      <c r="Z20" s="15"/>
    </row>
    <row r="21" customFormat="false" ht="14.25" hidden="false" customHeight="false" outlineLevel="0" collapsed="false">
      <c r="A21" s="34" t="n">
        <f aca="false">A20</f>
        <v>1</v>
      </c>
      <c r="B21" s="31" t="n">
        <f aca="false">B20</f>
        <v>45628</v>
      </c>
      <c r="C21" s="35" t="n">
        <v>2024001</v>
      </c>
      <c r="D21" s="35" t="n">
        <v>1</v>
      </c>
      <c r="E21" s="36" t="s">
        <v>78</v>
      </c>
      <c r="F21" s="34" t="n">
        <v>2</v>
      </c>
      <c r="G21" s="31" t="n">
        <f aca="false">G20</f>
        <v>45628</v>
      </c>
      <c r="H21" s="34" t="n">
        <f aca="false">H20</f>
        <v>1</v>
      </c>
      <c r="I21" s="31"/>
      <c r="J21" s="34"/>
      <c r="K21" s="15" t="n">
        <v>1</v>
      </c>
      <c r="L21" s="37" t="n">
        <v>0.0001</v>
      </c>
      <c r="M21" s="15" t="n">
        <v>637</v>
      </c>
      <c r="N21" s="38" t="s">
        <v>82</v>
      </c>
      <c r="O21" s="35" t="n">
        <f aca="false">VLOOKUP(N21,'Sample Environments'!B$7:G$600,2,FALSE())</f>
        <v>0</v>
      </c>
      <c r="P21" s="35" t="n">
        <f aca="false">VLOOKUP(O21,'Sample Environments'!C$7:H$600,2,FALSE())</f>
        <v>50.374545</v>
      </c>
      <c r="Q21" s="35" t="n">
        <f aca="false">VLOOKUP(P21,'Sample Environments'!D$7:I$600,2,FALSE())</f>
        <v>-2.304</v>
      </c>
      <c r="R21" s="35" t="n">
        <f aca="false">VLOOKUP(Q21,'Sample Environments'!E$7:J$600,2,FALSE())</f>
        <v>68</v>
      </c>
      <c r="S21" s="35" t="n">
        <f aca="false">VLOOKUP(R21,'Sample Environments'!F$7:K$600,2,FALSE())</f>
        <v>-2.304</v>
      </c>
      <c r="T21" s="36" t="s">
        <v>80</v>
      </c>
      <c r="U21" s="39" t="s">
        <v>81</v>
      </c>
      <c r="V21" s="32" t="n">
        <v>44457</v>
      </c>
      <c r="W21" s="15"/>
      <c r="X21" s="15" t="n">
        <f aca="false">6*3600</f>
        <v>21600</v>
      </c>
      <c r="Y21" s="29"/>
      <c r="Z21" s="15"/>
    </row>
    <row r="22" customFormat="false" ht="14.25" hidden="false" customHeight="false" outlineLevel="0" collapsed="false">
      <c r="A22" s="34" t="n">
        <f aca="false">A21</f>
        <v>1</v>
      </c>
      <c r="B22" s="31" t="n">
        <f aca="false">B21</f>
        <v>45628</v>
      </c>
      <c r="C22" s="35" t="n">
        <f aca="false">C21</f>
        <v>2024001</v>
      </c>
      <c r="D22" s="35" t="n">
        <v>2</v>
      </c>
      <c r="E22" s="36" t="s">
        <v>78</v>
      </c>
      <c r="F22" s="34" t="n">
        <v>3</v>
      </c>
      <c r="G22" s="31" t="n">
        <f aca="false">G21</f>
        <v>45628</v>
      </c>
      <c r="H22" s="34" t="n">
        <f aca="false">H21</f>
        <v>1</v>
      </c>
      <c r="I22" s="31"/>
      <c r="J22" s="34"/>
      <c r="K22" s="15" t="n">
        <v>1</v>
      </c>
      <c r="L22" s="37" t="n">
        <v>0.0001</v>
      </c>
      <c r="M22" s="15" t="n">
        <v>637</v>
      </c>
      <c r="N22" s="38" t="s">
        <v>83</v>
      </c>
      <c r="O22" s="35" t="n">
        <f aca="false">VLOOKUP(N22,'Sample Environments'!B$7:G$600,2,FALSE())</f>
        <v>0</v>
      </c>
      <c r="P22" s="35" t="n">
        <f aca="false">VLOOKUP(O22,'Sample Environments'!C$7:H$600,2,FALSE())</f>
        <v>50.374545</v>
      </c>
      <c r="Q22" s="35" t="n">
        <f aca="false">VLOOKUP(P22,'Sample Environments'!D$7:I$600,2,FALSE())</f>
        <v>-2.304</v>
      </c>
      <c r="R22" s="35" t="n">
        <f aca="false">VLOOKUP(Q22,'Sample Environments'!E$7:J$600,2,FALSE())</f>
        <v>68</v>
      </c>
      <c r="S22" s="35" t="n">
        <f aca="false">VLOOKUP(R22,'Sample Environments'!F$7:K$600,2,FALSE())</f>
        <v>-2.304</v>
      </c>
      <c r="T22" s="36" t="s">
        <v>80</v>
      </c>
      <c r="U22" s="39" t="s">
        <v>81</v>
      </c>
      <c r="V22" s="32" t="n">
        <v>44457</v>
      </c>
      <c r="W22" s="15"/>
      <c r="X22" s="15" t="n">
        <f aca="false">6*3600</f>
        <v>21600</v>
      </c>
      <c r="Y22" s="29"/>
      <c r="Z22" s="15"/>
    </row>
    <row r="23" customFormat="false" ht="14.25" hidden="false" customHeight="false" outlineLevel="0" collapsed="false">
      <c r="A23" s="34" t="n">
        <f aca="false">A22</f>
        <v>1</v>
      </c>
      <c r="B23" s="31" t="n">
        <f aca="false">B22</f>
        <v>45628</v>
      </c>
      <c r="C23" s="35" t="n">
        <f aca="false">C22</f>
        <v>2024001</v>
      </c>
      <c r="D23" s="35" t="n">
        <v>4</v>
      </c>
      <c r="E23" s="36" t="s">
        <v>78</v>
      </c>
      <c r="F23" s="34" t="n">
        <v>4</v>
      </c>
      <c r="G23" s="31" t="n">
        <f aca="false">G22</f>
        <v>45628</v>
      </c>
      <c r="H23" s="34" t="n">
        <f aca="false">H22</f>
        <v>1</v>
      </c>
      <c r="I23" s="31"/>
      <c r="J23" s="34"/>
      <c r="K23" s="15" t="n">
        <v>1</v>
      </c>
      <c r="L23" s="37" t="n">
        <v>0.0001</v>
      </c>
      <c r="M23" s="15" t="n">
        <v>637</v>
      </c>
      <c r="N23" s="38" t="s">
        <v>84</v>
      </c>
      <c r="O23" s="35" t="n">
        <f aca="false">VLOOKUP(N23,'Sample Environments'!B$7:G$600,2,FALSE())</f>
        <v>0</v>
      </c>
      <c r="P23" s="35" t="n">
        <f aca="false">VLOOKUP(O23,'Sample Environments'!C$7:H$600,2,FALSE())</f>
        <v>50.374545</v>
      </c>
      <c r="Q23" s="35" t="n">
        <f aca="false">VLOOKUP(P23,'Sample Environments'!D$7:I$600,2,FALSE())</f>
        <v>-2.304</v>
      </c>
      <c r="R23" s="35" t="n">
        <f aca="false">VLOOKUP(Q23,'Sample Environments'!E$7:J$600,2,FALSE())</f>
        <v>68</v>
      </c>
      <c r="S23" s="35" t="n">
        <f aca="false">VLOOKUP(R23,'Sample Environments'!F$7:K$600,2,FALSE())</f>
        <v>-2.304</v>
      </c>
      <c r="T23" s="36" t="s">
        <v>80</v>
      </c>
      <c r="U23" s="39" t="s">
        <v>81</v>
      </c>
      <c r="V23" s="32" t="n">
        <v>44457</v>
      </c>
      <c r="W23" s="15"/>
      <c r="X23" s="15" t="n">
        <f aca="false">6*3600</f>
        <v>21600</v>
      </c>
      <c r="Y23" s="29"/>
      <c r="Z23" s="15"/>
    </row>
    <row r="24" customFormat="false" ht="14.25" hidden="false" customHeight="false" outlineLevel="0" collapsed="false">
      <c r="A24" s="34" t="n">
        <f aca="false">A23</f>
        <v>1</v>
      </c>
      <c r="B24" s="31" t="n">
        <f aca="false">B23</f>
        <v>45628</v>
      </c>
      <c r="C24" s="35" t="n">
        <f aca="false">C23</f>
        <v>2024001</v>
      </c>
      <c r="D24" s="35" t="n">
        <v>4</v>
      </c>
      <c r="E24" s="36" t="s">
        <v>78</v>
      </c>
      <c r="F24" s="34" t="n">
        <v>5</v>
      </c>
      <c r="G24" s="31" t="n">
        <f aca="false">G23</f>
        <v>45628</v>
      </c>
      <c r="H24" s="34" t="n">
        <f aca="false">H23</f>
        <v>1</v>
      </c>
      <c r="I24" s="31"/>
      <c r="J24" s="34"/>
      <c r="K24" s="15" t="n">
        <v>1</v>
      </c>
      <c r="L24" s="37" t="n">
        <v>0.0001</v>
      </c>
      <c r="M24" s="15" t="n">
        <v>637</v>
      </c>
      <c r="N24" s="38" t="s">
        <v>85</v>
      </c>
      <c r="O24" s="35" t="n">
        <f aca="false">VLOOKUP(N24,'Sample Environments'!B$7:G$600,2,FALSE())</f>
        <v>0</v>
      </c>
      <c r="P24" s="35" t="n">
        <f aca="false">VLOOKUP(O24,'Sample Environments'!C$7:H$600,2,FALSE())</f>
        <v>50.374545</v>
      </c>
      <c r="Q24" s="35" t="n">
        <f aca="false">VLOOKUP(P24,'Sample Environments'!D$7:I$600,2,FALSE())</f>
        <v>-2.304</v>
      </c>
      <c r="R24" s="35" t="n">
        <f aca="false">VLOOKUP(Q24,'Sample Environments'!E$7:J$600,2,FALSE())</f>
        <v>68</v>
      </c>
      <c r="S24" s="35" t="n">
        <f aca="false">VLOOKUP(R24,'Sample Environments'!F$7:K$600,2,FALSE())</f>
        <v>-2.304</v>
      </c>
      <c r="T24" s="36" t="s">
        <v>80</v>
      </c>
      <c r="U24" s="39" t="s">
        <v>81</v>
      </c>
      <c r="V24" s="32" t="n">
        <v>44457</v>
      </c>
      <c r="W24" s="15"/>
      <c r="X24" s="15" t="n">
        <f aca="false">6*3600</f>
        <v>21600</v>
      </c>
      <c r="Y24" s="29"/>
      <c r="Z24" s="15"/>
    </row>
    <row r="25" customFormat="false" ht="14.25" hidden="false" customHeight="false" outlineLevel="0" collapsed="false">
      <c r="A25" s="34" t="n">
        <f aca="false">A24</f>
        <v>1</v>
      </c>
      <c r="B25" s="31" t="n">
        <f aca="false">B24</f>
        <v>45628</v>
      </c>
      <c r="C25" s="35" t="n">
        <f aca="false">C24</f>
        <v>2024001</v>
      </c>
      <c r="D25" s="35" t="n">
        <v>8</v>
      </c>
      <c r="E25" s="36" t="s">
        <v>78</v>
      </c>
      <c r="F25" s="34" t="n">
        <v>6</v>
      </c>
      <c r="G25" s="31" t="n">
        <f aca="false">G24</f>
        <v>45628</v>
      </c>
      <c r="H25" s="34" t="n">
        <f aca="false">H24</f>
        <v>1</v>
      </c>
      <c r="I25" s="31"/>
      <c r="J25" s="34"/>
      <c r="K25" s="15" t="n">
        <v>1</v>
      </c>
      <c r="L25" s="37" t="n">
        <v>0.0001</v>
      </c>
      <c r="M25" s="15" t="n">
        <v>637</v>
      </c>
      <c r="N25" s="38" t="s">
        <v>86</v>
      </c>
      <c r="O25" s="35" t="n">
        <f aca="false">VLOOKUP(N25,'Sample Environments'!B$7:G$600,2,FALSE())</f>
        <v>0</v>
      </c>
      <c r="P25" s="35" t="n">
        <f aca="false">VLOOKUP(O25,'Sample Environments'!C$7:H$600,2,FALSE())</f>
        <v>50.374545</v>
      </c>
      <c r="Q25" s="35" t="n">
        <f aca="false">VLOOKUP(P25,'Sample Environments'!D$7:I$600,2,FALSE())</f>
        <v>-2.304</v>
      </c>
      <c r="R25" s="35" t="n">
        <f aca="false">VLOOKUP(Q25,'Sample Environments'!E$7:J$600,2,FALSE())</f>
        <v>68</v>
      </c>
      <c r="S25" s="35" t="n">
        <f aca="false">VLOOKUP(R25,'Sample Environments'!F$7:K$600,2,FALSE())</f>
        <v>-2.304</v>
      </c>
      <c r="T25" s="36" t="s">
        <v>80</v>
      </c>
      <c r="U25" s="39" t="s">
        <v>81</v>
      </c>
      <c r="V25" s="32" t="n">
        <v>44457</v>
      </c>
      <c r="W25" s="15"/>
      <c r="X25" s="15" t="n">
        <f aca="false">6*3600</f>
        <v>21600</v>
      </c>
      <c r="Y25" s="29"/>
      <c r="Z25" s="15"/>
    </row>
    <row r="26" customFormat="false" ht="14.25" hidden="false" customHeight="false" outlineLevel="0" collapsed="false">
      <c r="A26" s="34" t="n">
        <f aca="false">A25</f>
        <v>1</v>
      </c>
      <c r="B26" s="31" t="n">
        <f aca="false">B25</f>
        <v>45628</v>
      </c>
      <c r="C26" s="35" t="n">
        <f aca="false">C25</f>
        <v>2024001</v>
      </c>
      <c r="D26" s="35" t="n">
        <v>9</v>
      </c>
      <c r="E26" s="36" t="s">
        <v>78</v>
      </c>
      <c r="F26" s="34" t="n">
        <v>7</v>
      </c>
      <c r="G26" s="31" t="n">
        <f aca="false">G25</f>
        <v>45628</v>
      </c>
      <c r="H26" s="34" t="n">
        <f aca="false">H25</f>
        <v>1</v>
      </c>
      <c r="I26" s="31"/>
      <c r="J26" s="34"/>
      <c r="K26" s="15" t="n">
        <v>1</v>
      </c>
      <c r="L26" s="37" t="n">
        <v>0.0001</v>
      </c>
      <c r="M26" s="15" t="n">
        <v>637</v>
      </c>
      <c r="N26" s="38" t="s">
        <v>87</v>
      </c>
      <c r="O26" s="35" t="n">
        <f aca="false">VLOOKUP(N26,'Sample Environments'!B$7:G$600,2,FALSE())</f>
        <v>0</v>
      </c>
      <c r="P26" s="35" t="n">
        <f aca="false">VLOOKUP(O26,'Sample Environments'!C$7:H$600,2,FALSE())</f>
        <v>50.374545</v>
      </c>
      <c r="Q26" s="35" t="n">
        <f aca="false">VLOOKUP(P26,'Sample Environments'!D$7:I$600,2,FALSE())</f>
        <v>-2.304</v>
      </c>
      <c r="R26" s="35" t="n">
        <f aca="false">VLOOKUP(Q26,'Sample Environments'!E$7:J$600,2,FALSE())</f>
        <v>68</v>
      </c>
      <c r="S26" s="35" t="n">
        <f aca="false">VLOOKUP(R26,'Sample Environments'!F$7:K$600,2,FALSE())</f>
        <v>-2.304</v>
      </c>
      <c r="T26" s="36" t="s">
        <v>80</v>
      </c>
      <c r="U26" s="39" t="s">
        <v>81</v>
      </c>
      <c r="V26" s="32" t="n">
        <v>44457</v>
      </c>
      <c r="W26" s="15"/>
      <c r="X26" s="15" t="n">
        <f aca="false">6*3600</f>
        <v>21600</v>
      </c>
      <c r="Y26" s="29"/>
      <c r="Z26" s="15"/>
    </row>
    <row r="27" customFormat="false" ht="14.25" hidden="false" customHeight="false" outlineLevel="0" collapsed="false">
      <c r="A27" s="34" t="n">
        <f aca="false">A26</f>
        <v>1</v>
      </c>
      <c r="B27" s="31" t="n">
        <f aca="false">B26</f>
        <v>45628</v>
      </c>
      <c r="C27" s="35" t="n">
        <f aca="false">C26</f>
        <v>2024001</v>
      </c>
      <c r="D27" s="35" t="n">
        <v>10</v>
      </c>
      <c r="E27" s="36" t="s">
        <v>78</v>
      </c>
      <c r="F27" s="34" t="n">
        <v>8</v>
      </c>
      <c r="G27" s="31" t="n">
        <f aca="false">G26</f>
        <v>45628</v>
      </c>
      <c r="H27" s="34" t="n">
        <f aca="false">H26</f>
        <v>1</v>
      </c>
      <c r="I27" s="31"/>
      <c r="J27" s="34"/>
      <c r="K27" s="15" t="n">
        <v>1</v>
      </c>
      <c r="L27" s="37" t="n">
        <v>0.0001</v>
      </c>
      <c r="M27" s="15" t="n">
        <v>637</v>
      </c>
      <c r="N27" s="38" t="s">
        <v>88</v>
      </c>
      <c r="O27" s="35" t="n">
        <f aca="false">VLOOKUP(N27,'Sample Environments'!B$7:G$600,2,FALSE())</f>
        <v>0</v>
      </c>
      <c r="P27" s="35" t="n">
        <f aca="false">VLOOKUP(O27,'Sample Environments'!C$7:H$600,2,FALSE())</f>
        <v>50.374545</v>
      </c>
      <c r="Q27" s="35" t="n">
        <f aca="false">VLOOKUP(P27,'Sample Environments'!D$7:I$600,2,FALSE())</f>
        <v>-2.304</v>
      </c>
      <c r="R27" s="35" t="n">
        <f aca="false">VLOOKUP(Q27,'Sample Environments'!E$7:J$600,2,FALSE())</f>
        <v>68</v>
      </c>
      <c r="S27" s="35" t="n">
        <f aca="false">VLOOKUP(R27,'Sample Environments'!F$7:K$600,2,FALSE())</f>
        <v>-2.304</v>
      </c>
      <c r="T27" s="36" t="s">
        <v>80</v>
      </c>
      <c r="U27" s="39" t="s">
        <v>81</v>
      </c>
      <c r="V27" s="32" t="n">
        <v>44457</v>
      </c>
      <c r="W27" s="15"/>
      <c r="X27" s="15" t="n">
        <f aca="false">6*3600</f>
        <v>21600</v>
      </c>
      <c r="Y27" s="29"/>
      <c r="Z27" s="15"/>
    </row>
    <row r="28" customFormat="false" ht="14.25" hidden="false" customHeight="false" outlineLevel="0" collapsed="false">
      <c r="A28" s="34" t="n">
        <f aca="false">A27</f>
        <v>1</v>
      </c>
      <c r="B28" s="31" t="n">
        <f aca="false">B27</f>
        <v>45628</v>
      </c>
      <c r="C28" s="35" t="n">
        <f aca="false">C27</f>
        <v>2024001</v>
      </c>
      <c r="D28" s="35" t="n">
        <v>11</v>
      </c>
      <c r="E28" s="36" t="s">
        <v>78</v>
      </c>
      <c r="F28" s="34" t="n">
        <v>9</v>
      </c>
      <c r="G28" s="31" t="n">
        <f aca="false">G27</f>
        <v>45628</v>
      </c>
      <c r="H28" s="34" t="n">
        <f aca="false">H27</f>
        <v>1</v>
      </c>
      <c r="I28" s="31"/>
      <c r="J28" s="34"/>
      <c r="K28" s="15" t="n">
        <v>1</v>
      </c>
      <c r="L28" s="37" t="n">
        <v>0.0001</v>
      </c>
      <c r="M28" s="15" t="n">
        <v>637</v>
      </c>
      <c r="N28" s="38" t="s">
        <v>89</v>
      </c>
      <c r="O28" s="35" t="n">
        <f aca="false">VLOOKUP(N28,'Sample Environments'!B$7:G$600,2,FALSE())</f>
        <v>0</v>
      </c>
      <c r="P28" s="35" t="n">
        <f aca="false">VLOOKUP(O28,'Sample Environments'!C$7:H$600,2,FALSE())</f>
        <v>50.374545</v>
      </c>
      <c r="Q28" s="35" t="n">
        <f aca="false">VLOOKUP(P28,'Sample Environments'!D$7:I$600,2,FALSE())</f>
        <v>-2.304</v>
      </c>
      <c r="R28" s="35" t="n">
        <f aca="false">VLOOKUP(Q28,'Sample Environments'!E$7:J$600,2,FALSE())</f>
        <v>68</v>
      </c>
      <c r="S28" s="35" t="n">
        <f aca="false">VLOOKUP(R28,'Sample Environments'!F$7:K$600,2,FALSE())</f>
        <v>-2.304</v>
      </c>
      <c r="T28" s="36" t="s">
        <v>80</v>
      </c>
      <c r="U28" s="39" t="s">
        <v>81</v>
      </c>
      <c r="V28" s="32" t="n">
        <v>44457</v>
      </c>
      <c r="W28" s="15"/>
      <c r="X28" s="15" t="n">
        <f aca="false">6*3600</f>
        <v>21600</v>
      </c>
      <c r="Y28" s="29"/>
      <c r="Z28" s="15"/>
    </row>
    <row r="29" customFormat="false" ht="14.25" hidden="false" customHeight="false" outlineLevel="0" collapsed="false">
      <c r="A29" s="34" t="n">
        <f aca="false">A28</f>
        <v>1</v>
      </c>
      <c r="B29" s="31" t="n">
        <f aca="false">B28</f>
        <v>45628</v>
      </c>
      <c r="C29" s="35" t="n">
        <f aca="false">C28</f>
        <v>2024001</v>
      </c>
      <c r="D29" s="35" t="n">
        <v>12</v>
      </c>
      <c r="E29" s="36" t="s">
        <v>78</v>
      </c>
      <c r="F29" s="34" t="n">
        <v>10</v>
      </c>
      <c r="G29" s="31" t="n">
        <f aca="false">G28</f>
        <v>45628</v>
      </c>
      <c r="H29" s="34" t="n">
        <f aca="false">H28</f>
        <v>1</v>
      </c>
      <c r="I29" s="31"/>
      <c r="J29" s="34"/>
      <c r="K29" s="15" t="n">
        <v>1</v>
      </c>
      <c r="L29" s="37" t="n">
        <v>0.0001</v>
      </c>
      <c r="M29" s="15" t="n">
        <v>637</v>
      </c>
      <c r="N29" s="38" t="s">
        <v>90</v>
      </c>
      <c r="O29" s="35" t="n">
        <f aca="false">VLOOKUP(N29,'Sample Environments'!B$7:G$600,2,FALSE())</f>
        <v>0</v>
      </c>
      <c r="P29" s="35" t="n">
        <f aca="false">VLOOKUP(O29,'Sample Environments'!C$7:H$600,2,FALSE())</f>
        <v>50.374545</v>
      </c>
      <c r="Q29" s="35" t="n">
        <f aca="false">VLOOKUP(P29,'Sample Environments'!D$7:I$600,2,FALSE())</f>
        <v>-2.304</v>
      </c>
      <c r="R29" s="35" t="n">
        <f aca="false">VLOOKUP(Q29,'Sample Environments'!E$7:J$600,2,FALSE())</f>
        <v>68</v>
      </c>
      <c r="S29" s="35" t="n">
        <f aca="false">VLOOKUP(R29,'Sample Environments'!F$7:K$600,2,FALSE())</f>
        <v>-2.304</v>
      </c>
      <c r="T29" s="36" t="s">
        <v>80</v>
      </c>
      <c r="U29" s="39" t="s">
        <v>81</v>
      </c>
      <c r="V29" s="32" t="n">
        <v>44457</v>
      </c>
      <c r="W29" s="15"/>
      <c r="X29" s="15" t="n">
        <f aca="false">6*3600</f>
        <v>21600</v>
      </c>
      <c r="Y29" s="29"/>
      <c r="Z29" s="15"/>
    </row>
    <row r="30" customFormat="false" ht="14.25" hidden="false" customHeight="false" outlineLevel="0" collapsed="false">
      <c r="A30" s="34" t="n">
        <f aca="false">A29</f>
        <v>1</v>
      </c>
      <c r="B30" s="31" t="n">
        <f aca="false">B29</f>
        <v>45628</v>
      </c>
      <c r="C30" s="35" t="n">
        <f aca="false">C29</f>
        <v>2024001</v>
      </c>
      <c r="D30" s="35" t="n">
        <v>13</v>
      </c>
      <c r="E30" s="36" t="s">
        <v>78</v>
      </c>
      <c r="F30" s="34" t="n">
        <v>11</v>
      </c>
      <c r="G30" s="31" t="n">
        <f aca="false">G29</f>
        <v>45628</v>
      </c>
      <c r="H30" s="34" t="n">
        <f aca="false">H29</f>
        <v>1</v>
      </c>
      <c r="I30" s="31"/>
      <c r="J30" s="34"/>
      <c r="K30" s="15" t="n">
        <v>1</v>
      </c>
      <c r="L30" s="37" t="n">
        <v>0.0001</v>
      </c>
      <c r="M30" s="15" t="n">
        <v>637</v>
      </c>
      <c r="N30" s="38" t="s">
        <v>91</v>
      </c>
      <c r="O30" s="35" t="n">
        <f aca="false">VLOOKUP(N30,'Sample Environments'!B$7:G$600,2,FALSE())</f>
        <v>0</v>
      </c>
      <c r="P30" s="35" t="n">
        <f aca="false">VLOOKUP(O30,'Sample Environments'!C$7:H$600,2,FALSE())</f>
        <v>50.374545</v>
      </c>
      <c r="Q30" s="35" t="n">
        <f aca="false">VLOOKUP(P30,'Sample Environments'!D$7:I$600,2,FALSE())</f>
        <v>-2.304</v>
      </c>
      <c r="R30" s="35" t="n">
        <f aca="false">VLOOKUP(Q30,'Sample Environments'!E$7:J$600,2,FALSE())</f>
        <v>68</v>
      </c>
      <c r="S30" s="35" t="n">
        <f aca="false">VLOOKUP(R30,'Sample Environments'!F$7:K$600,2,FALSE())</f>
        <v>-2.304</v>
      </c>
      <c r="T30" s="36" t="s">
        <v>80</v>
      </c>
      <c r="U30" s="39" t="s">
        <v>81</v>
      </c>
      <c r="V30" s="32" t="n">
        <v>44457</v>
      </c>
      <c r="W30" s="15"/>
      <c r="X30" s="15" t="n">
        <f aca="false">6*3600</f>
        <v>21600</v>
      </c>
      <c r="Y30" s="29"/>
      <c r="Z30" s="15"/>
    </row>
    <row r="31" customFormat="false" ht="14.25" hidden="false" customHeight="false" outlineLevel="0" collapsed="false">
      <c r="A31" s="34" t="n">
        <f aca="false">A30</f>
        <v>1</v>
      </c>
      <c r="B31" s="31" t="n">
        <f aca="false">B30</f>
        <v>45628</v>
      </c>
      <c r="C31" s="35" t="n">
        <f aca="false">C30</f>
        <v>2024001</v>
      </c>
      <c r="D31" s="35" t="n">
        <v>14</v>
      </c>
      <c r="E31" s="36" t="s">
        <v>78</v>
      </c>
      <c r="F31" s="34" t="n">
        <v>12</v>
      </c>
      <c r="G31" s="31" t="n">
        <f aca="false">G30</f>
        <v>45628</v>
      </c>
      <c r="H31" s="34" t="n">
        <f aca="false">H30</f>
        <v>1</v>
      </c>
      <c r="I31" s="31"/>
      <c r="J31" s="34"/>
      <c r="K31" s="15" t="n">
        <v>1</v>
      </c>
      <c r="L31" s="37" t="n">
        <v>0.0001</v>
      </c>
      <c r="M31" s="15" t="n">
        <v>637</v>
      </c>
      <c r="N31" s="38" t="s">
        <v>92</v>
      </c>
      <c r="O31" s="35" t="n">
        <f aca="false">VLOOKUP(N31,'Sample Environments'!B$7:G$600,2,FALSE())</f>
        <v>0</v>
      </c>
      <c r="P31" s="35" t="n">
        <f aca="false">VLOOKUP(O31,'Sample Environments'!C$7:H$600,2,FALSE())</f>
        <v>50.374545</v>
      </c>
      <c r="Q31" s="35" t="n">
        <f aca="false">VLOOKUP(P31,'Sample Environments'!D$7:I$600,2,FALSE())</f>
        <v>-2.304</v>
      </c>
      <c r="R31" s="35" t="n">
        <f aca="false">VLOOKUP(Q31,'Sample Environments'!E$7:J$600,2,FALSE())</f>
        <v>68</v>
      </c>
      <c r="S31" s="35" t="n">
        <f aca="false">VLOOKUP(R31,'Sample Environments'!F$7:K$600,2,FALSE())</f>
        <v>-2.304</v>
      </c>
      <c r="T31" s="36" t="s">
        <v>80</v>
      </c>
      <c r="U31" s="39" t="s">
        <v>81</v>
      </c>
      <c r="V31" s="32" t="n">
        <v>44457</v>
      </c>
      <c r="W31" s="15"/>
      <c r="X31" s="15" t="n">
        <f aca="false">6*3600</f>
        <v>21600</v>
      </c>
      <c r="Y31" s="29"/>
      <c r="Z31" s="15"/>
    </row>
  </sheetData>
  <conditionalFormatting sqref="A20:A31">
    <cfRule type="cellIs" priority="2" operator="equal" aboveAverage="0" equalAverage="0" bottom="0" percent="0" rank="0" text="" dxfId="0">
      <formula>1</formula>
    </cfRule>
  </conditionalFormatting>
  <conditionalFormatting sqref="A1:A18">
    <cfRule type="cellIs" priority="3" operator="equal" aboveAverage="0" equalAverage="0" bottom="0" percent="0" rank="0" text="" dxfId="1">
      <formula>1</formula>
    </cfRule>
  </conditionalFormatting>
  <dataValidations count="1">
    <dataValidation allowBlank="true" errorStyle="stop" operator="between" showDropDown="false" showErrorMessage="true" showInputMessage="true" sqref="A7:A18 A20:A31" type="list">
      <formula1>"0,1"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9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1" activeCellId="0" sqref="A1"/>
    </sheetView>
  </sheetViews>
  <sheetFormatPr defaultColWidth="8.515625" defaultRowHeight="14.25" zeroHeight="false" outlineLevelRow="0" outlineLevelCol="0"/>
  <cols>
    <col collapsed="false" customWidth="true" hidden="false" outlineLevel="0" max="1" min="1" style="39" width="7.45"/>
    <col collapsed="false" customWidth="true" hidden="false" outlineLevel="0" max="2" min="2" style="0" width="15.27"/>
    <col collapsed="false" customWidth="true" hidden="false" outlineLevel="0" max="3" min="3" style="39" width="9.54"/>
    <col collapsed="false" customWidth="true" hidden="false" outlineLevel="0" max="8" min="4" style="39" width="9.82"/>
    <col collapsed="false" customWidth="true" hidden="false" outlineLevel="0" max="9" min="9" style="0" width="12"/>
  </cols>
  <sheetData>
    <row r="1" customFormat="false" ht="15" hidden="false" customHeight="false" outlineLevel="0" collapsed="false">
      <c r="D1" s="40" t="s">
        <v>93</v>
      </c>
      <c r="E1" s="40"/>
      <c r="F1" s="40"/>
      <c r="G1" s="41" t="s">
        <v>94</v>
      </c>
      <c r="H1" s="42" t="n">
        <v>16.55</v>
      </c>
      <c r="I1" s="43" t="n">
        <v>0</v>
      </c>
    </row>
    <row r="2" customFormat="false" ht="14.25" hidden="false" customHeight="false" outlineLevel="0" collapsed="false">
      <c r="C2" s="40"/>
      <c r="F2" s="44"/>
      <c r="G2" s="44"/>
    </row>
    <row r="3" customFormat="false" ht="14.25" hidden="false" customHeight="false" outlineLevel="0" collapsed="false">
      <c r="B3" s="0" t="s">
        <v>64</v>
      </c>
      <c r="C3" s="40" t="s">
        <v>95</v>
      </c>
      <c r="D3" s="39" t="s">
        <v>96</v>
      </c>
      <c r="E3" s="39" t="s">
        <v>97</v>
      </c>
      <c r="F3" s="44" t="s">
        <v>98</v>
      </c>
      <c r="G3" s="44" t="s">
        <v>99</v>
      </c>
    </row>
    <row r="4" customFormat="false" ht="14.25" hidden="false" customHeight="false" outlineLevel="0" collapsed="false">
      <c r="C4" s="35" t="s">
        <v>95</v>
      </c>
      <c r="D4" s="45" t="n">
        <f aca="false">-0.158-12.4+1.759+7.44343-0.22154+0.161655</f>
        <v>-3.415455</v>
      </c>
      <c r="E4" s="45" t="n">
        <f aca="false">-1.965-0.666-1.10095+0.52795</f>
        <v>-3.204</v>
      </c>
      <c r="F4" s="46" t="s">
        <v>100</v>
      </c>
      <c r="G4" s="35" t="s">
        <v>101</v>
      </c>
    </row>
    <row r="5" customFormat="false" ht="14.25" hidden="false" customHeight="false" outlineLevel="0" collapsed="false">
      <c r="C5" s="39" t="s">
        <v>102</v>
      </c>
      <c r="D5" s="47"/>
      <c r="E5" s="48"/>
      <c r="F5" s="35"/>
      <c r="G5" s="35"/>
      <c r="H5" s="49" t="s">
        <v>103</v>
      </c>
      <c r="I5" s="49"/>
    </row>
    <row r="6" customFormat="false" ht="14.25" hidden="false" customHeight="false" outlineLevel="0" collapsed="false">
      <c r="C6" s="50" t="s">
        <v>104</v>
      </c>
      <c r="D6" s="51" t="s">
        <v>105</v>
      </c>
      <c r="E6" s="51" t="s">
        <v>106</v>
      </c>
      <c r="F6" s="51" t="s">
        <v>105</v>
      </c>
      <c r="G6" s="51" t="s">
        <v>106</v>
      </c>
      <c r="H6" s="52" t="s">
        <v>107</v>
      </c>
      <c r="I6" s="53" t="s">
        <v>108</v>
      </c>
    </row>
    <row r="7" customFormat="false" ht="14.25" hidden="false" customHeight="false" outlineLevel="0" collapsed="false">
      <c r="A7" s="54" t="s">
        <v>109</v>
      </c>
      <c r="B7" s="55" t="s">
        <v>110</v>
      </c>
      <c r="C7" s="56" t="n">
        <f aca="false">S7+((T7/2)-($T$1/2))</f>
        <v>0</v>
      </c>
      <c r="D7" s="57" t="n">
        <f aca="false">53.79+$D$4</f>
        <v>50.374545</v>
      </c>
      <c r="E7" s="58" t="n">
        <f aca="false">0.9+$E$4</f>
        <v>-2.304</v>
      </c>
      <c r="F7" s="59" t="n">
        <v>68</v>
      </c>
      <c r="G7" s="60" t="n">
        <f aca="false">E7</f>
        <v>-2.304</v>
      </c>
      <c r="H7" s="61" t="n">
        <v>0.5</v>
      </c>
      <c r="I7" s="62" t="n">
        <v>-0.155</v>
      </c>
    </row>
    <row r="8" customFormat="false" ht="14.25" hidden="false" customHeight="false" outlineLevel="0" collapsed="false">
      <c r="A8" s="54"/>
      <c r="B8" s="55" t="s">
        <v>111</v>
      </c>
      <c r="C8" s="56" t="n">
        <f aca="false">S8+((T8/2)-($T$1/2))</f>
        <v>0</v>
      </c>
      <c r="D8" s="63" t="n">
        <f aca="false">(D7-H7)-P8+H8</f>
        <v>50.374545</v>
      </c>
      <c r="E8" s="64" t="n">
        <f aca="false">(E7-I7)-Q8+I8</f>
        <v>-2.304</v>
      </c>
      <c r="F8" s="56" t="n">
        <f aca="false">F7</f>
        <v>68</v>
      </c>
      <c r="G8" s="65" t="n">
        <f aca="false">E8</f>
        <v>-2.304</v>
      </c>
      <c r="H8" s="66" t="n">
        <f aca="false">H7</f>
        <v>0.5</v>
      </c>
      <c r="I8" s="62" t="n">
        <v>-0.155</v>
      </c>
    </row>
    <row r="9" customFormat="false" ht="14.25" hidden="false" customHeight="false" outlineLevel="0" collapsed="false">
      <c r="A9" s="54"/>
      <c r="B9" s="55" t="s">
        <v>112</v>
      </c>
      <c r="C9" s="56" t="n">
        <f aca="false">S9+((T9/2)-($T$1/2))</f>
        <v>0</v>
      </c>
      <c r="D9" s="63" t="n">
        <f aca="false">(D8-H8)-P9+H9</f>
        <v>50.374545</v>
      </c>
      <c r="E9" s="64" t="n">
        <f aca="false">(E8-I8)-Q9+I9</f>
        <v>-2.304</v>
      </c>
      <c r="F9" s="56" t="n">
        <f aca="false">F8</f>
        <v>68</v>
      </c>
      <c r="G9" s="65" t="n">
        <f aca="false">E9</f>
        <v>-2.304</v>
      </c>
      <c r="H9" s="66" t="n">
        <f aca="false">H8</f>
        <v>0.5</v>
      </c>
      <c r="I9" s="62" t="n">
        <v>-0.155</v>
      </c>
    </row>
    <row r="10" customFormat="false" ht="14.25" hidden="false" customHeight="false" outlineLevel="0" collapsed="false">
      <c r="A10" s="54"/>
      <c r="B10" s="55" t="s">
        <v>113</v>
      </c>
      <c r="C10" s="56" t="n">
        <f aca="false">S10+((T10/2)-($T$1/2))</f>
        <v>0</v>
      </c>
      <c r="D10" s="63" t="n">
        <f aca="false">(D9-H9)-P10+H10</f>
        <v>50.374545</v>
      </c>
      <c r="E10" s="64" t="n">
        <f aca="false">(E9-I9)-Q10+I10</f>
        <v>-2.304</v>
      </c>
      <c r="F10" s="56" t="n">
        <f aca="false">F9</f>
        <v>68</v>
      </c>
      <c r="G10" s="65" t="n">
        <f aca="false">E10</f>
        <v>-2.304</v>
      </c>
      <c r="H10" s="66" t="n">
        <f aca="false">H9</f>
        <v>0.5</v>
      </c>
      <c r="I10" s="62" t="n">
        <v>-0.155</v>
      </c>
    </row>
    <row r="11" customFormat="false" ht="14.25" hidden="false" customHeight="false" outlineLevel="0" collapsed="false">
      <c r="A11" s="54"/>
      <c r="B11" s="55" t="s">
        <v>114</v>
      </c>
      <c r="C11" s="56" t="n">
        <f aca="false">S11+((T11/2)-($T$1/2))</f>
        <v>0</v>
      </c>
      <c r="D11" s="63" t="n">
        <f aca="false">(D10-H10)-P11+H11</f>
        <v>50.374545</v>
      </c>
      <c r="E11" s="64" t="n">
        <f aca="false">(E10-I10)-Q11+I11</f>
        <v>-2.304</v>
      </c>
      <c r="F11" s="59" t="n">
        <v>-60</v>
      </c>
      <c r="G11" s="65" t="n">
        <f aca="false">E11</f>
        <v>-2.304</v>
      </c>
      <c r="H11" s="66" t="n">
        <f aca="false">H10</f>
        <v>0.5</v>
      </c>
      <c r="I11" s="62" t="n">
        <v>-0.155</v>
      </c>
    </row>
    <row r="12" customFormat="false" ht="14.25" hidden="false" customHeight="false" outlineLevel="0" collapsed="false">
      <c r="A12" s="54"/>
      <c r="B12" s="55" t="s">
        <v>115</v>
      </c>
      <c r="C12" s="56" t="n">
        <f aca="false">S12+((T12/2)-($T$1/2))</f>
        <v>0</v>
      </c>
      <c r="D12" s="63" t="n">
        <f aca="false">(D11-H11)-P12+H12</f>
        <v>50.374545</v>
      </c>
      <c r="E12" s="64" t="n">
        <f aca="false">(E11-I11)-Q12+I12</f>
        <v>-2.304</v>
      </c>
      <c r="F12" s="56" t="n">
        <f aca="false">F11</f>
        <v>-60</v>
      </c>
      <c r="G12" s="65" t="n">
        <f aca="false">E12</f>
        <v>-2.304</v>
      </c>
      <c r="H12" s="66" t="n">
        <f aca="false">H11</f>
        <v>0.5</v>
      </c>
      <c r="I12" s="62" t="n">
        <v>-0.155</v>
      </c>
    </row>
    <row r="13" customFormat="false" ht="14.25" hidden="false" customHeight="false" outlineLevel="0" collapsed="false">
      <c r="A13" s="54"/>
      <c r="B13" s="55" t="s">
        <v>116</v>
      </c>
      <c r="C13" s="56" t="n">
        <f aca="false">S13+((T13/2)-($T$1/2))</f>
        <v>0</v>
      </c>
      <c r="D13" s="63" t="n">
        <f aca="false">(D12-H12)-P13+H13</f>
        <v>50.374545</v>
      </c>
      <c r="E13" s="64" t="n">
        <f aca="false">(E12-I12)-Q13+I13</f>
        <v>-2.304</v>
      </c>
      <c r="F13" s="56" t="n">
        <f aca="false">F12</f>
        <v>-60</v>
      </c>
      <c r="G13" s="65" t="n">
        <f aca="false">E13</f>
        <v>-2.304</v>
      </c>
      <c r="H13" s="66" t="n">
        <f aca="false">H12</f>
        <v>0.5</v>
      </c>
      <c r="I13" s="62" t="n">
        <v>-0.155</v>
      </c>
    </row>
    <row r="14" customFormat="false" ht="14.25" hidden="false" customHeight="false" outlineLevel="0" collapsed="false">
      <c r="A14" s="54"/>
      <c r="B14" s="55" t="s">
        <v>117</v>
      </c>
      <c r="C14" s="56" t="n">
        <f aca="false">S14+((T14/2)-($T$1/2))</f>
        <v>0</v>
      </c>
      <c r="D14" s="63" t="n">
        <f aca="false">(D13-H13)-P14+H14</f>
        <v>50.374545</v>
      </c>
      <c r="E14" s="64" t="n">
        <f aca="false">(E13-I13)-Q14+I14</f>
        <v>-2.304</v>
      </c>
      <c r="F14" s="56" t="n">
        <f aca="false">F13</f>
        <v>-60</v>
      </c>
      <c r="G14" s="65" t="n">
        <f aca="false">E14</f>
        <v>-2.304</v>
      </c>
      <c r="H14" s="66" t="n">
        <f aca="false">H13</f>
        <v>0.5</v>
      </c>
      <c r="I14" s="62" t="n">
        <v>-0.155</v>
      </c>
    </row>
    <row r="15" customFormat="false" ht="14.25" hidden="false" customHeight="false" outlineLevel="0" collapsed="false">
      <c r="A15" s="54"/>
      <c r="B15" s="55" t="s">
        <v>118</v>
      </c>
      <c r="C15" s="56" t="n">
        <f aca="false">S15+((T15/2)-($T$1/2))</f>
        <v>0</v>
      </c>
      <c r="D15" s="63" t="n">
        <f aca="false">(D14-H14)-P15+H15</f>
        <v>50.374545</v>
      </c>
      <c r="E15" s="64" t="n">
        <f aca="false">(E14-I14)-Q15+I15</f>
        <v>-2.304</v>
      </c>
      <c r="F15" s="59" t="n">
        <v>68</v>
      </c>
      <c r="G15" s="65" t="n">
        <f aca="false">E15</f>
        <v>-2.304</v>
      </c>
      <c r="H15" s="66" t="n">
        <f aca="false">H14</f>
        <v>0.5</v>
      </c>
      <c r="I15" s="62" t="n">
        <v>-0.155</v>
      </c>
    </row>
    <row r="16" customFormat="false" ht="14.25" hidden="false" customHeight="false" outlineLevel="0" collapsed="false">
      <c r="A16" s="54"/>
      <c r="B16" s="55" t="s">
        <v>119</v>
      </c>
      <c r="C16" s="56" t="n">
        <f aca="false">S16+((T16/2)-($T$1/2))</f>
        <v>0</v>
      </c>
      <c r="D16" s="63" t="n">
        <f aca="false">(D15-H15)-P16+H16</f>
        <v>50.374545</v>
      </c>
      <c r="E16" s="64" t="n">
        <f aca="false">(E15-I15)-Q16+I16</f>
        <v>-2.304</v>
      </c>
      <c r="F16" s="56" t="n">
        <f aca="false">F15</f>
        <v>68</v>
      </c>
      <c r="G16" s="65" t="n">
        <f aca="false">E16</f>
        <v>-2.304</v>
      </c>
      <c r="H16" s="66" t="n">
        <f aca="false">H15</f>
        <v>0.5</v>
      </c>
      <c r="I16" s="62" t="n">
        <v>-0.155</v>
      </c>
    </row>
    <row r="17" customFormat="false" ht="14.25" hidden="false" customHeight="false" outlineLevel="0" collapsed="false">
      <c r="A17" s="54"/>
      <c r="B17" s="55" t="s">
        <v>120</v>
      </c>
      <c r="C17" s="56" t="n">
        <f aca="false">S17+((T17/2)-($T$1/2))</f>
        <v>0</v>
      </c>
      <c r="D17" s="63" t="n">
        <f aca="false">(D16-H16)-P17+H17</f>
        <v>50.374545</v>
      </c>
      <c r="E17" s="64" t="n">
        <f aca="false">(E16-I16)-Q17+I17</f>
        <v>-2.304</v>
      </c>
      <c r="F17" s="56" t="n">
        <f aca="false">F16</f>
        <v>68</v>
      </c>
      <c r="G17" s="65" t="n">
        <f aca="false">E17</f>
        <v>-2.304</v>
      </c>
      <c r="H17" s="66" t="n">
        <f aca="false">H16</f>
        <v>0.5</v>
      </c>
      <c r="I17" s="62" t="n">
        <v>-0.155</v>
      </c>
    </row>
    <row r="18" customFormat="false" ht="14.25" hidden="false" customHeight="false" outlineLevel="0" collapsed="false">
      <c r="A18" s="54"/>
      <c r="B18" s="55" t="s">
        <v>121</v>
      </c>
      <c r="C18" s="56" t="n">
        <f aca="false">S18+((T18/2)-($T$1/2))</f>
        <v>0</v>
      </c>
      <c r="D18" s="63" t="n">
        <f aca="false">(D17-H17)-P18+H18</f>
        <v>50.374545</v>
      </c>
      <c r="E18" s="64" t="n">
        <f aca="false">(E17-I17)-Q18+I18</f>
        <v>-2.304</v>
      </c>
      <c r="F18" s="56" t="n">
        <f aca="false">F17</f>
        <v>68</v>
      </c>
      <c r="G18" s="65" t="n">
        <f aca="false">E18</f>
        <v>-2.304</v>
      </c>
      <c r="H18" s="66" t="n">
        <f aca="false">H17</f>
        <v>0.5</v>
      </c>
      <c r="I18" s="62" t="n">
        <v>-0.155</v>
      </c>
    </row>
    <row r="19" customFormat="false" ht="14.25" hidden="false" customHeight="false" outlineLevel="0" collapsed="false">
      <c r="A19" s="54"/>
      <c r="B19" s="55" t="s">
        <v>122</v>
      </c>
      <c r="C19" s="56" t="n">
        <f aca="false">S19+((T19/2)-($T$1/2))</f>
        <v>0</v>
      </c>
      <c r="D19" s="63" t="n">
        <f aca="false">(D18-H18)-P19+H19</f>
        <v>50.374545</v>
      </c>
      <c r="E19" s="64" t="n">
        <f aca="false">(E18-I18)-Q19+I19</f>
        <v>-2.304</v>
      </c>
      <c r="F19" s="59" t="n">
        <v>-60</v>
      </c>
      <c r="G19" s="65" t="n">
        <f aca="false">E19</f>
        <v>-2.304</v>
      </c>
      <c r="H19" s="66" t="n">
        <f aca="false">H18</f>
        <v>0.5</v>
      </c>
      <c r="I19" s="62" t="n">
        <v>-0.155</v>
      </c>
    </row>
    <row r="20" customFormat="false" ht="14.25" hidden="false" customHeight="false" outlineLevel="0" collapsed="false">
      <c r="A20" s="54"/>
      <c r="B20" s="55" t="s">
        <v>123</v>
      </c>
      <c r="C20" s="56" t="n">
        <f aca="false">S20+((T20/2)-($T$1/2))</f>
        <v>0</v>
      </c>
      <c r="D20" s="63" t="n">
        <f aca="false">(D19-H19)-P20+H20</f>
        <v>50.374545</v>
      </c>
      <c r="E20" s="64" t="n">
        <f aca="false">(E19-I19)-Q20+I20</f>
        <v>-2.304</v>
      </c>
      <c r="F20" s="56" t="n">
        <f aca="false">F19</f>
        <v>-60</v>
      </c>
      <c r="G20" s="65" t="n">
        <f aca="false">E20</f>
        <v>-2.304</v>
      </c>
      <c r="H20" s="66" t="n">
        <f aca="false">H19</f>
        <v>0.5</v>
      </c>
      <c r="I20" s="62" t="n">
        <v>-0.155</v>
      </c>
    </row>
    <row r="21" customFormat="false" ht="14.25" hidden="false" customHeight="false" outlineLevel="0" collapsed="false">
      <c r="A21" s="54"/>
      <c r="B21" s="55" t="s">
        <v>124</v>
      </c>
      <c r="C21" s="56" t="n">
        <f aca="false">S21+((T21/2)-($T$1/2))</f>
        <v>0</v>
      </c>
      <c r="D21" s="63" t="n">
        <f aca="false">(D20-H20)-P21+H21</f>
        <v>50.374545</v>
      </c>
      <c r="E21" s="64" t="n">
        <f aca="false">(E20-I20)-Q21+I21</f>
        <v>-2.304</v>
      </c>
      <c r="F21" s="56" t="n">
        <f aca="false">F20</f>
        <v>-60</v>
      </c>
      <c r="G21" s="65" t="n">
        <f aca="false">E21</f>
        <v>-2.304</v>
      </c>
      <c r="H21" s="66" t="n">
        <f aca="false">H20</f>
        <v>0.5</v>
      </c>
      <c r="I21" s="62" t="n">
        <v>-0.155</v>
      </c>
    </row>
    <row r="22" customFormat="false" ht="15" hidden="false" customHeight="false" outlineLevel="0" collapsed="false">
      <c r="A22" s="54"/>
      <c r="B22" s="55" t="s">
        <v>125</v>
      </c>
      <c r="C22" s="56" t="n">
        <f aca="false">S22+((T22/2)-($T$1/2))</f>
        <v>0</v>
      </c>
      <c r="D22" s="63" t="n">
        <f aca="false">(D21-H21)-P22+H22</f>
        <v>50.374545</v>
      </c>
      <c r="E22" s="64" t="n">
        <f aca="false">(E21-I21)-Q22+I22</f>
        <v>-2.304</v>
      </c>
      <c r="F22" s="56" t="n">
        <f aca="false">F21</f>
        <v>-60</v>
      </c>
      <c r="G22" s="65" t="n">
        <f aca="false">E22</f>
        <v>-2.304</v>
      </c>
      <c r="H22" s="66" t="n">
        <f aca="false">H21</f>
        <v>0.5</v>
      </c>
      <c r="I22" s="62" t="n">
        <v>-0.155</v>
      </c>
    </row>
    <row r="23" customFormat="false" ht="14.25" hidden="false" customHeight="false" outlineLevel="0" collapsed="false">
      <c r="A23" s="67"/>
      <c r="B23" s="68" t="s">
        <v>126</v>
      </c>
      <c r="C23" s="69" t="e">
        <f aca="false">1+((((C11-C10)/(D10-D11))*7)+C10)</f>
        <v>#DIV/0!</v>
      </c>
      <c r="D23" s="70" t="n">
        <v>7</v>
      </c>
      <c r="E23" s="71" t="n">
        <v>1.37</v>
      </c>
      <c r="F23" s="69" t="n">
        <v>7</v>
      </c>
      <c r="G23" s="72" t="n">
        <f aca="false">E23+1.6</f>
        <v>2.97</v>
      </c>
      <c r="H23" s="35"/>
      <c r="I23" s="62" t="n">
        <v>0</v>
      </c>
    </row>
    <row r="24" customFormat="false" ht="15" hidden="false" customHeight="false" outlineLevel="0" collapsed="false">
      <c r="A24" s="67"/>
      <c r="B24" s="73" t="s">
        <v>127</v>
      </c>
      <c r="C24" s="74"/>
      <c r="D24" s="75"/>
      <c r="E24" s="75"/>
      <c r="F24" s="74"/>
      <c r="G24" s="76"/>
      <c r="H24" s="35"/>
    </row>
    <row r="25" customFormat="false" ht="14.25" hidden="false" customHeight="false" outlineLevel="0" collapsed="false">
      <c r="A25" s="54" t="s">
        <v>128</v>
      </c>
      <c r="B25" s="77" t="s">
        <v>79</v>
      </c>
      <c r="C25" s="78" t="n">
        <f aca="false">S25+((T25/2)-($T$1/2))</f>
        <v>0</v>
      </c>
      <c r="D25" s="79" t="n">
        <f aca="false">D7-H7+H25</f>
        <v>50.574545</v>
      </c>
      <c r="E25" s="80" t="n">
        <f aca="false">E7-I7+28.6+I25</f>
        <v>26.251</v>
      </c>
      <c r="F25" s="81" t="n">
        <v>68</v>
      </c>
      <c r="G25" s="82" t="n">
        <f aca="false">E25</f>
        <v>26.251</v>
      </c>
      <c r="H25" s="66" t="n">
        <v>0.7</v>
      </c>
      <c r="I25" s="62" t="n">
        <v>-0.2</v>
      </c>
    </row>
    <row r="26" customFormat="false" ht="14.25" hidden="false" customHeight="false" outlineLevel="0" collapsed="false">
      <c r="A26" s="54"/>
      <c r="B26" s="77" t="s">
        <v>82</v>
      </c>
      <c r="C26" s="78" t="n">
        <f aca="false">S26+((T26/2)-($T$1/2))</f>
        <v>0</v>
      </c>
      <c r="D26" s="83" t="n">
        <f aca="false">(D25-H25)-P26+H26</f>
        <v>50.574545</v>
      </c>
      <c r="E26" s="83" t="n">
        <f aca="false">(E25-I25)-Q26+I26</f>
        <v>26.251</v>
      </c>
      <c r="F26" s="78" t="n">
        <f aca="false">F25</f>
        <v>68</v>
      </c>
      <c r="G26" s="84" t="n">
        <f aca="false">E26</f>
        <v>26.251</v>
      </c>
      <c r="H26" s="66" t="n">
        <f aca="false">H25</f>
        <v>0.7</v>
      </c>
      <c r="I26" s="62" t="n">
        <f aca="false">I25</f>
        <v>-0.2</v>
      </c>
    </row>
    <row r="27" customFormat="false" ht="14.25" hidden="false" customHeight="false" outlineLevel="0" collapsed="false">
      <c r="A27" s="54"/>
      <c r="B27" s="77" t="s">
        <v>83</v>
      </c>
      <c r="C27" s="78" t="n">
        <f aca="false">S27+((T27/2)-($T$1/2))</f>
        <v>0</v>
      </c>
      <c r="D27" s="83" t="n">
        <f aca="false">(D26-H26)-P27+H27</f>
        <v>50.574545</v>
      </c>
      <c r="E27" s="83" t="n">
        <f aca="false">(E26-I26)-Q27+I27</f>
        <v>26.251</v>
      </c>
      <c r="F27" s="78" t="n">
        <f aca="false">F26</f>
        <v>68</v>
      </c>
      <c r="G27" s="84" t="n">
        <f aca="false">E27</f>
        <v>26.251</v>
      </c>
      <c r="H27" s="66" t="n">
        <f aca="false">H26</f>
        <v>0.7</v>
      </c>
      <c r="I27" s="62" t="n">
        <f aca="false">I26</f>
        <v>-0.2</v>
      </c>
    </row>
    <row r="28" customFormat="false" ht="14.25" hidden="false" customHeight="false" outlineLevel="0" collapsed="false">
      <c r="A28" s="54"/>
      <c r="B28" s="77" t="s">
        <v>84</v>
      </c>
      <c r="C28" s="78" t="n">
        <f aca="false">S28+((T28/2)-($T$1/2))</f>
        <v>0</v>
      </c>
      <c r="D28" s="83" t="n">
        <f aca="false">(D27-H27)-P28+H28</f>
        <v>50.574545</v>
      </c>
      <c r="E28" s="83" t="n">
        <f aca="false">(E27-I27)-Q28+I28</f>
        <v>26.251</v>
      </c>
      <c r="F28" s="78" t="n">
        <f aca="false">F27</f>
        <v>68</v>
      </c>
      <c r="G28" s="84" t="n">
        <f aca="false">E28</f>
        <v>26.251</v>
      </c>
      <c r="H28" s="66" t="n">
        <f aca="false">H27</f>
        <v>0.7</v>
      </c>
      <c r="I28" s="62" t="n">
        <f aca="false">I27</f>
        <v>-0.2</v>
      </c>
    </row>
    <row r="29" customFormat="false" ht="14.25" hidden="false" customHeight="false" outlineLevel="0" collapsed="false">
      <c r="A29" s="54"/>
      <c r="B29" s="77" t="s">
        <v>85</v>
      </c>
      <c r="C29" s="78" t="n">
        <f aca="false">S29+((T29/2)-($T$1/2))</f>
        <v>0</v>
      </c>
      <c r="D29" s="83" t="n">
        <f aca="false">(D28-H28)-P29+H29</f>
        <v>50.574545</v>
      </c>
      <c r="E29" s="83" t="n">
        <f aca="false">(E28-I28)-Q29+I29</f>
        <v>26.251</v>
      </c>
      <c r="F29" s="78" t="n">
        <v>-60</v>
      </c>
      <c r="G29" s="84" t="n">
        <f aca="false">E29</f>
        <v>26.251</v>
      </c>
      <c r="H29" s="66" t="n">
        <f aca="false">H28</f>
        <v>0.7</v>
      </c>
      <c r="I29" s="62" t="n">
        <f aca="false">I28</f>
        <v>-0.2</v>
      </c>
    </row>
    <row r="30" customFormat="false" ht="14.25" hidden="false" customHeight="false" outlineLevel="0" collapsed="false">
      <c r="A30" s="54"/>
      <c r="B30" s="77" t="s">
        <v>86</v>
      </c>
      <c r="C30" s="78" t="n">
        <f aca="false">S30+((T30/2)-($T$1/2))</f>
        <v>0</v>
      </c>
      <c r="D30" s="83" t="n">
        <f aca="false">(D29-H29)-P30+H30</f>
        <v>50.574545</v>
      </c>
      <c r="E30" s="83" t="n">
        <f aca="false">(E29-I29)-Q30+I30</f>
        <v>26.251</v>
      </c>
      <c r="F30" s="78" t="n">
        <f aca="false">F29</f>
        <v>-60</v>
      </c>
      <c r="G30" s="84" t="n">
        <f aca="false">E30</f>
        <v>26.251</v>
      </c>
      <c r="H30" s="66" t="n">
        <f aca="false">H29</f>
        <v>0.7</v>
      </c>
      <c r="I30" s="62" t="n">
        <f aca="false">I29</f>
        <v>-0.2</v>
      </c>
    </row>
    <row r="31" customFormat="false" ht="14.25" hidden="false" customHeight="false" outlineLevel="0" collapsed="false">
      <c r="A31" s="54"/>
      <c r="B31" s="77" t="s">
        <v>87</v>
      </c>
      <c r="C31" s="78" t="n">
        <f aca="false">S31+((T31/2)-($T$1/2))</f>
        <v>0</v>
      </c>
      <c r="D31" s="83" t="n">
        <f aca="false">(D30-H30)-P31+H31</f>
        <v>50.574545</v>
      </c>
      <c r="E31" s="83" t="n">
        <f aca="false">(E30-I30)-Q31+I31</f>
        <v>26.251</v>
      </c>
      <c r="F31" s="78" t="n">
        <f aca="false">F30</f>
        <v>-60</v>
      </c>
      <c r="G31" s="84" t="n">
        <f aca="false">E31</f>
        <v>26.251</v>
      </c>
      <c r="H31" s="66" t="n">
        <f aca="false">H30</f>
        <v>0.7</v>
      </c>
      <c r="I31" s="62" t="n">
        <f aca="false">I30</f>
        <v>-0.2</v>
      </c>
    </row>
    <row r="32" customFormat="false" ht="14.25" hidden="false" customHeight="false" outlineLevel="0" collapsed="false">
      <c r="A32" s="54"/>
      <c r="B32" s="77" t="s">
        <v>88</v>
      </c>
      <c r="C32" s="78" t="n">
        <f aca="false">S32+((T32/2)-($T$1/2))</f>
        <v>0</v>
      </c>
      <c r="D32" s="83" t="n">
        <f aca="false">(D31-H31)-P32+H32</f>
        <v>50.574545</v>
      </c>
      <c r="E32" s="83" t="n">
        <f aca="false">(E31-I31)-Q32+I32</f>
        <v>26.251</v>
      </c>
      <c r="F32" s="78" t="n">
        <f aca="false">F31</f>
        <v>-60</v>
      </c>
      <c r="G32" s="84" t="n">
        <f aca="false">E32</f>
        <v>26.251</v>
      </c>
      <c r="H32" s="66" t="n">
        <f aca="false">H31</f>
        <v>0.7</v>
      </c>
      <c r="I32" s="62" t="n">
        <f aca="false">I31</f>
        <v>-0.2</v>
      </c>
    </row>
    <row r="33" customFormat="false" ht="14.25" hidden="false" customHeight="false" outlineLevel="0" collapsed="false">
      <c r="A33" s="54"/>
      <c r="B33" s="77" t="s">
        <v>89</v>
      </c>
      <c r="C33" s="78" t="n">
        <f aca="false">S33+((T33/2)-($T$1/2))</f>
        <v>0</v>
      </c>
      <c r="D33" s="83" t="n">
        <f aca="false">(D32-H32)-P33+H33</f>
        <v>50.574545</v>
      </c>
      <c r="E33" s="83" t="n">
        <f aca="false">(E32-I32)-Q33+I33</f>
        <v>26.251</v>
      </c>
      <c r="F33" s="81" t="n">
        <v>68</v>
      </c>
      <c r="G33" s="84" t="n">
        <f aca="false">E33</f>
        <v>26.251</v>
      </c>
      <c r="H33" s="66" t="n">
        <f aca="false">H32</f>
        <v>0.7</v>
      </c>
      <c r="I33" s="62" t="n">
        <f aca="false">I32</f>
        <v>-0.2</v>
      </c>
    </row>
    <row r="34" customFormat="false" ht="14.25" hidden="false" customHeight="false" outlineLevel="0" collapsed="false">
      <c r="A34" s="54"/>
      <c r="B34" s="77" t="s">
        <v>90</v>
      </c>
      <c r="C34" s="78" t="n">
        <f aca="false">S34+((T34/2)-($T$1/2))</f>
        <v>0</v>
      </c>
      <c r="D34" s="83" t="n">
        <f aca="false">(D33-H33)-P34+H34</f>
        <v>50.574545</v>
      </c>
      <c r="E34" s="83" t="n">
        <f aca="false">(E33-I33)-Q34+I34</f>
        <v>26.251</v>
      </c>
      <c r="F34" s="78" t="n">
        <f aca="false">F33</f>
        <v>68</v>
      </c>
      <c r="G34" s="84" t="n">
        <f aca="false">E34</f>
        <v>26.251</v>
      </c>
      <c r="H34" s="66" t="n">
        <f aca="false">H33</f>
        <v>0.7</v>
      </c>
      <c r="I34" s="62" t="n">
        <f aca="false">I33</f>
        <v>-0.2</v>
      </c>
    </row>
    <row r="35" customFormat="false" ht="14.25" hidden="false" customHeight="false" outlineLevel="0" collapsed="false">
      <c r="A35" s="54"/>
      <c r="B35" s="77" t="s">
        <v>91</v>
      </c>
      <c r="C35" s="78" t="n">
        <f aca="false">S35+((T35/2)-($T$1/2))</f>
        <v>0</v>
      </c>
      <c r="D35" s="83" t="n">
        <f aca="false">(D34-H34)-P35+H35</f>
        <v>50.574545</v>
      </c>
      <c r="E35" s="83" t="n">
        <f aca="false">(E34-I34)-Q35+I35</f>
        <v>26.251</v>
      </c>
      <c r="F35" s="78" t="n">
        <f aca="false">F34</f>
        <v>68</v>
      </c>
      <c r="G35" s="84" t="n">
        <f aca="false">E35</f>
        <v>26.251</v>
      </c>
      <c r="H35" s="66" t="n">
        <f aca="false">H34</f>
        <v>0.7</v>
      </c>
      <c r="I35" s="62" t="n">
        <f aca="false">I34</f>
        <v>-0.2</v>
      </c>
    </row>
    <row r="36" customFormat="false" ht="14.25" hidden="false" customHeight="false" outlineLevel="0" collapsed="false">
      <c r="A36" s="54"/>
      <c r="B36" s="77" t="s">
        <v>92</v>
      </c>
      <c r="C36" s="78" t="n">
        <f aca="false">S36+((T36/2)-($T$1/2))</f>
        <v>0</v>
      </c>
      <c r="D36" s="83" t="n">
        <f aca="false">(D35-H35)-P36+H36</f>
        <v>50.574545</v>
      </c>
      <c r="E36" s="83" t="n">
        <f aca="false">(E35-I35)-Q36+I36</f>
        <v>26.251</v>
      </c>
      <c r="F36" s="78" t="n">
        <f aca="false">F35</f>
        <v>68</v>
      </c>
      <c r="G36" s="84" t="n">
        <f aca="false">E36</f>
        <v>26.251</v>
      </c>
      <c r="H36" s="66" t="n">
        <f aca="false">H35</f>
        <v>0.7</v>
      </c>
      <c r="I36" s="62" t="n">
        <f aca="false">I35</f>
        <v>-0.2</v>
      </c>
    </row>
    <row r="37" customFormat="false" ht="14.25" hidden="false" customHeight="false" outlineLevel="0" collapsed="false">
      <c r="A37" s="54"/>
      <c r="B37" s="77" t="s">
        <v>129</v>
      </c>
      <c r="C37" s="78" t="n">
        <f aca="false">S37+((T37/2)-($T$1/2))</f>
        <v>0</v>
      </c>
      <c r="D37" s="83" t="n">
        <f aca="false">(D36-H36)-P37+H37</f>
        <v>50.574545</v>
      </c>
      <c r="E37" s="83" t="n">
        <f aca="false">(E36-I36)-Q37+I37</f>
        <v>26.251</v>
      </c>
      <c r="F37" s="81" t="n">
        <v>-60</v>
      </c>
      <c r="G37" s="84" t="n">
        <f aca="false">E37</f>
        <v>26.251</v>
      </c>
      <c r="H37" s="66" t="n">
        <f aca="false">H36</f>
        <v>0.7</v>
      </c>
      <c r="I37" s="62" t="n">
        <f aca="false">I36</f>
        <v>-0.2</v>
      </c>
    </row>
    <row r="38" customFormat="false" ht="14.25" hidden="false" customHeight="false" outlineLevel="0" collapsed="false">
      <c r="A38" s="54"/>
      <c r="B38" s="77" t="s">
        <v>130</v>
      </c>
      <c r="C38" s="78" t="n">
        <f aca="false">S38+((T38/2)-($T$1/2))</f>
        <v>0</v>
      </c>
      <c r="D38" s="83" t="n">
        <f aca="false">(D37-H37)-P38+H38</f>
        <v>50.574545</v>
      </c>
      <c r="E38" s="83" t="n">
        <f aca="false">(E37-I37)-Q38+I38</f>
        <v>26.251</v>
      </c>
      <c r="F38" s="78" t="n">
        <f aca="false">F37</f>
        <v>-60</v>
      </c>
      <c r="G38" s="84" t="n">
        <f aca="false">E38</f>
        <v>26.251</v>
      </c>
      <c r="H38" s="66" t="n">
        <f aca="false">H37</f>
        <v>0.7</v>
      </c>
      <c r="I38" s="62" t="n">
        <f aca="false">I37</f>
        <v>-0.2</v>
      </c>
    </row>
    <row r="39" customFormat="false" ht="14.25" hidden="false" customHeight="false" outlineLevel="0" collapsed="false">
      <c r="A39" s="54"/>
      <c r="B39" s="77" t="s">
        <v>131</v>
      </c>
      <c r="C39" s="78" t="n">
        <f aca="false">S39+((T39/2)-($T$1/2))</f>
        <v>0</v>
      </c>
      <c r="D39" s="83" t="n">
        <f aca="false">(D38-H38)-P39+H39</f>
        <v>50.574545</v>
      </c>
      <c r="E39" s="83" t="n">
        <f aca="false">(E38-I38)-Q39+I39</f>
        <v>26.251</v>
      </c>
      <c r="F39" s="78" t="n">
        <f aca="false">F38</f>
        <v>-60</v>
      </c>
      <c r="G39" s="84" t="n">
        <f aca="false">E39</f>
        <v>26.251</v>
      </c>
      <c r="H39" s="66" t="n">
        <f aca="false">H38</f>
        <v>0.7</v>
      </c>
      <c r="I39" s="62" t="n">
        <f aca="false">I38</f>
        <v>-0.2</v>
      </c>
    </row>
    <row r="40" customFormat="false" ht="15" hidden="false" customHeight="false" outlineLevel="0" collapsed="false">
      <c r="A40" s="54"/>
      <c r="B40" s="77" t="s">
        <v>132</v>
      </c>
      <c r="C40" s="78" t="n">
        <f aca="false">S40+((T40/2)-($T$1/2))</f>
        <v>0</v>
      </c>
      <c r="D40" s="83" t="n">
        <f aca="false">(D39-H39)-P40+H40</f>
        <v>50.574545</v>
      </c>
      <c r="E40" s="83" t="n">
        <f aca="false">(E39-I39)-Q40+I40</f>
        <v>26.251</v>
      </c>
      <c r="F40" s="78" t="n">
        <f aca="false">F39</f>
        <v>-60</v>
      </c>
      <c r="G40" s="84" t="n">
        <f aca="false">E40</f>
        <v>26.251</v>
      </c>
      <c r="H40" s="66" t="n">
        <f aca="false">H39</f>
        <v>0.7</v>
      </c>
      <c r="I40" s="62" t="n">
        <f aca="false">I39</f>
        <v>-0.2</v>
      </c>
    </row>
    <row r="41" customFormat="false" ht="14.25" hidden="false" customHeight="false" outlineLevel="0" collapsed="false">
      <c r="A41" s="67"/>
      <c r="B41" s="85" t="s">
        <v>133</v>
      </c>
      <c r="C41" s="86" t="e">
        <f aca="false">1+((((C29-C28)/(D28-D29))*7)+C28)</f>
        <v>#DIV/0!</v>
      </c>
      <c r="D41" s="87" t="n">
        <v>7</v>
      </c>
      <c r="E41" s="87" t="n">
        <v>30.32</v>
      </c>
      <c r="F41" s="86" t="n">
        <v>7</v>
      </c>
      <c r="G41" s="88" t="n">
        <f aca="false">E41+1.6</f>
        <v>31.92</v>
      </c>
      <c r="H41" s="35"/>
    </row>
    <row r="42" customFormat="false" ht="15" hidden="false" customHeight="false" outlineLevel="0" collapsed="false">
      <c r="A42" s="67"/>
      <c r="B42" s="89" t="s">
        <v>134</v>
      </c>
      <c r="C42" s="90"/>
      <c r="D42" s="91"/>
      <c r="E42" s="91"/>
      <c r="F42" s="90"/>
      <c r="G42" s="92"/>
      <c r="H42" s="35"/>
    </row>
    <row r="43" customFormat="false" ht="14.25" hidden="false" customHeight="false" outlineLevel="0" collapsed="false">
      <c r="A43" s="54" t="s">
        <v>135</v>
      </c>
      <c r="B43" s="93" t="s">
        <v>136</v>
      </c>
      <c r="C43" s="94" t="n">
        <f aca="false">S43+((T43/2)-($T$1/2))</f>
        <v>0</v>
      </c>
      <c r="D43" s="95" t="n">
        <f aca="false">54.4+$D$4+H43</f>
        <v>50.984545</v>
      </c>
      <c r="E43" s="95" t="n">
        <f aca="false">57.9+$E$4+I43</f>
        <v>54.696</v>
      </c>
      <c r="F43" s="96" t="n">
        <v>68</v>
      </c>
      <c r="G43" s="97" t="n">
        <f aca="false">E43</f>
        <v>54.696</v>
      </c>
      <c r="H43" s="61" t="n">
        <v>0</v>
      </c>
      <c r="I43" s="62" t="n">
        <v>0</v>
      </c>
    </row>
    <row r="44" customFormat="false" ht="14.25" hidden="false" customHeight="false" outlineLevel="0" collapsed="false">
      <c r="A44" s="54"/>
      <c r="B44" s="93" t="s">
        <v>137</v>
      </c>
      <c r="C44" s="94" t="n">
        <f aca="false">S44+((T44/2)-($T$1/2))</f>
        <v>0</v>
      </c>
      <c r="D44" s="98" t="n">
        <f aca="false">(D43-H43)-P44+H44</f>
        <v>50.984545</v>
      </c>
      <c r="E44" s="98" t="n">
        <f aca="false">(E43-I43)-Q44+I44</f>
        <v>54.696</v>
      </c>
      <c r="F44" s="94" t="n">
        <f aca="false">F43</f>
        <v>68</v>
      </c>
      <c r="G44" s="99" t="n">
        <f aca="false">E44</f>
        <v>54.696</v>
      </c>
      <c r="H44" s="66" t="n">
        <v>0</v>
      </c>
      <c r="I44" s="62" t="n">
        <v>0</v>
      </c>
    </row>
    <row r="45" customFormat="false" ht="14.25" hidden="false" customHeight="false" outlineLevel="0" collapsed="false">
      <c r="A45" s="54"/>
      <c r="B45" s="93" t="s">
        <v>138</v>
      </c>
      <c r="C45" s="94" t="n">
        <f aca="false">S45+((T45/2)-($T$1/2))</f>
        <v>0</v>
      </c>
      <c r="D45" s="98" t="n">
        <f aca="false">(D44-H44)-P45+H45</f>
        <v>50.984545</v>
      </c>
      <c r="E45" s="98" t="n">
        <f aca="false">(E44-I44)-Q45+I45</f>
        <v>54.696</v>
      </c>
      <c r="F45" s="94" t="n">
        <f aca="false">F44</f>
        <v>68</v>
      </c>
      <c r="G45" s="99" t="n">
        <f aca="false">E45</f>
        <v>54.696</v>
      </c>
      <c r="H45" s="66" t="n">
        <v>0</v>
      </c>
      <c r="I45" s="62" t="n">
        <v>0</v>
      </c>
    </row>
    <row r="46" customFormat="false" ht="14.25" hidden="false" customHeight="false" outlineLevel="0" collapsed="false">
      <c r="A46" s="54"/>
      <c r="B46" s="93" t="s">
        <v>139</v>
      </c>
      <c r="C46" s="94" t="n">
        <f aca="false">S46+((T46/2)-($T$1/2))</f>
        <v>0</v>
      </c>
      <c r="D46" s="98" t="n">
        <f aca="false">(D45-H45)-P46+H46</f>
        <v>50.984545</v>
      </c>
      <c r="E46" s="98" t="n">
        <f aca="false">(E45-I45)-Q46+I46</f>
        <v>54.696</v>
      </c>
      <c r="F46" s="94" t="n">
        <f aca="false">F45</f>
        <v>68</v>
      </c>
      <c r="G46" s="99" t="n">
        <f aca="false">E46</f>
        <v>54.696</v>
      </c>
      <c r="H46" s="66" t="n">
        <v>0</v>
      </c>
      <c r="I46" s="62" t="n">
        <v>0</v>
      </c>
    </row>
    <row r="47" customFormat="false" ht="14.25" hidden="false" customHeight="false" outlineLevel="0" collapsed="false">
      <c r="A47" s="54"/>
      <c r="B47" s="93" t="s">
        <v>140</v>
      </c>
      <c r="C47" s="94" t="n">
        <f aca="false">S47+((T47/2)-($T$1/2))</f>
        <v>0</v>
      </c>
      <c r="D47" s="98" t="n">
        <f aca="false">(D46-H46)-P47+H47</f>
        <v>50.984545</v>
      </c>
      <c r="E47" s="98" t="n">
        <f aca="false">(E46-I46)-Q47+I47</f>
        <v>54.696</v>
      </c>
      <c r="F47" s="94" t="n">
        <v>-60</v>
      </c>
      <c r="G47" s="99" t="n">
        <f aca="false">E47</f>
        <v>54.696</v>
      </c>
      <c r="H47" s="66" t="n">
        <v>0</v>
      </c>
      <c r="I47" s="62" t="n">
        <v>0</v>
      </c>
    </row>
    <row r="48" customFormat="false" ht="14.25" hidden="false" customHeight="false" outlineLevel="0" collapsed="false">
      <c r="A48" s="54"/>
      <c r="B48" s="93" t="s">
        <v>141</v>
      </c>
      <c r="C48" s="94" t="n">
        <f aca="false">S48+((T48/2)-($T$1/2))</f>
        <v>0</v>
      </c>
      <c r="D48" s="98" t="n">
        <f aca="false">(D47-H47)-P48+H48</f>
        <v>50.984545</v>
      </c>
      <c r="E48" s="98" t="n">
        <f aca="false">(E47-I47)-Q48+I48</f>
        <v>54.696</v>
      </c>
      <c r="F48" s="94" t="n">
        <f aca="false">F47</f>
        <v>-60</v>
      </c>
      <c r="G48" s="99" t="n">
        <f aca="false">E48</f>
        <v>54.696</v>
      </c>
      <c r="H48" s="66" t="n">
        <v>0</v>
      </c>
      <c r="I48" s="62" t="n">
        <v>0</v>
      </c>
    </row>
    <row r="49" customFormat="false" ht="14.25" hidden="false" customHeight="false" outlineLevel="0" collapsed="false">
      <c r="A49" s="54"/>
      <c r="B49" s="93" t="s">
        <v>142</v>
      </c>
      <c r="C49" s="94" t="n">
        <f aca="false">S49+((T49/2)-($T$1/2))</f>
        <v>0</v>
      </c>
      <c r="D49" s="98" t="n">
        <f aca="false">(D48-H48)-P49+H49</f>
        <v>50.984545</v>
      </c>
      <c r="E49" s="98" t="n">
        <f aca="false">(E48-I48)-Q49+I49</f>
        <v>54.696</v>
      </c>
      <c r="F49" s="94" t="n">
        <f aca="false">F48</f>
        <v>-60</v>
      </c>
      <c r="G49" s="99" t="n">
        <f aca="false">E49</f>
        <v>54.696</v>
      </c>
      <c r="H49" s="66" t="n">
        <v>0</v>
      </c>
      <c r="I49" s="62" t="n">
        <v>0</v>
      </c>
    </row>
    <row r="50" customFormat="false" ht="14.25" hidden="false" customHeight="false" outlineLevel="0" collapsed="false">
      <c r="A50" s="54"/>
      <c r="B50" s="93" t="s">
        <v>143</v>
      </c>
      <c r="C50" s="94" t="n">
        <f aca="false">S50+((T50/2)-($T$1/2))</f>
        <v>0</v>
      </c>
      <c r="D50" s="98" t="n">
        <f aca="false">(D49-H49)-P50+H50</f>
        <v>50.984545</v>
      </c>
      <c r="E50" s="98" t="n">
        <f aca="false">(E49-I49)-Q50+I50</f>
        <v>54.696</v>
      </c>
      <c r="F50" s="94" t="n">
        <f aca="false">F49</f>
        <v>-60</v>
      </c>
      <c r="G50" s="99" t="n">
        <f aca="false">E50</f>
        <v>54.696</v>
      </c>
      <c r="H50" s="66" t="n">
        <v>0</v>
      </c>
      <c r="I50" s="62" t="n">
        <v>0</v>
      </c>
    </row>
    <row r="51" customFormat="false" ht="14.25" hidden="false" customHeight="false" outlineLevel="0" collapsed="false">
      <c r="A51" s="54"/>
      <c r="B51" s="93" t="s">
        <v>144</v>
      </c>
      <c r="C51" s="94" t="n">
        <f aca="false">S51+((T51/2)-($T$1/2))</f>
        <v>0</v>
      </c>
      <c r="D51" s="98" t="n">
        <f aca="false">(D50-H50)-P51+H51</f>
        <v>50.984545</v>
      </c>
      <c r="E51" s="98" t="n">
        <f aca="false">(E50-I50)-Q51+I51</f>
        <v>54.696</v>
      </c>
      <c r="F51" s="96" t="n">
        <v>68</v>
      </c>
      <c r="G51" s="99" t="n">
        <f aca="false">E51</f>
        <v>54.696</v>
      </c>
      <c r="H51" s="66" t="n">
        <v>0</v>
      </c>
      <c r="I51" s="62" t="n">
        <v>0</v>
      </c>
    </row>
    <row r="52" customFormat="false" ht="14.25" hidden="false" customHeight="false" outlineLevel="0" collapsed="false">
      <c r="A52" s="54"/>
      <c r="B52" s="93" t="s">
        <v>145</v>
      </c>
      <c r="C52" s="94" t="n">
        <f aca="false">S52+((T52/2)-($T$1/2))</f>
        <v>0</v>
      </c>
      <c r="D52" s="98" t="n">
        <f aca="false">(D51-H51)-P52+H52</f>
        <v>50.984545</v>
      </c>
      <c r="E52" s="98" t="n">
        <f aca="false">(E51-I51)-Q52+I52</f>
        <v>54.696</v>
      </c>
      <c r="F52" s="94" t="n">
        <f aca="false">F51</f>
        <v>68</v>
      </c>
      <c r="G52" s="99" t="n">
        <f aca="false">E52</f>
        <v>54.696</v>
      </c>
      <c r="H52" s="66" t="n">
        <v>0</v>
      </c>
      <c r="I52" s="62" t="n">
        <v>0</v>
      </c>
    </row>
    <row r="53" customFormat="false" ht="14.25" hidden="false" customHeight="false" outlineLevel="0" collapsed="false">
      <c r="A53" s="54"/>
      <c r="B53" s="93" t="s">
        <v>146</v>
      </c>
      <c r="C53" s="94" t="n">
        <f aca="false">S53+((T53/2)-($T$1/2))</f>
        <v>0</v>
      </c>
      <c r="D53" s="98" t="n">
        <f aca="false">(D52-H52)-P53+H53</f>
        <v>50.984545</v>
      </c>
      <c r="E53" s="98" t="n">
        <f aca="false">(E52-I52)-Q53+I53</f>
        <v>54.696</v>
      </c>
      <c r="F53" s="94" t="n">
        <f aca="false">F52</f>
        <v>68</v>
      </c>
      <c r="G53" s="99" t="n">
        <f aca="false">E53</f>
        <v>54.696</v>
      </c>
      <c r="H53" s="66" t="n">
        <v>0</v>
      </c>
      <c r="I53" s="62" t="n">
        <v>0</v>
      </c>
    </row>
    <row r="54" customFormat="false" ht="14.25" hidden="false" customHeight="false" outlineLevel="0" collapsed="false">
      <c r="A54" s="54"/>
      <c r="B54" s="93" t="s">
        <v>147</v>
      </c>
      <c r="C54" s="94" t="n">
        <f aca="false">S54+((T54/2)-($T$1/2))</f>
        <v>0</v>
      </c>
      <c r="D54" s="98" t="n">
        <f aca="false">(D53-H53)-P54+H54</f>
        <v>50.984545</v>
      </c>
      <c r="E54" s="98" t="n">
        <f aca="false">(E53-I53)-Q54+I54</f>
        <v>54.696</v>
      </c>
      <c r="F54" s="94" t="n">
        <f aca="false">F53</f>
        <v>68</v>
      </c>
      <c r="G54" s="99" t="n">
        <f aca="false">E54</f>
        <v>54.696</v>
      </c>
      <c r="H54" s="66" t="n">
        <v>0</v>
      </c>
      <c r="I54" s="62" t="n">
        <v>0</v>
      </c>
    </row>
    <row r="55" customFormat="false" ht="14.25" hidden="false" customHeight="false" outlineLevel="0" collapsed="false">
      <c r="A55" s="54"/>
      <c r="B55" s="93" t="s">
        <v>148</v>
      </c>
      <c r="C55" s="94" t="n">
        <f aca="false">S55+((T55/2)-($T$1/2))</f>
        <v>0</v>
      </c>
      <c r="D55" s="98" t="n">
        <f aca="false">(D54-H54)-P55+H55</f>
        <v>50.984545</v>
      </c>
      <c r="E55" s="98" t="n">
        <f aca="false">(E54-I54)-Q55+I55</f>
        <v>54.696</v>
      </c>
      <c r="F55" s="96" t="n">
        <v>-60</v>
      </c>
      <c r="G55" s="99" t="n">
        <f aca="false">E55</f>
        <v>54.696</v>
      </c>
      <c r="H55" s="66" t="n">
        <v>0</v>
      </c>
      <c r="I55" s="62" t="n">
        <v>0</v>
      </c>
    </row>
    <row r="56" customFormat="false" ht="14.25" hidden="false" customHeight="false" outlineLevel="0" collapsed="false">
      <c r="A56" s="54"/>
      <c r="B56" s="93" t="s">
        <v>149</v>
      </c>
      <c r="C56" s="94" t="n">
        <f aca="false">S56+((T56/2)-($T$1/2))</f>
        <v>0</v>
      </c>
      <c r="D56" s="98" t="n">
        <f aca="false">(D55-H55)-P56+H56</f>
        <v>50.984545</v>
      </c>
      <c r="E56" s="98" t="n">
        <f aca="false">(E55-I55)-Q56+I56</f>
        <v>54.696</v>
      </c>
      <c r="F56" s="94" t="n">
        <f aca="false">F55</f>
        <v>-60</v>
      </c>
      <c r="G56" s="99" t="n">
        <f aca="false">E56</f>
        <v>54.696</v>
      </c>
      <c r="H56" s="66" t="n">
        <v>0</v>
      </c>
      <c r="I56" s="62" t="n">
        <v>0</v>
      </c>
    </row>
    <row r="57" customFormat="false" ht="14.25" hidden="false" customHeight="false" outlineLevel="0" collapsed="false">
      <c r="A57" s="54"/>
      <c r="B57" s="93" t="s">
        <v>150</v>
      </c>
      <c r="C57" s="94" t="n">
        <f aca="false">S57+((T57/2)-($T$1/2))</f>
        <v>0</v>
      </c>
      <c r="D57" s="98" t="n">
        <f aca="false">(D56-H56)-P57+H57</f>
        <v>50.984545</v>
      </c>
      <c r="E57" s="98" t="n">
        <f aca="false">(E56-I56)-Q57+I57</f>
        <v>54.696</v>
      </c>
      <c r="F57" s="94" t="n">
        <f aca="false">F56</f>
        <v>-60</v>
      </c>
      <c r="G57" s="99" t="n">
        <f aca="false">E57</f>
        <v>54.696</v>
      </c>
      <c r="H57" s="66" t="n">
        <v>0</v>
      </c>
      <c r="I57" s="62" t="n">
        <v>0</v>
      </c>
    </row>
    <row r="58" customFormat="false" ht="15" hidden="false" customHeight="false" outlineLevel="0" collapsed="false">
      <c r="A58" s="54"/>
      <c r="B58" s="93" t="s">
        <v>151</v>
      </c>
      <c r="C58" s="94" t="n">
        <f aca="false">S58+((T58/2)-($T$1/2))</f>
        <v>0</v>
      </c>
      <c r="D58" s="98" t="n">
        <f aca="false">(D57-H57)-P58+H58</f>
        <v>50.984545</v>
      </c>
      <c r="E58" s="98" t="n">
        <f aca="false">(E57-I57)-Q58+I58</f>
        <v>54.696</v>
      </c>
      <c r="F58" s="94" t="n">
        <f aca="false">F57</f>
        <v>-60</v>
      </c>
      <c r="G58" s="99" t="n">
        <f aca="false">E58</f>
        <v>54.696</v>
      </c>
      <c r="H58" s="66" t="n">
        <v>0</v>
      </c>
      <c r="I58" s="62" t="n">
        <v>0</v>
      </c>
    </row>
    <row r="59" customFormat="false" ht="14.25" hidden="false" customHeight="false" outlineLevel="0" collapsed="false">
      <c r="A59" s="67"/>
      <c r="B59" s="100" t="s">
        <v>152</v>
      </c>
      <c r="C59" s="101" t="e">
        <f aca="false">1+((((C47-C46)/(D46-D47))*7)+C46)</f>
        <v>#DIV/0!</v>
      </c>
      <c r="D59" s="98" t="n">
        <f aca="false">-4+1.759</f>
        <v>-2.241</v>
      </c>
      <c r="E59" s="102" t="n">
        <f aca="false">58.25</f>
        <v>58.25</v>
      </c>
      <c r="F59" s="101" t="n">
        <f aca="false">D59</f>
        <v>-2.241</v>
      </c>
      <c r="G59" s="103" t="n">
        <f aca="false">E59+1.6</f>
        <v>59.85</v>
      </c>
      <c r="H59" s="35"/>
    </row>
    <row r="60" customFormat="false" ht="15" hidden="false" customHeight="false" outlineLevel="0" collapsed="false">
      <c r="A60" s="67"/>
      <c r="B60" s="104" t="s">
        <v>153</v>
      </c>
      <c r="C60" s="105" t="n">
        <v>15</v>
      </c>
      <c r="D60" s="106" t="n">
        <v>6</v>
      </c>
      <c r="E60" s="106" t="n">
        <v>17</v>
      </c>
      <c r="F60" s="105" t="n">
        <v>3</v>
      </c>
      <c r="G60" s="107" t="n">
        <v>5</v>
      </c>
      <c r="H60" s="35"/>
    </row>
    <row r="61" customFormat="false" ht="14.25" hidden="false" customHeight="false" outlineLevel="0" collapsed="false">
      <c r="D61" s="40" t="s">
        <v>93</v>
      </c>
      <c r="E61" s="40"/>
      <c r="F61" s="40"/>
      <c r="G61" s="40"/>
      <c r="H61" s="40"/>
      <c r="I61" s="108"/>
    </row>
    <row r="62" customFormat="false" ht="14.25" hidden="false" customHeight="false" outlineLevel="0" collapsed="false">
      <c r="C62" s="40"/>
      <c r="D62" s="40"/>
      <c r="E62" s="40"/>
      <c r="F62" s="44"/>
      <c r="G62" s="44"/>
      <c r="H62" s="108"/>
      <c r="I62" s="108"/>
    </row>
    <row r="63" customFormat="false" ht="14.25" hidden="false" customHeight="false" outlineLevel="0" collapsed="false">
      <c r="C63" s="35" t="s">
        <v>95</v>
      </c>
      <c r="D63" s="109" t="s">
        <v>154</v>
      </c>
      <c r="E63" s="109" t="s">
        <v>155</v>
      </c>
      <c r="F63" s="35" t="s">
        <v>100</v>
      </c>
      <c r="G63" s="35" t="s">
        <v>101</v>
      </c>
      <c r="H63" s="35"/>
    </row>
    <row r="64" customFormat="false" ht="14.25" hidden="false" customHeight="false" outlineLevel="0" collapsed="false">
      <c r="D64" s="109" t="n">
        <v>-1.95</v>
      </c>
      <c r="E64" s="109" t="n">
        <v>-3.3</v>
      </c>
      <c r="F64" s="35"/>
      <c r="G64" s="35"/>
      <c r="H64" s="49" t="s">
        <v>103</v>
      </c>
      <c r="I64" s="49"/>
    </row>
    <row r="65" customFormat="false" ht="14.25" hidden="false" customHeight="false" outlineLevel="0" collapsed="false">
      <c r="C65" s="50" t="s">
        <v>104</v>
      </c>
      <c r="D65" s="51" t="s">
        <v>105</v>
      </c>
      <c r="E65" s="51" t="s">
        <v>106</v>
      </c>
      <c r="F65" s="51" t="s">
        <v>105</v>
      </c>
      <c r="G65" s="51" t="s">
        <v>106</v>
      </c>
      <c r="H65" s="52" t="s">
        <v>107</v>
      </c>
      <c r="I65" s="53" t="s">
        <v>108</v>
      </c>
    </row>
    <row r="66" customFormat="false" ht="14.25" hidden="false" customHeight="false" outlineLevel="0" collapsed="false">
      <c r="A66" s="54" t="s">
        <v>109</v>
      </c>
      <c r="B66" s="55" t="s">
        <v>156</v>
      </c>
      <c r="C66" s="56" t="n">
        <f aca="false">S66+((T66/2)-($T$1/2))</f>
        <v>0</v>
      </c>
      <c r="D66" s="57" t="n">
        <v>50.56</v>
      </c>
      <c r="E66" s="58" t="n">
        <v>-4.08</v>
      </c>
      <c r="F66" s="59" t="n">
        <v>66</v>
      </c>
      <c r="G66" s="60" t="n">
        <f aca="false">E66</f>
        <v>-4.08</v>
      </c>
      <c r="H66" s="61" t="n">
        <v>0</v>
      </c>
      <c r="I66" s="110" t="n">
        <v>0</v>
      </c>
    </row>
    <row r="67" customFormat="false" ht="14.25" hidden="false" customHeight="false" outlineLevel="0" collapsed="false">
      <c r="A67" s="54"/>
      <c r="B67" s="55" t="s">
        <v>157</v>
      </c>
      <c r="C67" s="56" t="n">
        <f aca="false">S67+((T67/2)-($T$1/2))</f>
        <v>0</v>
      </c>
      <c r="D67" s="63" t="n">
        <f aca="false">(D66-H66)-P67+H67</f>
        <v>50.56</v>
      </c>
      <c r="E67" s="63" t="n">
        <f aca="false">(E66-I66)-Q67+I67</f>
        <v>-4.08</v>
      </c>
      <c r="F67" s="56" t="n">
        <f aca="false">F66</f>
        <v>66</v>
      </c>
      <c r="G67" s="65" t="n">
        <f aca="false">E67</f>
        <v>-4.08</v>
      </c>
      <c r="H67" s="66" t="n">
        <v>0</v>
      </c>
      <c r="I67" s="62" t="n">
        <v>0</v>
      </c>
    </row>
    <row r="68" customFormat="false" ht="14.25" hidden="false" customHeight="false" outlineLevel="0" collapsed="false">
      <c r="A68" s="54"/>
      <c r="B68" s="55" t="s">
        <v>158</v>
      </c>
      <c r="C68" s="56" t="n">
        <f aca="false">S68+((T68/2)-($T$1/2))</f>
        <v>0</v>
      </c>
      <c r="D68" s="63" t="n">
        <f aca="false">(D67-H67)-P68+H68</f>
        <v>50.56</v>
      </c>
      <c r="E68" s="63" t="n">
        <f aca="false">(E67-I67)-Q68+I68</f>
        <v>-4.08</v>
      </c>
      <c r="F68" s="56" t="n">
        <f aca="false">F67</f>
        <v>66</v>
      </c>
      <c r="G68" s="65" t="n">
        <f aca="false">E68</f>
        <v>-4.08</v>
      </c>
      <c r="H68" s="66" t="n">
        <v>0</v>
      </c>
      <c r="I68" s="62" t="n">
        <v>0</v>
      </c>
    </row>
    <row r="69" customFormat="false" ht="14.25" hidden="false" customHeight="false" outlineLevel="0" collapsed="false">
      <c r="A69" s="54"/>
      <c r="B69" s="55" t="s">
        <v>159</v>
      </c>
      <c r="C69" s="56" t="n">
        <f aca="false">S69+((T69/2)-($T$1/2))</f>
        <v>0</v>
      </c>
      <c r="D69" s="63" t="n">
        <f aca="false">(D68-H68)-P69+H69</f>
        <v>50.56</v>
      </c>
      <c r="E69" s="63" t="n">
        <f aca="false">(E68-I68)-Q69+I69</f>
        <v>-4.08</v>
      </c>
      <c r="F69" s="56" t="n">
        <f aca="false">F68</f>
        <v>66</v>
      </c>
      <c r="G69" s="65" t="n">
        <f aca="false">E69</f>
        <v>-4.08</v>
      </c>
      <c r="H69" s="66" t="n">
        <v>0</v>
      </c>
      <c r="I69" s="62" t="n">
        <v>0</v>
      </c>
    </row>
    <row r="70" customFormat="false" ht="14.25" hidden="false" customHeight="false" outlineLevel="0" collapsed="false">
      <c r="A70" s="54"/>
      <c r="B70" s="55" t="s">
        <v>160</v>
      </c>
      <c r="C70" s="56" t="n">
        <f aca="false">S70+((T70/2)-($T$1/2))</f>
        <v>0</v>
      </c>
      <c r="D70" s="63" t="n">
        <f aca="false">(D69-H69)-P70+H70</f>
        <v>50.56</v>
      </c>
      <c r="E70" s="63" t="n">
        <f aca="false">(E69-I69)-Q70+I70</f>
        <v>-4.08</v>
      </c>
      <c r="F70" s="59" t="n">
        <v>-52</v>
      </c>
      <c r="G70" s="65" t="n">
        <f aca="false">E70</f>
        <v>-4.08</v>
      </c>
      <c r="H70" s="66" t="n">
        <v>0</v>
      </c>
      <c r="I70" s="62" t="n">
        <v>0</v>
      </c>
    </row>
    <row r="71" customFormat="false" ht="14.25" hidden="false" customHeight="false" outlineLevel="0" collapsed="false">
      <c r="A71" s="54"/>
      <c r="B71" s="55" t="s">
        <v>161</v>
      </c>
      <c r="C71" s="56" t="n">
        <f aca="false">S71+((T71/2)-($T$1/2))</f>
        <v>0</v>
      </c>
      <c r="D71" s="63" t="n">
        <f aca="false">(D70-H70)-P71+H71</f>
        <v>50.56</v>
      </c>
      <c r="E71" s="63" t="n">
        <f aca="false">(E70-I70)-Q71+I71</f>
        <v>-4.08</v>
      </c>
      <c r="F71" s="56" t="n">
        <f aca="false">F70</f>
        <v>-52</v>
      </c>
      <c r="G71" s="65" t="n">
        <f aca="false">E71</f>
        <v>-4.08</v>
      </c>
      <c r="H71" s="66" t="n">
        <v>0</v>
      </c>
      <c r="I71" s="62" t="n">
        <v>0</v>
      </c>
    </row>
    <row r="72" customFormat="false" ht="14.25" hidden="false" customHeight="false" outlineLevel="0" collapsed="false">
      <c r="A72" s="54"/>
      <c r="B72" s="55" t="s">
        <v>162</v>
      </c>
      <c r="C72" s="56" t="n">
        <f aca="false">S72+((T72/2)-($T$1/2))</f>
        <v>0</v>
      </c>
      <c r="D72" s="63" t="n">
        <f aca="false">(D71-H71)-P72+H72</f>
        <v>50.56</v>
      </c>
      <c r="E72" s="63" t="n">
        <f aca="false">(E71-I71)-Q72+I72</f>
        <v>-4.08</v>
      </c>
      <c r="F72" s="56" t="n">
        <f aca="false">F71</f>
        <v>-52</v>
      </c>
      <c r="G72" s="65" t="n">
        <f aca="false">E72</f>
        <v>-4.08</v>
      </c>
      <c r="H72" s="66" t="n">
        <v>0</v>
      </c>
      <c r="I72" s="62" t="n">
        <v>0</v>
      </c>
    </row>
    <row r="73" customFormat="false" ht="14.25" hidden="false" customHeight="false" outlineLevel="0" collapsed="false">
      <c r="A73" s="54"/>
      <c r="B73" s="55" t="s">
        <v>163</v>
      </c>
      <c r="C73" s="56" t="n">
        <f aca="false">S73+((T73/2)-($T$1/2))</f>
        <v>0</v>
      </c>
      <c r="D73" s="63" t="n">
        <f aca="false">(D72-H72)-P73+H73</f>
        <v>50.56</v>
      </c>
      <c r="E73" s="63" t="n">
        <f aca="false">(E72-I72)-Q73+I73</f>
        <v>-4.08</v>
      </c>
      <c r="F73" s="56" t="n">
        <f aca="false">F72</f>
        <v>-52</v>
      </c>
      <c r="G73" s="65" t="n">
        <f aca="false">E73</f>
        <v>-4.08</v>
      </c>
      <c r="H73" s="66" t="n">
        <v>0</v>
      </c>
      <c r="I73" s="62" t="n">
        <v>0</v>
      </c>
    </row>
    <row r="74" customFormat="false" ht="14.25" hidden="false" customHeight="false" outlineLevel="0" collapsed="false">
      <c r="A74" s="54"/>
      <c r="B74" s="55" t="s">
        <v>164</v>
      </c>
      <c r="C74" s="56" t="n">
        <f aca="false">S74+((T74/2)-($T$1/2))</f>
        <v>0</v>
      </c>
      <c r="D74" s="63" t="n">
        <f aca="false">(D73-H73)-P74+H74</f>
        <v>50.56</v>
      </c>
      <c r="E74" s="64" t="n">
        <f aca="false">(E73-I73)-Q74+I74</f>
        <v>-4.08</v>
      </c>
      <c r="F74" s="59" t="n">
        <v>66</v>
      </c>
      <c r="G74" s="65" t="n">
        <f aca="false">E74</f>
        <v>-4.08</v>
      </c>
      <c r="H74" s="66" t="n">
        <v>0</v>
      </c>
      <c r="I74" s="62" t="n">
        <v>0</v>
      </c>
    </row>
    <row r="75" customFormat="false" ht="14.25" hidden="false" customHeight="false" outlineLevel="0" collapsed="false">
      <c r="A75" s="54"/>
      <c r="B75" s="55" t="s">
        <v>165</v>
      </c>
      <c r="C75" s="56" t="n">
        <f aca="false">S75+((T75/2)-($T$1/2))</f>
        <v>0</v>
      </c>
      <c r="D75" s="63" t="n">
        <f aca="false">(D74-H74)-P75+H75</f>
        <v>50.56</v>
      </c>
      <c r="E75" s="63" t="n">
        <f aca="false">(E74-I74)-Q75+I75</f>
        <v>-4.08</v>
      </c>
      <c r="F75" s="56" t="n">
        <f aca="false">F74</f>
        <v>66</v>
      </c>
      <c r="G75" s="65" t="n">
        <f aca="false">E75</f>
        <v>-4.08</v>
      </c>
      <c r="H75" s="66" t="n">
        <v>0</v>
      </c>
      <c r="I75" s="62" t="n">
        <v>0</v>
      </c>
    </row>
    <row r="76" customFormat="false" ht="14.25" hidden="false" customHeight="false" outlineLevel="0" collapsed="false">
      <c r="A76" s="54"/>
      <c r="B76" s="55" t="s">
        <v>166</v>
      </c>
      <c r="C76" s="56" t="n">
        <f aca="false">S76+((T76/2)-($T$1/2))</f>
        <v>0</v>
      </c>
      <c r="D76" s="63" t="n">
        <f aca="false">(D75-H75)-P76+H76</f>
        <v>50.56</v>
      </c>
      <c r="E76" s="63" t="n">
        <f aca="false">(E75-I75)-Q76+I76</f>
        <v>-4.08</v>
      </c>
      <c r="F76" s="56" t="n">
        <f aca="false">F75</f>
        <v>66</v>
      </c>
      <c r="G76" s="65" t="n">
        <f aca="false">E76</f>
        <v>-4.08</v>
      </c>
      <c r="H76" s="66" t="n">
        <v>0</v>
      </c>
      <c r="I76" s="62" t="n">
        <v>0</v>
      </c>
    </row>
    <row r="77" customFormat="false" ht="14.25" hidden="false" customHeight="false" outlineLevel="0" collapsed="false">
      <c r="A77" s="54"/>
      <c r="B77" s="55" t="s">
        <v>167</v>
      </c>
      <c r="C77" s="56" t="n">
        <f aca="false">S77+((T77/2)-($T$1/2))</f>
        <v>0</v>
      </c>
      <c r="D77" s="63" t="n">
        <f aca="false">(D76-H76)-P77+H77</f>
        <v>50.56</v>
      </c>
      <c r="E77" s="63" t="n">
        <f aca="false">(E76-I76)-Q77+I77</f>
        <v>-4.08</v>
      </c>
      <c r="F77" s="56" t="n">
        <f aca="false">F76</f>
        <v>66</v>
      </c>
      <c r="G77" s="65" t="n">
        <f aca="false">E77</f>
        <v>-4.08</v>
      </c>
      <c r="H77" s="66" t="n">
        <v>0</v>
      </c>
      <c r="I77" s="62" t="n">
        <v>0</v>
      </c>
    </row>
    <row r="78" customFormat="false" ht="14.25" hidden="false" customHeight="false" outlineLevel="0" collapsed="false">
      <c r="A78" s="54"/>
      <c r="B78" s="55" t="s">
        <v>168</v>
      </c>
      <c r="C78" s="56" t="n">
        <f aca="false">S78+((T78/2)-($T$1/2))</f>
        <v>0</v>
      </c>
      <c r="D78" s="63" t="n">
        <f aca="false">(D77-H77)-P78+H78</f>
        <v>50.56</v>
      </c>
      <c r="E78" s="63" t="n">
        <f aca="false">(E77-I77)-Q78+I78</f>
        <v>-4.08</v>
      </c>
      <c r="F78" s="59" t="n">
        <v>-52</v>
      </c>
      <c r="G78" s="65" t="n">
        <f aca="false">E78</f>
        <v>-4.08</v>
      </c>
      <c r="H78" s="66" t="n">
        <v>0</v>
      </c>
      <c r="I78" s="62" t="n">
        <v>0</v>
      </c>
    </row>
    <row r="79" customFormat="false" ht="14.25" hidden="false" customHeight="false" outlineLevel="0" collapsed="false">
      <c r="A79" s="54"/>
      <c r="B79" s="55" t="s">
        <v>169</v>
      </c>
      <c r="C79" s="56" t="n">
        <f aca="false">S79+((T79/2)-($T$1/2))</f>
        <v>0</v>
      </c>
      <c r="D79" s="63" t="n">
        <f aca="false">(D78-H78)-P79+H79</f>
        <v>50.56</v>
      </c>
      <c r="E79" s="63" t="n">
        <f aca="false">(E78-I78)-Q79+I79</f>
        <v>-4.08</v>
      </c>
      <c r="F79" s="56" t="n">
        <f aca="false">F78</f>
        <v>-52</v>
      </c>
      <c r="G79" s="65" t="n">
        <f aca="false">E79</f>
        <v>-4.08</v>
      </c>
      <c r="H79" s="66" t="n">
        <v>0</v>
      </c>
      <c r="I79" s="62" t="n">
        <v>0</v>
      </c>
    </row>
    <row r="80" customFormat="false" ht="14.25" hidden="false" customHeight="false" outlineLevel="0" collapsed="false">
      <c r="A80" s="54"/>
      <c r="B80" s="55" t="s">
        <v>170</v>
      </c>
      <c r="C80" s="56" t="n">
        <f aca="false">S80+((T80/2)-($T$1/2))</f>
        <v>0</v>
      </c>
      <c r="D80" s="63" t="n">
        <f aca="false">(D79-H79)-P80+H80</f>
        <v>50.56</v>
      </c>
      <c r="E80" s="63" t="n">
        <f aca="false">(E79-I79)-Q80+I80</f>
        <v>-4.08</v>
      </c>
      <c r="F80" s="56" t="n">
        <f aca="false">F79</f>
        <v>-52</v>
      </c>
      <c r="G80" s="65" t="n">
        <f aca="false">E80</f>
        <v>-4.08</v>
      </c>
      <c r="H80" s="66" t="n">
        <v>0</v>
      </c>
      <c r="I80" s="62" t="n">
        <v>0</v>
      </c>
    </row>
    <row r="81" customFormat="false" ht="15" hidden="false" customHeight="false" outlineLevel="0" collapsed="false">
      <c r="A81" s="54"/>
      <c r="B81" s="55" t="s">
        <v>171</v>
      </c>
      <c r="C81" s="56" t="n">
        <f aca="false">S81+((T81/2)-($T$1/2))</f>
        <v>0</v>
      </c>
      <c r="D81" s="63" t="n">
        <f aca="false">(D80-H80)-P81+H81</f>
        <v>50.56</v>
      </c>
      <c r="E81" s="63" t="n">
        <f aca="false">(E80-I80)-Q81+I81</f>
        <v>-4.08</v>
      </c>
      <c r="F81" s="56" t="n">
        <f aca="false">F80</f>
        <v>-52</v>
      </c>
      <c r="G81" s="65" t="n">
        <f aca="false">E81</f>
        <v>-4.08</v>
      </c>
      <c r="H81" s="111" t="n">
        <v>0</v>
      </c>
      <c r="I81" s="112" t="n">
        <v>0</v>
      </c>
    </row>
    <row r="82" customFormat="false" ht="14.25" hidden="false" customHeight="false" outlineLevel="0" collapsed="false">
      <c r="A82" s="67"/>
      <c r="B82" s="68" t="s">
        <v>172</v>
      </c>
      <c r="C82" s="69" t="e">
        <f aca="false">1+((((C70-C69)/(D69-D70))*7)+C69)</f>
        <v>#DIV/0!</v>
      </c>
      <c r="D82" s="70" t="n">
        <v>7</v>
      </c>
      <c r="E82" s="113" t="n">
        <f aca="false">M2</f>
        <v>0</v>
      </c>
      <c r="F82" s="69" t="n">
        <v>7</v>
      </c>
      <c r="G82" s="72" t="n">
        <f aca="false">E82+1.6</f>
        <v>1.6</v>
      </c>
      <c r="H82" s="35"/>
    </row>
    <row r="83" customFormat="false" ht="15" hidden="false" customHeight="false" outlineLevel="0" collapsed="false">
      <c r="A83" s="67"/>
      <c r="B83" s="73" t="s">
        <v>173</v>
      </c>
      <c r="C83" s="74"/>
      <c r="D83" s="75"/>
      <c r="E83" s="75"/>
      <c r="F83" s="74"/>
      <c r="G83" s="76"/>
      <c r="H83" s="35"/>
    </row>
    <row r="84" customFormat="false" ht="14.25" hidden="false" customHeight="false" outlineLevel="0" collapsed="false">
      <c r="A84" s="54" t="s">
        <v>128</v>
      </c>
      <c r="B84" s="77" t="s">
        <v>174</v>
      </c>
      <c r="C84" s="78" t="n">
        <f aca="false">S84+((T84/2)-($T$1/2))</f>
        <v>0</v>
      </c>
      <c r="D84" s="79" t="n">
        <v>50.777</v>
      </c>
      <c r="E84" s="79" t="n">
        <v>24.694</v>
      </c>
      <c r="F84" s="81" t="n">
        <v>66</v>
      </c>
      <c r="G84" s="82" t="n">
        <f aca="false">E84</f>
        <v>24.694</v>
      </c>
      <c r="H84" s="35" t="n">
        <v>0</v>
      </c>
      <c r="I84" s="35" t="n">
        <v>0</v>
      </c>
    </row>
    <row r="85" customFormat="false" ht="14.25" hidden="false" customHeight="false" outlineLevel="0" collapsed="false">
      <c r="A85" s="54"/>
      <c r="B85" s="77" t="s">
        <v>175</v>
      </c>
      <c r="C85" s="78" t="n">
        <f aca="false">S85+((T85/2)-($T$1/2))</f>
        <v>0</v>
      </c>
      <c r="D85" s="83" t="n">
        <f aca="false">(D84-H84)-P85+H85</f>
        <v>50.777</v>
      </c>
      <c r="E85" s="83" t="n">
        <f aca="false">(E84-I84)-Q85+I85</f>
        <v>24.694</v>
      </c>
      <c r="F85" s="78" t="n">
        <f aca="false">F84</f>
        <v>66</v>
      </c>
      <c r="G85" s="84" t="n">
        <f aca="false">E85</f>
        <v>24.694</v>
      </c>
      <c r="H85" s="35" t="n">
        <v>0</v>
      </c>
      <c r="I85" s="35" t="n">
        <v>0</v>
      </c>
    </row>
    <row r="86" customFormat="false" ht="14.25" hidden="false" customHeight="false" outlineLevel="0" collapsed="false">
      <c r="A86" s="54"/>
      <c r="B86" s="77" t="s">
        <v>176</v>
      </c>
      <c r="C86" s="78" t="n">
        <f aca="false">S86+((T86/2)-($T$1/2))</f>
        <v>0</v>
      </c>
      <c r="D86" s="83" t="n">
        <f aca="false">(D85-H85)-P86+H86</f>
        <v>50.777</v>
      </c>
      <c r="E86" s="83" t="n">
        <f aca="false">(E85-I85)-Q86+I86</f>
        <v>24.694</v>
      </c>
      <c r="F86" s="78" t="n">
        <f aca="false">F85</f>
        <v>66</v>
      </c>
      <c r="G86" s="84" t="n">
        <f aca="false">E86</f>
        <v>24.694</v>
      </c>
      <c r="H86" s="35" t="n">
        <v>0</v>
      </c>
      <c r="I86" s="35" t="n">
        <v>0</v>
      </c>
    </row>
    <row r="87" customFormat="false" ht="14.25" hidden="false" customHeight="false" outlineLevel="0" collapsed="false">
      <c r="A87" s="54"/>
      <c r="B87" s="77" t="s">
        <v>177</v>
      </c>
      <c r="C87" s="78" t="n">
        <f aca="false">S87+((T87/2)-($T$1/2))</f>
        <v>0</v>
      </c>
      <c r="D87" s="83" t="n">
        <f aca="false">(D86-H86)-P87+H87</f>
        <v>50.777</v>
      </c>
      <c r="E87" s="83" t="n">
        <f aca="false">(E86-I86)-Q87+I87</f>
        <v>24.694</v>
      </c>
      <c r="F87" s="78" t="n">
        <f aca="false">F86</f>
        <v>66</v>
      </c>
      <c r="G87" s="84" t="n">
        <f aca="false">E87</f>
        <v>24.694</v>
      </c>
      <c r="H87" s="35" t="n">
        <v>0</v>
      </c>
      <c r="I87" s="35" t="n">
        <v>0</v>
      </c>
    </row>
    <row r="88" customFormat="false" ht="14.25" hidden="false" customHeight="false" outlineLevel="0" collapsed="false">
      <c r="A88" s="54"/>
      <c r="B88" s="77" t="s">
        <v>178</v>
      </c>
      <c r="C88" s="78" t="n">
        <f aca="false">S88+((T88/2)-($T$1/2))</f>
        <v>0</v>
      </c>
      <c r="D88" s="83" t="n">
        <f aca="false">(D87-H87)-P88+H88</f>
        <v>50.777</v>
      </c>
      <c r="E88" s="83" t="n">
        <f aca="false">(E87-I87)-Q88+I88</f>
        <v>24.694</v>
      </c>
      <c r="F88" s="78" t="n">
        <v>-52</v>
      </c>
      <c r="G88" s="84" t="n">
        <f aca="false">E88</f>
        <v>24.694</v>
      </c>
      <c r="H88" s="35" t="n">
        <v>0</v>
      </c>
      <c r="I88" s="35" t="n">
        <v>0</v>
      </c>
    </row>
    <row r="89" customFormat="false" ht="14.25" hidden="false" customHeight="false" outlineLevel="0" collapsed="false">
      <c r="A89" s="54"/>
      <c r="B89" s="77" t="s">
        <v>179</v>
      </c>
      <c r="C89" s="78" t="n">
        <f aca="false">S89+((T89/2)-($T$1/2))</f>
        <v>0</v>
      </c>
      <c r="D89" s="83" t="n">
        <f aca="false">(D88-H88)-P89+H89</f>
        <v>50.777</v>
      </c>
      <c r="E89" s="83" t="n">
        <f aca="false">(E88-I88)-Q89+I89</f>
        <v>24.694</v>
      </c>
      <c r="F89" s="78" t="n">
        <f aca="false">F88</f>
        <v>-52</v>
      </c>
      <c r="G89" s="84" t="n">
        <f aca="false">E89</f>
        <v>24.694</v>
      </c>
      <c r="H89" s="35" t="n">
        <v>0</v>
      </c>
      <c r="I89" s="35" t="n">
        <v>0</v>
      </c>
    </row>
    <row r="90" customFormat="false" ht="14.25" hidden="false" customHeight="false" outlineLevel="0" collapsed="false">
      <c r="A90" s="54"/>
      <c r="B90" s="77" t="s">
        <v>180</v>
      </c>
      <c r="C90" s="78" t="n">
        <f aca="false">S90+((T90/2)-($T$1/2))</f>
        <v>0</v>
      </c>
      <c r="D90" s="83" t="n">
        <f aca="false">(D89-H89)-P90+H90</f>
        <v>50.777</v>
      </c>
      <c r="E90" s="83" t="n">
        <f aca="false">(E89-I89)-Q90+I90</f>
        <v>24.694</v>
      </c>
      <c r="F90" s="78" t="n">
        <f aca="false">F89</f>
        <v>-52</v>
      </c>
      <c r="G90" s="84" t="n">
        <f aca="false">E90</f>
        <v>24.694</v>
      </c>
      <c r="H90" s="35" t="n">
        <v>0</v>
      </c>
      <c r="I90" s="35" t="n">
        <v>0</v>
      </c>
    </row>
    <row r="91" customFormat="false" ht="14.25" hidden="false" customHeight="false" outlineLevel="0" collapsed="false">
      <c r="A91" s="54"/>
      <c r="B91" s="77" t="s">
        <v>181</v>
      </c>
      <c r="C91" s="78" t="n">
        <f aca="false">S91+((T91/2)-($T$1/2))</f>
        <v>0</v>
      </c>
      <c r="D91" s="83" t="n">
        <f aca="false">(D90-H90)-P91+H91</f>
        <v>50.777</v>
      </c>
      <c r="E91" s="83" t="n">
        <f aca="false">(E90-I90)-Q91+I91</f>
        <v>24.694</v>
      </c>
      <c r="F91" s="78" t="n">
        <f aca="false">F90</f>
        <v>-52</v>
      </c>
      <c r="G91" s="84" t="n">
        <f aca="false">E91</f>
        <v>24.694</v>
      </c>
      <c r="H91" s="35" t="n">
        <v>0</v>
      </c>
      <c r="I91" s="35" t="n">
        <v>0</v>
      </c>
    </row>
    <row r="92" customFormat="false" ht="14.25" hidden="false" customHeight="false" outlineLevel="0" collapsed="false">
      <c r="A92" s="54"/>
      <c r="B92" s="77" t="s">
        <v>182</v>
      </c>
      <c r="C92" s="78" t="n">
        <f aca="false">S92+((T92/2)-($T$1/2))</f>
        <v>0</v>
      </c>
      <c r="D92" s="83" t="n">
        <f aca="false">(D91-H91)-P92+H92</f>
        <v>50.777</v>
      </c>
      <c r="E92" s="114" t="n">
        <f aca="false">(E91-I91)-Q92+I92</f>
        <v>24.694</v>
      </c>
      <c r="F92" s="81" t="n">
        <v>66</v>
      </c>
      <c r="G92" s="84" t="n">
        <f aca="false">E92</f>
        <v>24.694</v>
      </c>
      <c r="H92" s="35" t="n">
        <v>0</v>
      </c>
      <c r="I92" s="35" t="n">
        <v>0</v>
      </c>
    </row>
    <row r="93" customFormat="false" ht="14.25" hidden="false" customHeight="false" outlineLevel="0" collapsed="false">
      <c r="A93" s="54"/>
      <c r="B93" s="77" t="s">
        <v>183</v>
      </c>
      <c r="C93" s="78" t="n">
        <f aca="false">S93+((T93/2)-($T$1/2))</f>
        <v>0</v>
      </c>
      <c r="D93" s="83" t="n">
        <f aca="false">(D92-H92)-P93+H93</f>
        <v>50.777</v>
      </c>
      <c r="E93" s="83" t="n">
        <f aca="false">(E92-I92)-Q93+I93</f>
        <v>24.694</v>
      </c>
      <c r="F93" s="78" t="n">
        <f aca="false">F92</f>
        <v>66</v>
      </c>
      <c r="G93" s="84" t="n">
        <f aca="false">E93</f>
        <v>24.694</v>
      </c>
      <c r="H93" s="35" t="n">
        <v>0</v>
      </c>
      <c r="I93" s="35" t="n">
        <v>0</v>
      </c>
    </row>
    <row r="94" customFormat="false" ht="14.25" hidden="false" customHeight="false" outlineLevel="0" collapsed="false">
      <c r="A94" s="54"/>
      <c r="B94" s="77" t="s">
        <v>184</v>
      </c>
      <c r="C94" s="78" t="n">
        <f aca="false">S94+((T94/2)-($T$1/2))</f>
        <v>0</v>
      </c>
      <c r="D94" s="83" t="n">
        <f aca="false">(D93-H93)-P94+H94</f>
        <v>50.777</v>
      </c>
      <c r="E94" s="83" t="n">
        <f aca="false">(E93-I93)-Q94+I94</f>
        <v>24.694</v>
      </c>
      <c r="F94" s="78" t="n">
        <f aca="false">F93</f>
        <v>66</v>
      </c>
      <c r="G94" s="84" t="n">
        <f aca="false">E94</f>
        <v>24.694</v>
      </c>
      <c r="H94" s="35" t="n">
        <v>0</v>
      </c>
      <c r="I94" s="35" t="n">
        <v>0</v>
      </c>
    </row>
    <row r="95" customFormat="false" ht="14.25" hidden="false" customHeight="false" outlineLevel="0" collapsed="false">
      <c r="A95" s="54"/>
      <c r="B95" s="77" t="s">
        <v>185</v>
      </c>
      <c r="C95" s="78" t="n">
        <f aca="false">S95+((T95/2)-($T$1/2))</f>
        <v>0</v>
      </c>
      <c r="D95" s="83" t="n">
        <f aca="false">(D94-H94)-P95+H95</f>
        <v>50.777</v>
      </c>
      <c r="E95" s="83" t="n">
        <f aca="false">(E94-I94)-Q95+I95</f>
        <v>24.694</v>
      </c>
      <c r="F95" s="78" t="n">
        <f aca="false">F94</f>
        <v>66</v>
      </c>
      <c r="G95" s="84" t="n">
        <f aca="false">E95</f>
        <v>24.694</v>
      </c>
      <c r="H95" s="35" t="n">
        <v>0</v>
      </c>
      <c r="I95" s="35" t="n">
        <v>0</v>
      </c>
    </row>
    <row r="96" customFormat="false" ht="14.25" hidden="false" customHeight="false" outlineLevel="0" collapsed="false">
      <c r="A96" s="54"/>
      <c r="B96" s="77" t="s">
        <v>186</v>
      </c>
      <c r="C96" s="78" t="n">
        <f aca="false">S96+((T96/2)-($T$1/2))</f>
        <v>0</v>
      </c>
      <c r="D96" s="83" t="n">
        <f aca="false">(D95-H95)-P96+H96</f>
        <v>50.777</v>
      </c>
      <c r="E96" s="83" t="n">
        <f aca="false">(E95-I95)-Q96+I96</f>
        <v>24.694</v>
      </c>
      <c r="F96" s="81" t="n">
        <v>-52</v>
      </c>
      <c r="G96" s="84" t="n">
        <f aca="false">E96</f>
        <v>24.694</v>
      </c>
      <c r="H96" s="35" t="n">
        <v>0</v>
      </c>
      <c r="I96" s="35" t="n">
        <v>0</v>
      </c>
    </row>
    <row r="97" customFormat="false" ht="14.25" hidden="false" customHeight="false" outlineLevel="0" collapsed="false">
      <c r="A97" s="54"/>
      <c r="B97" s="77" t="s">
        <v>187</v>
      </c>
      <c r="C97" s="78" t="n">
        <f aca="false">S97+((T97/2)-($T$1/2))</f>
        <v>0</v>
      </c>
      <c r="D97" s="83" t="n">
        <f aca="false">(D96-H96)-P97+H97</f>
        <v>50.777</v>
      </c>
      <c r="E97" s="83" t="n">
        <f aca="false">(E96-I96)-Q97+I97</f>
        <v>24.694</v>
      </c>
      <c r="F97" s="78" t="n">
        <f aca="false">F96</f>
        <v>-52</v>
      </c>
      <c r="G97" s="84" t="n">
        <f aca="false">E97</f>
        <v>24.694</v>
      </c>
      <c r="H97" s="35" t="n">
        <v>0</v>
      </c>
      <c r="I97" s="35" t="n">
        <v>0</v>
      </c>
    </row>
    <row r="98" customFormat="false" ht="14.25" hidden="false" customHeight="false" outlineLevel="0" collapsed="false">
      <c r="A98" s="54"/>
      <c r="B98" s="77" t="s">
        <v>188</v>
      </c>
      <c r="C98" s="78" t="n">
        <f aca="false">S98+((T98/2)-($T$1/2))</f>
        <v>0</v>
      </c>
      <c r="D98" s="83" t="n">
        <f aca="false">(D97-H97)-P98+H98</f>
        <v>50.777</v>
      </c>
      <c r="E98" s="83" t="n">
        <f aca="false">(E97-I97)-Q98+I98</f>
        <v>24.694</v>
      </c>
      <c r="F98" s="78" t="n">
        <f aca="false">F97</f>
        <v>-52</v>
      </c>
      <c r="G98" s="84" t="n">
        <f aca="false">E98</f>
        <v>24.694</v>
      </c>
      <c r="H98" s="35" t="n">
        <v>0</v>
      </c>
      <c r="I98" s="35" t="n">
        <v>0</v>
      </c>
    </row>
    <row r="99" customFormat="false" ht="15" hidden="false" customHeight="false" outlineLevel="0" collapsed="false">
      <c r="A99" s="54"/>
      <c r="B99" s="77" t="s">
        <v>189</v>
      </c>
      <c r="C99" s="78" t="n">
        <f aca="false">S99+((T99/2)-($T$1/2))</f>
        <v>0</v>
      </c>
      <c r="D99" s="83" t="n">
        <f aca="false">(D98-H98)-P99+H99</f>
        <v>50.777</v>
      </c>
      <c r="E99" s="83" t="n">
        <f aca="false">(E98-I98)-Q99+I99</f>
        <v>24.694</v>
      </c>
      <c r="F99" s="78" t="n">
        <f aca="false">F98</f>
        <v>-52</v>
      </c>
      <c r="G99" s="84" t="n">
        <f aca="false">E99</f>
        <v>24.694</v>
      </c>
      <c r="H99" s="35" t="n">
        <v>0</v>
      </c>
      <c r="I99" s="35" t="n">
        <v>0</v>
      </c>
    </row>
    <row r="100" customFormat="false" ht="14.25" hidden="false" customHeight="false" outlineLevel="0" collapsed="false">
      <c r="A100" s="67"/>
      <c r="B100" s="85" t="s">
        <v>190</v>
      </c>
      <c r="C100" s="86" t="e">
        <f aca="false">1+((((C88-C87)/(D87-D88))*7)+C87)</f>
        <v>#DIV/0!</v>
      </c>
      <c r="D100" s="87" t="n">
        <v>7</v>
      </c>
      <c r="E100" s="115" t="n">
        <f aca="false">N2</f>
        <v>0</v>
      </c>
      <c r="F100" s="86" t="n">
        <v>7</v>
      </c>
      <c r="G100" s="88" t="n">
        <f aca="false">E100+1.6</f>
        <v>1.6</v>
      </c>
      <c r="H100" s="35"/>
    </row>
    <row r="101" customFormat="false" ht="15" hidden="false" customHeight="false" outlineLevel="0" collapsed="false">
      <c r="A101" s="67"/>
      <c r="B101" s="89" t="s">
        <v>191</v>
      </c>
      <c r="C101" s="90"/>
      <c r="D101" s="91"/>
      <c r="E101" s="91"/>
      <c r="F101" s="90"/>
      <c r="G101" s="92"/>
      <c r="H101" s="35"/>
    </row>
    <row r="102" customFormat="false" ht="14.25" hidden="false" customHeight="false" outlineLevel="0" collapsed="false">
      <c r="A102" s="54" t="s">
        <v>135</v>
      </c>
      <c r="B102" s="93" t="s">
        <v>192</v>
      </c>
      <c r="C102" s="94" t="n">
        <f aca="false">S102+((T102/2)-($T$1/2))</f>
        <v>0</v>
      </c>
      <c r="D102" s="95" t="n">
        <v>51.02</v>
      </c>
      <c r="E102" s="95" t="n">
        <v>52.921</v>
      </c>
      <c r="F102" s="96" t="n">
        <v>66</v>
      </c>
      <c r="G102" s="97" t="n">
        <f aca="false">E102</f>
        <v>52.921</v>
      </c>
      <c r="H102" s="35" t="n">
        <v>0</v>
      </c>
      <c r="I102" s="35" t="n">
        <v>0</v>
      </c>
    </row>
    <row r="103" customFormat="false" ht="14.25" hidden="false" customHeight="false" outlineLevel="0" collapsed="false">
      <c r="A103" s="54"/>
      <c r="B103" s="93" t="s">
        <v>193</v>
      </c>
      <c r="C103" s="94" t="n">
        <f aca="false">S103+((T103/2)-($T$1/2))</f>
        <v>0</v>
      </c>
      <c r="D103" s="98" t="n">
        <f aca="false">(D102-H102)-P103+H103</f>
        <v>51.02</v>
      </c>
      <c r="E103" s="98" t="n">
        <f aca="false">(E102-I102)-Q103+I103</f>
        <v>52.921</v>
      </c>
      <c r="F103" s="94" t="n">
        <f aca="false">F102</f>
        <v>66</v>
      </c>
      <c r="G103" s="99" t="n">
        <f aca="false">E103</f>
        <v>52.921</v>
      </c>
      <c r="H103" s="35" t="n">
        <v>0</v>
      </c>
      <c r="I103" s="35" t="n">
        <v>0</v>
      </c>
    </row>
    <row r="104" customFormat="false" ht="14.25" hidden="false" customHeight="false" outlineLevel="0" collapsed="false">
      <c r="A104" s="54"/>
      <c r="B104" s="93" t="s">
        <v>194</v>
      </c>
      <c r="C104" s="94" t="n">
        <f aca="false">S104+((T104/2)-($T$1/2))</f>
        <v>0</v>
      </c>
      <c r="D104" s="98" t="n">
        <f aca="false">(D103-H103)-P104+H104</f>
        <v>51.02</v>
      </c>
      <c r="E104" s="98" t="n">
        <f aca="false">(E103-I103)-Q104+I104</f>
        <v>52.921</v>
      </c>
      <c r="F104" s="94" t="n">
        <f aca="false">F103</f>
        <v>66</v>
      </c>
      <c r="G104" s="99" t="n">
        <f aca="false">E104</f>
        <v>52.921</v>
      </c>
      <c r="H104" s="35" t="n">
        <v>0</v>
      </c>
      <c r="I104" s="35" t="n">
        <v>0</v>
      </c>
    </row>
    <row r="105" customFormat="false" ht="14.25" hidden="false" customHeight="false" outlineLevel="0" collapsed="false">
      <c r="A105" s="54"/>
      <c r="B105" s="93" t="s">
        <v>195</v>
      </c>
      <c r="C105" s="94" t="n">
        <f aca="false">S105+((T105/2)-($T$1/2))</f>
        <v>0</v>
      </c>
      <c r="D105" s="98" t="n">
        <f aca="false">(D104-H104)-P105+H105</f>
        <v>51.02</v>
      </c>
      <c r="E105" s="98" t="n">
        <f aca="false">(E104-I104)-Q105+I105</f>
        <v>52.921</v>
      </c>
      <c r="F105" s="94" t="n">
        <f aca="false">F104</f>
        <v>66</v>
      </c>
      <c r="G105" s="99" t="n">
        <f aca="false">E105</f>
        <v>52.921</v>
      </c>
      <c r="H105" s="35" t="n">
        <v>0</v>
      </c>
      <c r="I105" s="35" t="n">
        <v>0</v>
      </c>
    </row>
    <row r="106" customFormat="false" ht="14.25" hidden="false" customHeight="false" outlineLevel="0" collapsed="false">
      <c r="A106" s="54"/>
      <c r="B106" s="93" t="s">
        <v>196</v>
      </c>
      <c r="C106" s="94" t="n">
        <f aca="false">S106+((T106/2)-($T$1/2))</f>
        <v>0</v>
      </c>
      <c r="D106" s="98" t="n">
        <f aca="false">(D105-H105)-P106+H106</f>
        <v>51.02</v>
      </c>
      <c r="E106" s="98" t="n">
        <f aca="false">(E105-I105)-Q106+I106</f>
        <v>52.921</v>
      </c>
      <c r="F106" s="94" t="n">
        <v>-52</v>
      </c>
      <c r="G106" s="99" t="n">
        <f aca="false">E106</f>
        <v>52.921</v>
      </c>
      <c r="H106" s="35" t="n">
        <v>0</v>
      </c>
      <c r="I106" s="35" t="n">
        <v>0</v>
      </c>
    </row>
    <row r="107" customFormat="false" ht="14.25" hidden="false" customHeight="false" outlineLevel="0" collapsed="false">
      <c r="A107" s="54"/>
      <c r="B107" s="93" t="s">
        <v>197</v>
      </c>
      <c r="C107" s="94" t="n">
        <f aca="false">S107+((T107/2)-($T$1/2))</f>
        <v>0</v>
      </c>
      <c r="D107" s="98" t="n">
        <f aca="false">(D106-H106)-P107+H107</f>
        <v>51.02</v>
      </c>
      <c r="E107" s="98" t="n">
        <f aca="false">(E106-I106)-Q107+I107</f>
        <v>52.921</v>
      </c>
      <c r="F107" s="94" t="n">
        <f aca="false">F106</f>
        <v>-52</v>
      </c>
      <c r="G107" s="99" t="n">
        <f aca="false">E107</f>
        <v>52.921</v>
      </c>
      <c r="H107" s="35" t="n">
        <v>0</v>
      </c>
      <c r="I107" s="35" t="n">
        <v>0</v>
      </c>
    </row>
    <row r="108" customFormat="false" ht="14.25" hidden="false" customHeight="false" outlineLevel="0" collapsed="false">
      <c r="A108" s="54"/>
      <c r="B108" s="93" t="s">
        <v>198</v>
      </c>
      <c r="C108" s="94" t="n">
        <f aca="false">S108+((T108/2)-($T$1/2))</f>
        <v>0</v>
      </c>
      <c r="D108" s="98" t="n">
        <f aca="false">(D107-H107)-P108+H108</f>
        <v>51.02</v>
      </c>
      <c r="E108" s="98" t="n">
        <f aca="false">(E107-I107)-Q108+I108</f>
        <v>52.921</v>
      </c>
      <c r="F108" s="94" t="n">
        <f aca="false">F107</f>
        <v>-52</v>
      </c>
      <c r="G108" s="99" t="n">
        <f aca="false">E108</f>
        <v>52.921</v>
      </c>
      <c r="H108" s="35" t="n">
        <v>0</v>
      </c>
      <c r="I108" s="35" t="n">
        <v>0</v>
      </c>
    </row>
    <row r="109" customFormat="false" ht="14.25" hidden="false" customHeight="false" outlineLevel="0" collapsed="false">
      <c r="A109" s="54"/>
      <c r="B109" s="93" t="s">
        <v>199</v>
      </c>
      <c r="C109" s="94" t="n">
        <f aca="false">S109+((T109/2)-($T$1/2))</f>
        <v>0</v>
      </c>
      <c r="D109" s="98" t="n">
        <f aca="false">(D108-H108)-P109+H109</f>
        <v>51.02</v>
      </c>
      <c r="E109" s="98" t="n">
        <f aca="false">(E108-I108)-Q109+I109</f>
        <v>52.921</v>
      </c>
      <c r="F109" s="94" t="n">
        <f aca="false">F108</f>
        <v>-52</v>
      </c>
      <c r="G109" s="99" t="n">
        <f aca="false">E109</f>
        <v>52.921</v>
      </c>
      <c r="H109" s="35" t="n">
        <v>0</v>
      </c>
      <c r="I109" s="35" t="n">
        <v>0</v>
      </c>
    </row>
    <row r="110" customFormat="false" ht="14.25" hidden="false" customHeight="false" outlineLevel="0" collapsed="false">
      <c r="A110" s="54"/>
      <c r="B110" s="93" t="s">
        <v>200</v>
      </c>
      <c r="C110" s="94" t="n">
        <f aca="false">S110+((T110/2)-($T$1/2))</f>
        <v>0</v>
      </c>
      <c r="D110" s="98" t="n">
        <f aca="false">(D109-H109)-P110+H110</f>
        <v>51.02</v>
      </c>
      <c r="E110" s="116" t="n">
        <f aca="false">(E109-I109)-Q110+I110</f>
        <v>52.921</v>
      </c>
      <c r="F110" s="96" t="n">
        <v>66</v>
      </c>
      <c r="G110" s="99" t="n">
        <f aca="false">E110</f>
        <v>52.921</v>
      </c>
      <c r="H110" s="35" t="n">
        <v>0</v>
      </c>
      <c r="I110" s="35" t="n">
        <v>0</v>
      </c>
    </row>
    <row r="111" customFormat="false" ht="14.25" hidden="false" customHeight="false" outlineLevel="0" collapsed="false">
      <c r="A111" s="54"/>
      <c r="B111" s="93" t="s">
        <v>201</v>
      </c>
      <c r="C111" s="94" t="n">
        <f aca="false">S111+((T111/2)-($T$1/2))</f>
        <v>0</v>
      </c>
      <c r="D111" s="98" t="n">
        <f aca="false">(D110-H110)-P111+H111</f>
        <v>51.02</v>
      </c>
      <c r="E111" s="116" t="n">
        <f aca="false">(E110-I110)-Q111+I111</f>
        <v>52.921</v>
      </c>
      <c r="F111" s="94" t="n">
        <f aca="false">F110</f>
        <v>66</v>
      </c>
      <c r="G111" s="99" t="n">
        <f aca="false">E111</f>
        <v>52.921</v>
      </c>
      <c r="H111" s="35" t="n">
        <v>0</v>
      </c>
      <c r="I111" s="35" t="n">
        <v>0</v>
      </c>
    </row>
    <row r="112" customFormat="false" ht="14.25" hidden="false" customHeight="false" outlineLevel="0" collapsed="false">
      <c r="A112" s="54"/>
      <c r="B112" s="93" t="s">
        <v>202</v>
      </c>
      <c r="C112" s="94" t="n">
        <f aca="false">S112+((T112/2)-($T$1/2))</f>
        <v>0</v>
      </c>
      <c r="D112" s="98" t="n">
        <f aca="false">(D111-H111)-P112+H112</f>
        <v>51.02</v>
      </c>
      <c r="E112" s="98" t="n">
        <f aca="false">(E111-I111)-Q112+I112</f>
        <v>52.921</v>
      </c>
      <c r="F112" s="94" t="n">
        <f aca="false">F111</f>
        <v>66</v>
      </c>
      <c r="G112" s="99" t="n">
        <f aca="false">E112</f>
        <v>52.921</v>
      </c>
      <c r="H112" s="35" t="n">
        <v>0</v>
      </c>
      <c r="I112" s="35" t="n">
        <v>0</v>
      </c>
    </row>
    <row r="113" customFormat="false" ht="14.25" hidden="false" customHeight="false" outlineLevel="0" collapsed="false">
      <c r="A113" s="54"/>
      <c r="B113" s="93" t="s">
        <v>203</v>
      </c>
      <c r="C113" s="94" t="n">
        <f aca="false">S113+((T113/2)-($T$1/2))</f>
        <v>0</v>
      </c>
      <c r="D113" s="98" t="n">
        <f aca="false">(D112-H112)-P113+H113</f>
        <v>51.02</v>
      </c>
      <c r="E113" s="98" t="n">
        <f aca="false">(E112-I112)-Q113+I113</f>
        <v>52.921</v>
      </c>
      <c r="F113" s="94" t="n">
        <f aca="false">F112</f>
        <v>66</v>
      </c>
      <c r="G113" s="99" t="n">
        <f aca="false">E113</f>
        <v>52.921</v>
      </c>
      <c r="H113" s="35" t="n">
        <v>0</v>
      </c>
      <c r="I113" s="35" t="n">
        <v>0</v>
      </c>
    </row>
    <row r="114" customFormat="false" ht="14.25" hidden="false" customHeight="false" outlineLevel="0" collapsed="false">
      <c r="A114" s="54"/>
      <c r="B114" s="93" t="s">
        <v>204</v>
      </c>
      <c r="C114" s="94" t="n">
        <f aca="false">S114+((T114/2)-($T$1/2))</f>
        <v>0</v>
      </c>
      <c r="D114" s="98" t="n">
        <f aca="false">(D113-H113)-P114+H114</f>
        <v>51.02</v>
      </c>
      <c r="E114" s="98" t="n">
        <f aca="false">(E113-I113)-Q114+I114</f>
        <v>52.921</v>
      </c>
      <c r="F114" s="96" t="n">
        <v>-52</v>
      </c>
      <c r="G114" s="99" t="n">
        <f aca="false">E114</f>
        <v>52.921</v>
      </c>
      <c r="H114" s="35" t="n">
        <v>0</v>
      </c>
      <c r="I114" s="35" t="n">
        <v>0</v>
      </c>
    </row>
    <row r="115" customFormat="false" ht="14.25" hidden="false" customHeight="false" outlineLevel="0" collapsed="false">
      <c r="A115" s="54"/>
      <c r="B115" s="93" t="s">
        <v>205</v>
      </c>
      <c r="C115" s="94" t="n">
        <f aca="false">S115+((T115/2)-($T$1/2))</f>
        <v>0</v>
      </c>
      <c r="D115" s="98" t="n">
        <f aca="false">(D114-H114)-P115+H115</f>
        <v>51.02</v>
      </c>
      <c r="E115" s="98" t="n">
        <f aca="false">(E114-I114)-Q115+I115</f>
        <v>52.921</v>
      </c>
      <c r="F115" s="94" t="n">
        <f aca="false">F114</f>
        <v>-52</v>
      </c>
      <c r="G115" s="99" t="n">
        <f aca="false">E115</f>
        <v>52.921</v>
      </c>
      <c r="H115" s="35" t="n">
        <v>0</v>
      </c>
      <c r="I115" s="35" t="n">
        <v>0</v>
      </c>
    </row>
    <row r="116" customFormat="false" ht="14.25" hidden="false" customHeight="false" outlineLevel="0" collapsed="false">
      <c r="A116" s="54"/>
      <c r="B116" s="93" t="s">
        <v>206</v>
      </c>
      <c r="C116" s="94" t="n">
        <f aca="false">S116+((T116/2)-($T$1/2))</f>
        <v>0</v>
      </c>
      <c r="D116" s="98" t="n">
        <f aca="false">(D115-H115)-P116+H116</f>
        <v>51.02</v>
      </c>
      <c r="E116" s="98" t="n">
        <f aca="false">(E115-I115)-Q116+I116</f>
        <v>52.921</v>
      </c>
      <c r="F116" s="94" t="n">
        <f aca="false">F115</f>
        <v>-52</v>
      </c>
      <c r="G116" s="99" t="n">
        <f aca="false">E116</f>
        <v>52.921</v>
      </c>
      <c r="H116" s="35" t="n">
        <v>0</v>
      </c>
      <c r="I116" s="35" t="n">
        <v>0</v>
      </c>
    </row>
    <row r="117" customFormat="false" ht="15" hidden="false" customHeight="false" outlineLevel="0" collapsed="false">
      <c r="A117" s="54"/>
      <c r="B117" s="93" t="s">
        <v>207</v>
      </c>
      <c r="C117" s="94" t="n">
        <f aca="false">S117+((T117/2)-($T$1/2))</f>
        <v>0</v>
      </c>
      <c r="D117" s="98" t="n">
        <f aca="false">(D116-H116)-P117+H117</f>
        <v>51.02</v>
      </c>
      <c r="E117" s="98" t="n">
        <f aca="false">(E116-I116)-Q117+I117</f>
        <v>52.921</v>
      </c>
      <c r="F117" s="94" t="n">
        <f aca="false">F116</f>
        <v>-52</v>
      </c>
      <c r="G117" s="99" t="n">
        <f aca="false">E117</f>
        <v>52.921</v>
      </c>
      <c r="H117" s="35" t="n">
        <v>0</v>
      </c>
      <c r="I117" s="35" t="n">
        <v>0</v>
      </c>
    </row>
    <row r="118" customFormat="false" ht="14.25" hidden="false" customHeight="false" outlineLevel="0" collapsed="false">
      <c r="A118" s="117"/>
      <c r="B118" s="100" t="s">
        <v>208</v>
      </c>
      <c r="C118" s="101" t="e">
        <f aca="false">1+((((C106-C105)/(D105-D106))*7)+C105)</f>
        <v>#DIV/0!</v>
      </c>
      <c r="D118" s="102" t="n">
        <v>7</v>
      </c>
      <c r="E118" s="118" t="n">
        <f aca="false">O2</f>
        <v>0</v>
      </c>
      <c r="F118" s="101" t="n">
        <v>7</v>
      </c>
      <c r="G118" s="103" t="n">
        <f aca="false">E118+1.6</f>
        <v>1.6</v>
      </c>
      <c r="H118" s="35"/>
    </row>
    <row r="119" customFormat="false" ht="15" hidden="false" customHeight="false" outlineLevel="0" collapsed="false">
      <c r="B119" s="104" t="s">
        <v>209</v>
      </c>
      <c r="C119" s="105"/>
      <c r="D119" s="106"/>
      <c r="E119" s="106"/>
      <c r="F119" s="105"/>
      <c r="G119" s="107"/>
      <c r="H119" s="35"/>
    </row>
    <row r="120" customFormat="false" ht="15" hidden="false" customHeight="false" outlineLevel="0" collapsed="false">
      <c r="A120" s="117"/>
      <c r="B120" s="93" t="s">
        <v>210</v>
      </c>
      <c r="C120" s="119" t="n">
        <v>15</v>
      </c>
      <c r="D120" s="39" t="n">
        <v>68</v>
      </c>
      <c r="E120" s="39" t="n">
        <v>-3.68</v>
      </c>
      <c r="F120" s="39" t="n">
        <v>68</v>
      </c>
      <c r="G120" s="39" t="n">
        <v>-3.68</v>
      </c>
    </row>
    <row r="121" customFormat="false" ht="15" hidden="false" customHeight="false" outlineLevel="0" collapsed="false">
      <c r="A121" s="117"/>
      <c r="B121" s="93" t="s">
        <v>211</v>
      </c>
      <c r="C121" s="101" t="e">
        <f aca="false">C118</f>
        <v>#DIV/0!</v>
      </c>
      <c r="D121" s="102" t="n">
        <v>7</v>
      </c>
      <c r="E121" s="102" t="n">
        <f aca="false">G118</f>
        <v>1.6</v>
      </c>
      <c r="F121" s="101" t="n">
        <v>7</v>
      </c>
      <c r="G121" s="103" t="n">
        <f aca="false">G118</f>
        <v>1.6</v>
      </c>
    </row>
    <row r="122" customFormat="false" ht="14.25" hidden="false" customHeight="false" outlineLevel="0" collapsed="false">
      <c r="A122" s="117"/>
      <c r="B122" s="93" t="s">
        <v>212</v>
      </c>
      <c r="C122" s="101" t="e">
        <f aca="false">C59</f>
        <v>#DIV/0!</v>
      </c>
      <c r="D122" s="102" t="n">
        <v>7</v>
      </c>
      <c r="E122" s="102" t="n">
        <f aca="false">G59</f>
        <v>59.85</v>
      </c>
      <c r="F122" s="101" t="n">
        <v>7</v>
      </c>
      <c r="G122" s="103" t="n">
        <f aca="false">G59</f>
        <v>59.85</v>
      </c>
    </row>
    <row r="123" customFormat="false" ht="14.25" hidden="false" customHeight="false" outlineLevel="0" collapsed="false">
      <c r="A123" s="117"/>
      <c r="B123" s="93"/>
    </row>
    <row r="124" customFormat="false" ht="14.25" hidden="false" customHeight="false" outlineLevel="0" collapsed="false">
      <c r="A124" s="117"/>
      <c r="B124" s="93" t="s">
        <v>213</v>
      </c>
      <c r="C124" s="119" t="n">
        <v>5.185</v>
      </c>
      <c r="D124" s="39" t="n">
        <v>-9.3266</v>
      </c>
      <c r="E124" s="39" t="n">
        <v>19.218</v>
      </c>
      <c r="F124" s="39" t="n">
        <v>8</v>
      </c>
      <c r="G124" s="39" t="n">
        <f aca="false">E124</f>
        <v>19.218</v>
      </c>
      <c r="H124" s="35" t="n">
        <v>0</v>
      </c>
      <c r="I124" s="35" t="n">
        <v>0.3</v>
      </c>
    </row>
    <row r="125" customFormat="false" ht="14.25" hidden="false" customHeight="false" outlineLevel="0" collapsed="false">
      <c r="B125" s="93" t="s">
        <v>214</v>
      </c>
      <c r="C125" s="120" t="n">
        <v>4.945</v>
      </c>
      <c r="D125" s="39" t="n">
        <v>-27.346</v>
      </c>
      <c r="E125" s="39" t="n">
        <v>19.271</v>
      </c>
      <c r="F125" s="39" t="n">
        <v>8</v>
      </c>
      <c r="G125" s="39" t="n">
        <f aca="false">E125</f>
        <v>19.271</v>
      </c>
      <c r="H125" s="35" t="n">
        <v>0</v>
      </c>
      <c r="I125" s="35" t="n">
        <v>0.3</v>
      </c>
    </row>
    <row r="126" customFormat="false" ht="14.25" hidden="false" customHeight="false" outlineLevel="0" collapsed="false">
      <c r="B126" s="93" t="s">
        <v>215</v>
      </c>
      <c r="C126" s="120" t="n">
        <v>5.065</v>
      </c>
      <c r="D126" s="39" t="n">
        <v>-18.471</v>
      </c>
      <c r="E126" s="39" t="n">
        <v>24.5</v>
      </c>
      <c r="F126" s="39" t="n">
        <v>8</v>
      </c>
      <c r="G126" s="39" t="n">
        <f aca="false">E126</f>
        <v>24.5</v>
      </c>
      <c r="H126" s="35" t="n">
        <v>0</v>
      </c>
      <c r="I126" s="35" t="n">
        <v>0</v>
      </c>
    </row>
    <row r="127" customFormat="false" ht="14.25" hidden="false" customHeight="false" outlineLevel="0" collapsed="false">
      <c r="B127" s="93" t="s">
        <v>216</v>
      </c>
      <c r="C127" s="121" t="n">
        <f aca="false">C126+((C125-C126)/2)</f>
        <v>5.005</v>
      </c>
      <c r="D127" s="39" t="n">
        <v>8</v>
      </c>
      <c r="E127" s="39" t="n">
        <v>24.05</v>
      </c>
      <c r="F127" s="39" t="n">
        <f aca="false">D127</f>
        <v>8</v>
      </c>
      <c r="G127" s="39" t="n">
        <f aca="false">E127</f>
        <v>24.05</v>
      </c>
      <c r="H127" s="35" t="n">
        <v>0</v>
      </c>
      <c r="I127" s="35" t="n">
        <v>0</v>
      </c>
    </row>
    <row r="128" customFormat="false" ht="14.25" hidden="false" customHeight="false" outlineLevel="0" collapsed="false">
      <c r="G128" s="39" t="n">
        <v>19.7</v>
      </c>
    </row>
    <row r="130" customFormat="false" ht="14.25" hidden="false" customHeight="false" outlineLevel="0" collapsed="false">
      <c r="B130" s="0" t="s">
        <v>217</v>
      </c>
      <c r="C130" s="94" t="n">
        <f aca="false">S130+((T130/2)-($T$1/2))</f>
        <v>0</v>
      </c>
      <c r="D130" s="122" t="n">
        <f aca="false">$D$174-(4*$I$174)</f>
        <v>42.3</v>
      </c>
      <c r="E130" s="39" t="n">
        <f aca="false">$E$174-(4*$J$174)</f>
        <v>26.774</v>
      </c>
      <c r="F130" s="39" t="n">
        <v>66</v>
      </c>
      <c r="G130" s="39" t="n">
        <f aca="false">E130</f>
        <v>26.774</v>
      </c>
      <c r="H130" s="123"/>
    </row>
    <row r="131" customFormat="false" ht="14.25" hidden="false" customHeight="false" outlineLevel="0" collapsed="false">
      <c r="B131" s="0" t="s">
        <v>218</v>
      </c>
      <c r="C131" s="94" t="n">
        <f aca="false">S131+((T131/2)-($T$1/2))</f>
        <v>0</v>
      </c>
      <c r="D131" s="122" t="n">
        <f aca="false">$D$174-(3*$I$174)</f>
        <v>43.45</v>
      </c>
      <c r="E131" s="39" t="n">
        <f aca="false">$E$174-(4*$J$174)</f>
        <v>26.774</v>
      </c>
      <c r="F131" s="39" t="n">
        <v>66</v>
      </c>
      <c r="G131" s="39" t="n">
        <f aca="false">E131</f>
        <v>26.774</v>
      </c>
    </row>
    <row r="132" customFormat="false" ht="14.25" hidden="false" customHeight="false" outlineLevel="0" collapsed="false">
      <c r="B132" s="0" t="s">
        <v>219</v>
      </c>
      <c r="C132" s="94" t="n">
        <f aca="false">S132+((T132/2)-($T$1/2))</f>
        <v>0</v>
      </c>
      <c r="D132" s="122" t="n">
        <f aca="false">$D$174-(2*$I$174)</f>
        <v>44.6</v>
      </c>
      <c r="E132" s="39" t="n">
        <f aca="false">$E$174-(4*$J$174)</f>
        <v>26.774</v>
      </c>
      <c r="F132" s="39" t="n">
        <v>66</v>
      </c>
      <c r="G132" s="39" t="n">
        <f aca="false">E132</f>
        <v>26.774</v>
      </c>
    </row>
    <row r="133" customFormat="false" ht="14.25" hidden="false" customHeight="false" outlineLevel="0" collapsed="false">
      <c r="A133" s="117"/>
      <c r="B133" s="0" t="s">
        <v>220</v>
      </c>
      <c r="C133" s="94" t="n">
        <f aca="false">S133+((T133/2)-($T$1/2))</f>
        <v>0</v>
      </c>
      <c r="D133" s="122" t="n">
        <f aca="false">$D$174-(1*$I$174)</f>
        <v>45.75</v>
      </c>
      <c r="E133" s="39" t="n">
        <f aca="false">$E$174-(4*$J$174)</f>
        <v>26.774</v>
      </c>
      <c r="F133" s="39" t="n">
        <v>66</v>
      </c>
      <c r="G133" s="39" t="n">
        <f aca="false">E133</f>
        <v>26.774</v>
      </c>
    </row>
    <row r="134" customFormat="false" ht="14.25" hidden="false" customHeight="false" outlineLevel="0" collapsed="false">
      <c r="A134" s="117"/>
      <c r="B134" s="0" t="s">
        <v>221</v>
      </c>
      <c r="C134" s="94" t="n">
        <f aca="false">S134+((T134/2)-($T$1/2))</f>
        <v>0</v>
      </c>
      <c r="D134" s="122" t="n">
        <f aca="false">$D$174</f>
        <v>46.9</v>
      </c>
      <c r="E134" s="39" t="n">
        <f aca="false">$E$174-(4*$J$174)</f>
        <v>26.774</v>
      </c>
      <c r="F134" s="39" t="n">
        <v>66</v>
      </c>
      <c r="G134" s="39" t="n">
        <f aca="false">E134</f>
        <v>26.774</v>
      </c>
    </row>
    <row r="135" customFormat="false" ht="14.25" hidden="false" customHeight="false" outlineLevel="0" collapsed="false">
      <c r="A135" s="117"/>
      <c r="B135" s="0" t="s">
        <v>222</v>
      </c>
      <c r="C135" s="94" t="n">
        <f aca="false">S135+((T135/2)-($T$1/2))</f>
        <v>0</v>
      </c>
      <c r="D135" s="122" t="n">
        <f aca="false">$D$174+(1*$I$174)</f>
        <v>48.05</v>
      </c>
      <c r="E135" s="39" t="n">
        <f aca="false">$E$174-(4*$J$174)</f>
        <v>26.774</v>
      </c>
      <c r="F135" s="39" t="n">
        <v>66</v>
      </c>
      <c r="G135" s="39" t="n">
        <f aca="false">E135</f>
        <v>26.774</v>
      </c>
    </row>
    <row r="136" customFormat="false" ht="14.25" hidden="false" customHeight="false" outlineLevel="0" collapsed="false">
      <c r="A136" s="117"/>
      <c r="B136" s="0" t="s">
        <v>223</v>
      </c>
      <c r="C136" s="94" t="n">
        <f aca="false">S136+((T136/2)-($T$1/2))</f>
        <v>0</v>
      </c>
      <c r="D136" s="122" t="n">
        <f aca="false">$D$174+(2*$I$174)</f>
        <v>49.2</v>
      </c>
      <c r="E136" s="39" t="n">
        <f aca="false">$E$174-(4*$J$174)</f>
        <v>26.774</v>
      </c>
      <c r="F136" s="39" t="n">
        <v>66</v>
      </c>
      <c r="G136" s="39" t="n">
        <f aca="false">E136</f>
        <v>26.774</v>
      </c>
      <c r="H136" s="123"/>
    </row>
    <row r="137" customFormat="false" ht="14.25" hidden="false" customHeight="false" outlineLevel="0" collapsed="false">
      <c r="A137" s="117"/>
      <c r="B137" s="0" t="s">
        <v>224</v>
      </c>
      <c r="C137" s="94" t="n">
        <f aca="false">S137+((T137/2)-($T$1/2))</f>
        <v>0</v>
      </c>
      <c r="D137" s="122" t="n">
        <f aca="false">$D$174+(3*$I$174)</f>
        <v>50.35</v>
      </c>
      <c r="E137" s="39" t="n">
        <f aca="false">$E$174-(4*$J$174)</f>
        <v>26.774</v>
      </c>
      <c r="F137" s="39" t="n">
        <v>66</v>
      </c>
      <c r="G137" s="39" t="n">
        <f aca="false">E137</f>
        <v>26.774</v>
      </c>
    </row>
    <row r="138" customFormat="false" ht="14.25" hidden="false" customHeight="false" outlineLevel="0" collapsed="false">
      <c r="B138" s="0" t="s">
        <v>225</v>
      </c>
      <c r="C138" s="94" t="n">
        <f aca="false">S138+((T138/2)-($T$1/2))</f>
        <v>0</v>
      </c>
      <c r="D138" s="122" t="n">
        <f aca="false">$D$174+(4*$I$174)</f>
        <v>51.5</v>
      </c>
      <c r="E138" s="39" t="n">
        <f aca="false">$E$174-(4*$J$174)</f>
        <v>26.774</v>
      </c>
      <c r="F138" s="39" t="n">
        <v>66</v>
      </c>
      <c r="G138" s="39" t="n">
        <f aca="false">E138</f>
        <v>26.774</v>
      </c>
    </row>
    <row r="139" customFormat="false" ht="14.25" hidden="false" customHeight="false" outlineLevel="0" collapsed="false">
      <c r="A139" s="117"/>
      <c r="B139" s="0" t="s">
        <v>226</v>
      </c>
      <c r="C139" s="94" t="n">
        <f aca="false">S139+((T139/2)-($T$1/2))</f>
        <v>0</v>
      </c>
      <c r="D139" s="122" t="n">
        <f aca="false">$D$174+(5*$I$174)</f>
        <v>52.65</v>
      </c>
      <c r="E139" s="39" t="n">
        <f aca="false">$E$174-(4*$J$174)</f>
        <v>26.774</v>
      </c>
      <c r="F139" s="39" t="n">
        <v>66</v>
      </c>
      <c r="G139" s="39" t="n">
        <f aca="false">E139</f>
        <v>26.774</v>
      </c>
    </row>
    <row r="140" customFormat="false" ht="14.25" hidden="false" customHeight="false" outlineLevel="0" collapsed="false">
      <c r="A140" s="117"/>
      <c r="B140" s="0" t="s">
        <v>227</v>
      </c>
      <c r="C140" s="94" t="n">
        <f aca="false">S140+((T140/2)-($T$1/2))</f>
        <v>0</v>
      </c>
      <c r="D140" s="122" t="n">
        <f aca="false">$D$174-(4*$I$174)</f>
        <v>42.3</v>
      </c>
      <c r="E140" s="39" t="n">
        <f aca="false">$E$174-(3*$J$174)</f>
        <v>26.774</v>
      </c>
      <c r="F140" s="39" t="n">
        <v>66</v>
      </c>
      <c r="G140" s="39" t="n">
        <f aca="false">E140</f>
        <v>26.774</v>
      </c>
    </row>
    <row r="141" customFormat="false" ht="14.25" hidden="false" customHeight="false" outlineLevel="0" collapsed="false">
      <c r="A141" s="117"/>
      <c r="B141" s="0" t="s">
        <v>228</v>
      </c>
      <c r="C141" s="94" t="n">
        <f aca="false">S141+((T141/2)-($T$1/2))</f>
        <v>0</v>
      </c>
      <c r="D141" s="122" t="n">
        <f aca="false">$D$174-(3*$I$174)</f>
        <v>43.45</v>
      </c>
      <c r="E141" s="39" t="n">
        <f aca="false">$E$174-(3*$J$174)</f>
        <v>26.774</v>
      </c>
      <c r="F141" s="39" t="n">
        <v>66</v>
      </c>
      <c r="G141" s="39" t="n">
        <f aca="false">E141</f>
        <v>26.774</v>
      </c>
    </row>
    <row r="142" customFormat="false" ht="14.25" hidden="false" customHeight="false" outlineLevel="0" collapsed="false">
      <c r="A142" s="117"/>
      <c r="B142" s="0" t="s">
        <v>229</v>
      </c>
      <c r="C142" s="94" t="n">
        <f aca="false">S142+((T142/2)-($T$1/2))</f>
        <v>0</v>
      </c>
      <c r="D142" s="122" t="n">
        <f aca="false">$D$174-(2*$I$174)</f>
        <v>44.6</v>
      </c>
      <c r="E142" s="39" t="n">
        <f aca="false">$E$174-(3*$J$174)</f>
        <v>26.774</v>
      </c>
      <c r="F142" s="39" t="n">
        <v>66</v>
      </c>
      <c r="G142" s="39" t="n">
        <f aca="false">E142</f>
        <v>26.774</v>
      </c>
      <c r="H142" s="123"/>
    </row>
    <row r="143" customFormat="false" ht="14.25" hidden="false" customHeight="false" outlineLevel="0" collapsed="false">
      <c r="A143" s="117"/>
      <c r="B143" s="0" t="s">
        <v>230</v>
      </c>
      <c r="C143" s="94" t="n">
        <f aca="false">S143+((T143/2)-($T$1/2))</f>
        <v>0</v>
      </c>
      <c r="D143" s="122" t="n">
        <f aca="false">$D$174-(1*$I$174)</f>
        <v>45.75</v>
      </c>
      <c r="E143" s="39" t="n">
        <f aca="false">$E$174-(3*$J$174)</f>
        <v>26.774</v>
      </c>
      <c r="F143" s="39" t="n">
        <v>66</v>
      </c>
      <c r="G143" s="39" t="n">
        <f aca="false">E143</f>
        <v>26.774</v>
      </c>
    </row>
    <row r="144" customFormat="false" ht="14.25" hidden="false" customHeight="false" outlineLevel="0" collapsed="false">
      <c r="B144" s="0" t="s">
        <v>231</v>
      </c>
      <c r="C144" s="94" t="n">
        <f aca="false">S144+((T144/2)-($T$1/2))</f>
        <v>0</v>
      </c>
      <c r="D144" s="122" t="n">
        <f aca="false">$D$174</f>
        <v>46.9</v>
      </c>
      <c r="E144" s="39" t="n">
        <f aca="false">$E$174-(3*$J$174)</f>
        <v>26.774</v>
      </c>
      <c r="F144" s="39" t="n">
        <v>66</v>
      </c>
      <c r="G144" s="39" t="n">
        <f aca="false">E144</f>
        <v>26.774</v>
      </c>
    </row>
    <row r="145" customFormat="false" ht="14.25" hidden="false" customHeight="false" outlineLevel="0" collapsed="false">
      <c r="A145" s="117"/>
      <c r="B145" s="0" t="s">
        <v>232</v>
      </c>
      <c r="C145" s="94" t="n">
        <f aca="false">S145+((T145/2)-($T$1/2))</f>
        <v>0</v>
      </c>
      <c r="D145" s="122" t="n">
        <f aca="false">$D$174+(1*$I$174)</f>
        <v>48.05</v>
      </c>
      <c r="E145" s="39" t="n">
        <f aca="false">$E$174-(3*$J$174)</f>
        <v>26.774</v>
      </c>
      <c r="F145" s="39" t="n">
        <v>66</v>
      </c>
      <c r="G145" s="39" t="n">
        <f aca="false">E145</f>
        <v>26.774</v>
      </c>
    </row>
    <row r="146" customFormat="false" ht="14.25" hidden="false" customHeight="false" outlineLevel="0" collapsed="false">
      <c r="A146" s="117"/>
      <c r="B146" s="0" t="s">
        <v>233</v>
      </c>
      <c r="C146" s="94" t="n">
        <f aca="false">S146+((T146/2)-($T$1/2))</f>
        <v>0</v>
      </c>
      <c r="D146" s="122" t="n">
        <f aca="false">$D$174+(2*$I$174)</f>
        <v>49.2</v>
      </c>
      <c r="E146" s="39" t="n">
        <f aca="false">$E$174-(3*$J$174)</f>
        <v>26.774</v>
      </c>
      <c r="F146" s="39" t="n">
        <v>66</v>
      </c>
      <c r="G146" s="39" t="n">
        <f aca="false">E146</f>
        <v>26.774</v>
      </c>
    </row>
    <row r="147" customFormat="false" ht="14.25" hidden="false" customHeight="false" outlineLevel="0" collapsed="false">
      <c r="A147" s="117"/>
      <c r="B147" s="0" t="s">
        <v>234</v>
      </c>
      <c r="C147" s="94" t="n">
        <f aca="false">S147+((T147/2)-($T$1/2))</f>
        <v>0</v>
      </c>
      <c r="D147" s="122" t="n">
        <f aca="false">$D$174+(3*$I$174)</f>
        <v>50.35</v>
      </c>
      <c r="E147" s="39" t="n">
        <f aca="false">$E$174-(3*$J$174)</f>
        <v>26.774</v>
      </c>
      <c r="F147" s="39" t="n">
        <v>66</v>
      </c>
      <c r="G147" s="39" t="n">
        <f aca="false">E147</f>
        <v>26.774</v>
      </c>
    </row>
    <row r="148" customFormat="false" ht="14.25" hidden="false" customHeight="false" outlineLevel="0" collapsed="false">
      <c r="A148" s="117"/>
      <c r="B148" s="0" t="s">
        <v>235</v>
      </c>
      <c r="C148" s="94" t="n">
        <f aca="false">S148+((T148/2)-($T$1/2))</f>
        <v>0</v>
      </c>
      <c r="D148" s="122" t="n">
        <f aca="false">$D$174+(4*$I$174)</f>
        <v>51.5</v>
      </c>
      <c r="E148" s="39" t="n">
        <f aca="false">$E$174-(3*$J$174)</f>
        <v>26.774</v>
      </c>
      <c r="F148" s="39" t="n">
        <v>66</v>
      </c>
      <c r="G148" s="39" t="n">
        <f aca="false">E148</f>
        <v>26.774</v>
      </c>
    </row>
    <row r="149" customFormat="false" ht="14.25" hidden="false" customHeight="false" outlineLevel="0" collapsed="false">
      <c r="A149" s="117"/>
      <c r="B149" s="0" t="s">
        <v>236</v>
      </c>
      <c r="C149" s="94" t="n">
        <f aca="false">S149+((T149/2)-($T$1/2))</f>
        <v>0</v>
      </c>
      <c r="D149" s="122" t="n">
        <f aca="false">$D$174+(5*$I$174)</f>
        <v>52.65</v>
      </c>
      <c r="E149" s="39" t="n">
        <f aca="false">$E$174-(3*$J$174)</f>
        <v>26.774</v>
      </c>
      <c r="F149" s="39" t="n">
        <v>66</v>
      </c>
      <c r="G149" s="39" t="n">
        <f aca="false">E149</f>
        <v>26.774</v>
      </c>
    </row>
    <row r="150" customFormat="false" ht="14.25" hidden="false" customHeight="false" outlineLevel="0" collapsed="false">
      <c r="B150" s="0" t="s">
        <v>237</v>
      </c>
      <c r="C150" s="94" t="n">
        <f aca="false">S150+((T150/2)-($T$1/2))</f>
        <v>0</v>
      </c>
      <c r="D150" s="122" t="n">
        <f aca="false">$D$174-(4*$I$174)</f>
        <v>42.3</v>
      </c>
      <c r="E150" s="39" t="n">
        <f aca="false">$E$174-(2*$J$174)</f>
        <v>26.774</v>
      </c>
      <c r="F150" s="39" t="n">
        <v>66</v>
      </c>
      <c r="G150" s="39" t="n">
        <f aca="false">E150</f>
        <v>26.774</v>
      </c>
      <c r="H150" s="124"/>
    </row>
    <row r="151" customFormat="false" ht="14.25" hidden="false" customHeight="false" outlineLevel="0" collapsed="false">
      <c r="B151" s="0" t="s">
        <v>238</v>
      </c>
      <c r="C151" s="94" t="n">
        <f aca="false">S151+((T151/2)-($T$1/2))</f>
        <v>0</v>
      </c>
      <c r="D151" s="122" t="n">
        <f aca="false">$D$174-(3*$I$174)</f>
        <v>43.45</v>
      </c>
      <c r="E151" s="39" t="n">
        <f aca="false">$E$174-(2*$J$174)</f>
        <v>26.774</v>
      </c>
      <c r="F151" s="39" t="n">
        <v>66</v>
      </c>
      <c r="G151" s="39" t="n">
        <f aca="false">E151</f>
        <v>26.774</v>
      </c>
      <c r="H151" s="124"/>
    </row>
    <row r="152" customFormat="false" ht="14.25" hidden="false" customHeight="false" outlineLevel="0" collapsed="false">
      <c r="B152" s="0" t="s">
        <v>239</v>
      </c>
      <c r="C152" s="94" t="n">
        <f aca="false">S152+((T152/2)-($T$1/2))</f>
        <v>0</v>
      </c>
      <c r="D152" s="122" t="n">
        <f aca="false">$D$174-(2*$I$174)</f>
        <v>44.6</v>
      </c>
      <c r="E152" s="39" t="n">
        <f aca="false">$E$174-(2*$J$174)</f>
        <v>26.774</v>
      </c>
      <c r="F152" s="39" t="n">
        <v>66</v>
      </c>
      <c r="G152" s="39" t="n">
        <f aca="false">E152</f>
        <v>26.774</v>
      </c>
      <c r="H152" s="44"/>
    </row>
    <row r="153" customFormat="false" ht="14.25" hidden="false" customHeight="false" outlineLevel="0" collapsed="false">
      <c r="B153" s="0" t="s">
        <v>240</v>
      </c>
      <c r="C153" s="94" t="n">
        <f aca="false">S153+((T153/2)-($T$1/2))</f>
        <v>0</v>
      </c>
      <c r="D153" s="122" t="n">
        <f aca="false">$D$174-(1*$I$174)</f>
        <v>45.75</v>
      </c>
      <c r="E153" s="39" t="n">
        <f aca="false">$E$174-(2*$J$174)</f>
        <v>26.774</v>
      </c>
      <c r="F153" s="39" t="n">
        <v>66</v>
      </c>
      <c r="G153" s="39" t="n">
        <f aca="false">E153</f>
        <v>26.774</v>
      </c>
    </row>
    <row r="154" customFormat="false" ht="14.25" hidden="false" customHeight="false" outlineLevel="0" collapsed="false">
      <c r="B154" s="0" t="s">
        <v>241</v>
      </c>
      <c r="C154" s="94" t="n">
        <f aca="false">S154+((T154/2)-($T$1/2))</f>
        <v>0</v>
      </c>
      <c r="D154" s="122" t="n">
        <f aca="false">$D$174</f>
        <v>46.9</v>
      </c>
      <c r="E154" s="39" t="n">
        <f aca="false">$E$174-(2*$J$174)</f>
        <v>26.774</v>
      </c>
      <c r="F154" s="39" t="n">
        <v>66</v>
      </c>
      <c r="G154" s="39" t="n">
        <f aca="false">E154</f>
        <v>26.774</v>
      </c>
    </row>
    <row r="155" customFormat="false" ht="14.25" hidden="false" customHeight="false" outlineLevel="0" collapsed="false">
      <c r="B155" s="0" t="s">
        <v>242</v>
      </c>
      <c r="C155" s="94" t="n">
        <f aca="false">S155+((T155/2)-($T$1/2))</f>
        <v>0</v>
      </c>
      <c r="D155" s="122" t="n">
        <f aca="false">$D$174+(1*$I$174)</f>
        <v>48.05</v>
      </c>
      <c r="E155" s="39" t="n">
        <f aca="false">$E$174-(2*$J$174)</f>
        <v>26.774</v>
      </c>
      <c r="F155" s="39" t="n">
        <v>66</v>
      </c>
      <c r="G155" s="39" t="n">
        <f aca="false">E155</f>
        <v>26.774</v>
      </c>
      <c r="H155" s="123"/>
    </row>
    <row r="156" customFormat="false" ht="14.25" hidden="false" customHeight="false" outlineLevel="0" collapsed="false">
      <c r="B156" s="0" t="s">
        <v>243</v>
      </c>
      <c r="C156" s="94" t="n">
        <f aca="false">S156+((T156/2)-($T$1/2))</f>
        <v>0</v>
      </c>
      <c r="D156" s="122" t="n">
        <f aca="false">$D$174+(2*$I$174)</f>
        <v>49.2</v>
      </c>
      <c r="E156" s="39" t="n">
        <f aca="false">$E$174-(2*$J$174)</f>
        <v>26.774</v>
      </c>
      <c r="F156" s="39" t="n">
        <v>66</v>
      </c>
      <c r="G156" s="39" t="n">
        <f aca="false">E156</f>
        <v>26.774</v>
      </c>
    </row>
    <row r="157" customFormat="false" ht="14.25" hidden="false" customHeight="false" outlineLevel="0" collapsed="false">
      <c r="B157" s="0" t="s">
        <v>244</v>
      </c>
      <c r="C157" s="94" t="n">
        <f aca="false">S157+((T157/2)-($T$1/2))</f>
        <v>0</v>
      </c>
      <c r="D157" s="122" t="n">
        <f aca="false">$D$174+(3*$I$174)</f>
        <v>50.35</v>
      </c>
      <c r="E157" s="39" t="n">
        <f aca="false">$E$174-(2*$J$174)</f>
        <v>26.774</v>
      </c>
      <c r="F157" s="39" t="n">
        <v>66</v>
      </c>
      <c r="G157" s="39" t="n">
        <f aca="false">E157</f>
        <v>26.774</v>
      </c>
    </row>
    <row r="158" customFormat="false" ht="14.25" hidden="false" customHeight="false" outlineLevel="0" collapsed="false">
      <c r="A158" s="117"/>
      <c r="B158" s="0" t="s">
        <v>245</v>
      </c>
      <c r="C158" s="94" t="n">
        <f aca="false">S158+((T158/2)-($T$1/2))</f>
        <v>0</v>
      </c>
      <c r="D158" s="122" t="n">
        <f aca="false">$D$174+(4*$I$174)</f>
        <v>51.5</v>
      </c>
      <c r="E158" s="39" t="n">
        <f aca="false">$E$174-(2*$J$174)</f>
        <v>26.774</v>
      </c>
      <c r="F158" s="39" t="n">
        <v>66</v>
      </c>
      <c r="G158" s="39" t="n">
        <f aca="false">E158</f>
        <v>26.774</v>
      </c>
    </row>
    <row r="159" customFormat="false" ht="14.25" hidden="false" customHeight="false" outlineLevel="0" collapsed="false">
      <c r="A159" s="117"/>
      <c r="B159" s="0" t="s">
        <v>246</v>
      </c>
      <c r="C159" s="94" t="n">
        <f aca="false">S159+((T159/2)-($T$1/2))</f>
        <v>0</v>
      </c>
      <c r="D159" s="122" t="n">
        <f aca="false">$D$174+(5*$I$174)</f>
        <v>52.65</v>
      </c>
      <c r="E159" s="39" t="n">
        <f aca="false">$E$174-(2*$J$174)</f>
        <v>26.774</v>
      </c>
      <c r="F159" s="39" t="n">
        <v>66</v>
      </c>
      <c r="G159" s="39" t="n">
        <f aca="false">E159</f>
        <v>26.774</v>
      </c>
    </row>
    <row r="160" customFormat="false" ht="14.25" hidden="false" customHeight="false" outlineLevel="0" collapsed="false">
      <c r="A160" s="117"/>
      <c r="B160" s="0" t="s">
        <v>247</v>
      </c>
      <c r="C160" s="94" t="n">
        <f aca="false">S160+((T160/2)-($T$1/2))</f>
        <v>0</v>
      </c>
      <c r="D160" s="122" t="n">
        <f aca="false">$D$174-(4*$I$174)</f>
        <v>42.3</v>
      </c>
      <c r="E160" s="39" t="n">
        <f aca="false">$E$174-(1*$J$174)</f>
        <v>26.774</v>
      </c>
      <c r="F160" s="39" t="n">
        <v>66</v>
      </c>
      <c r="G160" s="39" t="n">
        <f aca="false">E160</f>
        <v>26.774</v>
      </c>
    </row>
    <row r="161" customFormat="false" ht="14.25" hidden="false" customHeight="false" outlineLevel="0" collapsed="false">
      <c r="A161" s="117"/>
      <c r="B161" s="0" t="s">
        <v>248</v>
      </c>
      <c r="C161" s="94" t="n">
        <f aca="false">S161+((T161/2)-($T$1/2))</f>
        <v>0</v>
      </c>
      <c r="D161" s="122" t="n">
        <f aca="false">$D$174-(3*$I$174)</f>
        <v>43.45</v>
      </c>
      <c r="E161" s="39" t="n">
        <f aca="false">$E$174-(1*$J$174)</f>
        <v>26.774</v>
      </c>
      <c r="F161" s="39" t="n">
        <v>66</v>
      </c>
      <c r="G161" s="39" t="n">
        <f aca="false">E161</f>
        <v>26.774</v>
      </c>
      <c r="H161" s="123"/>
    </row>
    <row r="162" customFormat="false" ht="14.25" hidden="false" customHeight="false" outlineLevel="0" collapsed="false">
      <c r="A162" s="117"/>
      <c r="B162" s="0" t="s">
        <v>249</v>
      </c>
      <c r="C162" s="94" t="n">
        <f aca="false">S162+((T162/2)-($T$1/2))</f>
        <v>0</v>
      </c>
      <c r="D162" s="122" t="n">
        <f aca="false">$D$174-(2*$I$174)</f>
        <v>44.6</v>
      </c>
      <c r="E162" s="39" t="n">
        <f aca="false">$E$174-(1*$J$174)</f>
        <v>26.774</v>
      </c>
      <c r="F162" s="39" t="n">
        <v>66</v>
      </c>
      <c r="G162" s="39" t="n">
        <f aca="false">E162</f>
        <v>26.774</v>
      </c>
    </row>
    <row r="163" customFormat="false" ht="14.25" hidden="false" customHeight="false" outlineLevel="0" collapsed="false">
      <c r="B163" s="0" t="s">
        <v>250</v>
      </c>
      <c r="C163" s="94" t="n">
        <f aca="false">S163+((T163/2)-($T$1/2))</f>
        <v>0</v>
      </c>
      <c r="D163" s="122" t="n">
        <f aca="false">$D$174-(1*$I$174)</f>
        <v>45.75</v>
      </c>
      <c r="E163" s="39" t="n">
        <f aca="false">$E$174-(1*$J$174)</f>
        <v>26.774</v>
      </c>
      <c r="F163" s="39" t="n">
        <v>66</v>
      </c>
      <c r="G163" s="39" t="n">
        <f aca="false">E163</f>
        <v>26.774</v>
      </c>
    </row>
    <row r="164" customFormat="false" ht="14.25" hidden="false" customHeight="false" outlineLevel="0" collapsed="false">
      <c r="A164" s="117"/>
      <c r="B164" s="0" t="s">
        <v>251</v>
      </c>
      <c r="C164" s="94" t="n">
        <f aca="false">S164+((T164/2)-($T$1/2))</f>
        <v>0</v>
      </c>
      <c r="D164" s="122" t="n">
        <f aca="false">$D$174</f>
        <v>46.9</v>
      </c>
      <c r="E164" s="39" t="n">
        <f aca="false">$E$174-(1*$J$174)</f>
        <v>26.774</v>
      </c>
      <c r="F164" s="39" t="n">
        <v>66</v>
      </c>
      <c r="G164" s="39" t="n">
        <f aca="false">E164</f>
        <v>26.774</v>
      </c>
    </row>
    <row r="165" customFormat="false" ht="14.25" hidden="false" customHeight="false" outlineLevel="0" collapsed="false">
      <c r="A165" s="117"/>
      <c r="B165" s="0" t="s">
        <v>252</v>
      </c>
      <c r="C165" s="94" t="n">
        <f aca="false">S165+((T165/2)-($T$1/2))</f>
        <v>0</v>
      </c>
      <c r="D165" s="122" t="n">
        <f aca="false">$D$174+(1*$I$174)</f>
        <v>48.05</v>
      </c>
      <c r="E165" s="39" t="n">
        <f aca="false">$E$174-(1*$J$174)</f>
        <v>26.774</v>
      </c>
      <c r="F165" s="39" t="n">
        <v>66</v>
      </c>
      <c r="G165" s="39" t="n">
        <f aca="false">E165</f>
        <v>26.774</v>
      </c>
    </row>
    <row r="166" customFormat="false" ht="14.25" hidden="false" customHeight="false" outlineLevel="0" collapsed="false">
      <c r="A166" s="117"/>
      <c r="B166" s="0" t="s">
        <v>253</v>
      </c>
      <c r="C166" s="94" t="n">
        <f aca="false">S166+((T166/2)-($T$1/2))</f>
        <v>0</v>
      </c>
      <c r="D166" s="122" t="n">
        <f aca="false">$D$174+(2*$I$174)</f>
        <v>49.2</v>
      </c>
      <c r="E166" s="39" t="n">
        <f aca="false">$E$174-(1*$J$174)</f>
        <v>26.774</v>
      </c>
      <c r="F166" s="39" t="n">
        <v>66</v>
      </c>
      <c r="G166" s="39" t="n">
        <f aca="false">E166</f>
        <v>26.774</v>
      </c>
    </row>
    <row r="167" customFormat="false" ht="14.25" hidden="false" customHeight="false" outlineLevel="0" collapsed="false">
      <c r="A167" s="117"/>
      <c r="B167" s="0" t="s">
        <v>254</v>
      </c>
      <c r="C167" s="94" t="n">
        <f aca="false">S167+((T167/2)-($T$1/2))</f>
        <v>0</v>
      </c>
      <c r="D167" s="122" t="n">
        <f aca="false">$D$174+(3*$I$174)</f>
        <v>50.35</v>
      </c>
      <c r="E167" s="39" t="n">
        <f aca="false">$E$174-(1*$J$174)</f>
        <v>26.774</v>
      </c>
      <c r="F167" s="39" t="n">
        <v>66</v>
      </c>
      <c r="G167" s="39" t="n">
        <f aca="false">E167</f>
        <v>26.774</v>
      </c>
      <c r="H167" s="123"/>
    </row>
    <row r="168" customFormat="false" ht="14.25" hidden="false" customHeight="false" outlineLevel="0" collapsed="false">
      <c r="A168" s="117"/>
      <c r="B168" s="0" t="s">
        <v>255</v>
      </c>
      <c r="C168" s="94" t="n">
        <f aca="false">S168+((T168/2)-($T$1/2))</f>
        <v>0</v>
      </c>
      <c r="D168" s="122" t="n">
        <f aca="false">$D$174+(4*$I$174)</f>
        <v>51.5</v>
      </c>
      <c r="E168" s="39" t="n">
        <f aca="false">$E$174-(1*$J$174)</f>
        <v>26.774</v>
      </c>
      <c r="F168" s="39" t="n">
        <v>66</v>
      </c>
      <c r="G168" s="39" t="n">
        <f aca="false">E168</f>
        <v>26.774</v>
      </c>
    </row>
    <row r="169" customFormat="false" ht="14.25" hidden="false" customHeight="false" outlineLevel="0" collapsed="false">
      <c r="B169" s="0" t="s">
        <v>256</v>
      </c>
      <c r="C169" s="94" t="n">
        <f aca="false">S169+((T169/2)-($T$1/2))</f>
        <v>0</v>
      </c>
      <c r="D169" s="122" t="n">
        <f aca="false">$D$174+(5*$I$174)</f>
        <v>52.65</v>
      </c>
      <c r="E169" s="39" t="n">
        <f aca="false">$E$174-(1*$J$174)</f>
        <v>26.774</v>
      </c>
      <c r="F169" s="39" t="n">
        <v>66</v>
      </c>
      <c r="G169" s="39" t="n">
        <f aca="false">E169</f>
        <v>26.774</v>
      </c>
    </row>
    <row r="170" customFormat="false" ht="14.25" hidden="false" customHeight="false" outlineLevel="0" collapsed="false">
      <c r="A170" s="117"/>
      <c r="B170" s="0" t="s">
        <v>257</v>
      </c>
      <c r="C170" s="94" t="n">
        <f aca="false">S170+((T170/2)-($T$1/2))</f>
        <v>0</v>
      </c>
      <c r="D170" s="122" t="n">
        <f aca="false">$D$174-(4*$I$174)</f>
        <v>42.3</v>
      </c>
      <c r="E170" s="39" t="n">
        <f aca="false">$E$174</f>
        <v>26.774</v>
      </c>
      <c r="F170" s="125" t="n">
        <v>66</v>
      </c>
      <c r="G170" s="39" t="n">
        <f aca="false">E170</f>
        <v>26.774</v>
      </c>
    </row>
    <row r="171" customFormat="false" ht="14.25" hidden="false" customHeight="false" outlineLevel="0" collapsed="false">
      <c r="A171" s="117"/>
      <c r="B171" s="126" t="s">
        <v>258</v>
      </c>
      <c r="C171" s="94" t="n">
        <f aca="false">S171+((T171/2)-($T$1/2))</f>
        <v>0</v>
      </c>
      <c r="D171" s="122" t="n">
        <f aca="false">$D$174-(3*$I$174)</f>
        <v>43.45</v>
      </c>
      <c r="E171" s="39" t="n">
        <f aca="false">$E$174</f>
        <v>26.774</v>
      </c>
      <c r="F171" s="125" t="n">
        <v>66</v>
      </c>
      <c r="G171" s="39" t="n">
        <f aca="false">E171</f>
        <v>26.774</v>
      </c>
      <c r="I171" s="15"/>
    </row>
    <row r="172" customFormat="false" ht="14.25" hidden="false" customHeight="false" outlineLevel="0" collapsed="false">
      <c r="A172" s="117"/>
      <c r="B172" s="126" t="s">
        <v>259</v>
      </c>
      <c r="C172" s="94" t="n">
        <f aca="false">S172+((T172/2)-($T$1/2))</f>
        <v>0</v>
      </c>
      <c r="D172" s="122" t="n">
        <f aca="false">$D$174-(2*$I$174)</f>
        <v>44.6</v>
      </c>
      <c r="E172" s="39" t="n">
        <f aca="false">$E$174</f>
        <v>26.774</v>
      </c>
      <c r="F172" s="125" t="n">
        <v>66</v>
      </c>
      <c r="G172" s="39" t="n">
        <f aca="false">E172</f>
        <v>26.774</v>
      </c>
      <c r="I172" s="15"/>
    </row>
    <row r="173" customFormat="false" ht="14.25" hidden="false" customHeight="false" outlineLevel="0" collapsed="false">
      <c r="A173" s="117"/>
      <c r="B173" s="126" t="s">
        <v>260</v>
      </c>
      <c r="C173" s="94" t="n">
        <f aca="false">S173+((T173/2)-($T$1/2))</f>
        <v>0</v>
      </c>
      <c r="D173" s="122" t="n">
        <f aca="false">$D$174-(1*$I$174)</f>
        <v>45.75</v>
      </c>
      <c r="E173" s="39" t="n">
        <f aca="false">$E$174</f>
        <v>26.774</v>
      </c>
      <c r="F173" s="125" t="n">
        <v>66</v>
      </c>
      <c r="G173" s="39" t="n">
        <f aca="false">E173</f>
        <v>26.774</v>
      </c>
      <c r="I173" s="127" t="s">
        <v>261</v>
      </c>
    </row>
    <row r="174" customFormat="false" ht="14.25" hidden="false" customHeight="false" outlineLevel="0" collapsed="false">
      <c r="A174" s="128"/>
      <c r="B174" s="129" t="s">
        <v>262</v>
      </c>
      <c r="C174" s="130" t="n">
        <f aca="false">S174+((T174/2)-($T$1/2))</f>
        <v>0</v>
      </c>
      <c r="D174" s="131" t="n">
        <v>46.9</v>
      </c>
      <c r="E174" s="132" t="n">
        <f aca="false">-2+28.774</f>
        <v>26.774</v>
      </c>
      <c r="F174" s="125" t="n">
        <v>66</v>
      </c>
      <c r="G174" s="39" t="n">
        <f aca="false">E174</f>
        <v>26.774</v>
      </c>
      <c r="H174" s="132"/>
      <c r="I174" s="133" t="n">
        <v>1.15</v>
      </c>
    </row>
    <row r="175" customFormat="false" ht="14.25" hidden="false" customHeight="false" outlineLevel="0" collapsed="false">
      <c r="B175" s="126" t="s">
        <v>263</v>
      </c>
      <c r="C175" s="94" t="n">
        <f aca="false">S175+((T175/2)-($T$1/2))</f>
        <v>0</v>
      </c>
      <c r="D175" s="122" t="n">
        <f aca="false">$D$174+(1*$I$174)</f>
        <v>48.05</v>
      </c>
      <c r="E175" s="39" t="n">
        <f aca="false">$E$174</f>
        <v>26.774</v>
      </c>
      <c r="F175" s="125" t="n">
        <v>66</v>
      </c>
      <c r="G175" s="39" t="n">
        <f aca="false">E175</f>
        <v>26.774</v>
      </c>
      <c r="H175" s="124"/>
      <c r="I175" s="15"/>
    </row>
    <row r="176" customFormat="false" ht="14.25" hidden="false" customHeight="false" outlineLevel="0" collapsed="false">
      <c r="B176" s="126" t="s">
        <v>264</v>
      </c>
      <c r="C176" s="94" t="n">
        <f aca="false">S176+((T176/2)-($T$1/2))</f>
        <v>0</v>
      </c>
      <c r="D176" s="122" t="n">
        <f aca="false">$D$174+(2*$I$174)</f>
        <v>49.2</v>
      </c>
      <c r="E176" s="39" t="n">
        <f aca="false">$E$174</f>
        <v>26.774</v>
      </c>
      <c r="F176" s="125" t="n">
        <v>66</v>
      </c>
      <c r="G176" s="39" t="n">
        <f aca="false">E176</f>
        <v>26.774</v>
      </c>
      <c r="H176" s="124"/>
      <c r="I176" s="15"/>
    </row>
    <row r="177" customFormat="false" ht="14.25" hidden="false" customHeight="false" outlineLevel="0" collapsed="false">
      <c r="B177" s="0" t="s">
        <v>265</v>
      </c>
      <c r="C177" s="94" t="n">
        <f aca="false">S177+((T177/2)-($T$1/2))</f>
        <v>0</v>
      </c>
      <c r="D177" s="122" t="n">
        <f aca="false">$D$174+(3*$I$174)</f>
        <v>50.35</v>
      </c>
      <c r="E177" s="39" t="n">
        <f aca="false">$E$174</f>
        <v>26.774</v>
      </c>
      <c r="F177" s="125" t="n">
        <v>66</v>
      </c>
      <c r="G177" s="39" t="n">
        <f aca="false">E177</f>
        <v>26.774</v>
      </c>
      <c r="H177" s="44"/>
    </row>
    <row r="178" customFormat="false" ht="14.25" hidden="false" customHeight="false" outlineLevel="0" collapsed="false">
      <c r="B178" s="0" t="s">
        <v>266</v>
      </c>
      <c r="C178" s="94" t="n">
        <f aca="false">S178+((T178/2)-($T$1/2))</f>
        <v>0</v>
      </c>
      <c r="D178" s="122" t="n">
        <f aca="false">$D$174+(4*$I$174)</f>
        <v>51.5</v>
      </c>
      <c r="E178" s="39" t="n">
        <f aca="false">$E$174</f>
        <v>26.774</v>
      </c>
      <c r="F178" s="125" t="n">
        <v>66</v>
      </c>
      <c r="G178" s="39" t="n">
        <f aca="false">E178</f>
        <v>26.774</v>
      </c>
    </row>
    <row r="179" customFormat="false" ht="14.25" hidden="false" customHeight="false" outlineLevel="0" collapsed="false">
      <c r="B179" s="0" t="s">
        <v>267</v>
      </c>
      <c r="C179" s="94" t="n">
        <f aca="false">S179+((T179/2)-($T$1/2))</f>
        <v>0</v>
      </c>
      <c r="D179" s="122" t="n">
        <f aca="false">$D$174+(5*$I$174)</f>
        <v>52.65</v>
      </c>
      <c r="E179" s="39" t="n">
        <f aca="false">$E$174</f>
        <v>26.774</v>
      </c>
      <c r="F179" s="125" t="n">
        <v>66</v>
      </c>
      <c r="G179" s="39" t="n">
        <f aca="false">E179</f>
        <v>26.774</v>
      </c>
    </row>
    <row r="180" customFormat="false" ht="14.25" hidden="false" customHeight="false" outlineLevel="0" collapsed="false">
      <c r="B180" s="0" t="s">
        <v>268</v>
      </c>
      <c r="C180" s="94" t="n">
        <f aca="false">S180+((T180/2)-($T$1/2))</f>
        <v>0</v>
      </c>
      <c r="D180" s="122" t="n">
        <f aca="false">$D$174-(4*$I$174)</f>
        <v>42.3</v>
      </c>
      <c r="E180" s="134" t="n">
        <f aca="false">$E$174+(1*$J$174)</f>
        <v>26.774</v>
      </c>
      <c r="F180" s="39" t="n">
        <v>66</v>
      </c>
      <c r="G180" s="39" t="n">
        <f aca="false">E180</f>
        <v>26.774</v>
      </c>
      <c r="H180" s="123"/>
    </row>
    <row r="181" customFormat="false" ht="14.25" hidden="false" customHeight="false" outlineLevel="0" collapsed="false">
      <c r="B181" s="0" t="s">
        <v>269</v>
      </c>
      <c r="C181" s="94" t="n">
        <f aca="false">S181+((T181/2)-($T$1/2))</f>
        <v>0</v>
      </c>
      <c r="D181" s="122" t="n">
        <f aca="false">$D$174-(3*$I$174)</f>
        <v>43.45</v>
      </c>
      <c r="E181" s="134" t="n">
        <f aca="false">$E$174+(1*$J$174)</f>
        <v>26.774</v>
      </c>
      <c r="F181" s="39" t="n">
        <v>66</v>
      </c>
      <c r="G181" s="39" t="n">
        <f aca="false">E181</f>
        <v>26.774</v>
      </c>
    </row>
    <row r="182" customFormat="false" ht="14.25" hidden="false" customHeight="false" outlineLevel="0" collapsed="false">
      <c r="B182" s="0" t="s">
        <v>270</v>
      </c>
      <c r="C182" s="94" t="n">
        <f aca="false">S182+((T182/2)-($T$1/2))</f>
        <v>0</v>
      </c>
      <c r="D182" s="122" t="n">
        <f aca="false">$D$174-(2*$I$174)</f>
        <v>44.6</v>
      </c>
      <c r="E182" s="134" t="n">
        <f aca="false">$E$174+(1*$J$174)</f>
        <v>26.774</v>
      </c>
      <c r="F182" s="39" t="n">
        <v>66</v>
      </c>
      <c r="G182" s="39" t="n">
        <f aca="false">E182</f>
        <v>26.774</v>
      </c>
    </row>
    <row r="183" customFormat="false" ht="14.25" hidden="false" customHeight="false" outlineLevel="0" collapsed="false">
      <c r="A183" s="117"/>
      <c r="B183" s="0" t="s">
        <v>271</v>
      </c>
      <c r="C183" s="94" t="n">
        <f aca="false">S183+((T183/2)-($T$1/2))</f>
        <v>0</v>
      </c>
      <c r="D183" s="122" t="n">
        <f aca="false">$D$174-(1*$I$174)</f>
        <v>45.75</v>
      </c>
      <c r="E183" s="134" t="n">
        <f aca="false">$E$174+(1*$J$174)</f>
        <v>26.774</v>
      </c>
      <c r="F183" s="39" t="n">
        <v>66</v>
      </c>
      <c r="G183" s="39" t="n">
        <f aca="false">E183</f>
        <v>26.774</v>
      </c>
    </row>
    <row r="184" customFormat="false" ht="14.25" hidden="false" customHeight="false" outlineLevel="0" collapsed="false">
      <c r="A184" s="117"/>
      <c r="B184" s="0" t="s">
        <v>272</v>
      </c>
      <c r="C184" s="94" t="n">
        <f aca="false">S184+((T184/2)-($T$1/2))</f>
        <v>0</v>
      </c>
      <c r="D184" s="122" t="n">
        <f aca="false">$D$174</f>
        <v>46.9</v>
      </c>
      <c r="E184" s="134" t="n">
        <f aca="false">$E$174+(1*$J$174)</f>
        <v>26.774</v>
      </c>
      <c r="F184" s="39" t="n">
        <v>66</v>
      </c>
      <c r="G184" s="39" t="n">
        <f aca="false">E184</f>
        <v>26.774</v>
      </c>
    </row>
    <row r="185" customFormat="false" ht="14.25" hidden="false" customHeight="false" outlineLevel="0" collapsed="false">
      <c r="A185" s="117"/>
      <c r="B185" s="0" t="s">
        <v>273</v>
      </c>
      <c r="C185" s="94" t="n">
        <f aca="false">S185+((T185/2)-($T$1/2))</f>
        <v>0</v>
      </c>
      <c r="D185" s="122" t="n">
        <f aca="false">$D$174+(1*$I$174)</f>
        <v>48.05</v>
      </c>
      <c r="E185" s="134" t="n">
        <f aca="false">$E$174+(1*$J$174)</f>
        <v>26.774</v>
      </c>
      <c r="F185" s="39" t="n">
        <v>66</v>
      </c>
      <c r="G185" s="39" t="n">
        <f aca="false">E185</f>
        <v>26.774</v>
      </c>
      <c r="H185" s="124"/>
    </row>
    <row r="186" customFormat="false" ht="14.25" hidden="false" customHeight="false" outlineLevel="0" collapsed="false">
      <c r="A186" s="117"/>
      <c r="B186" s="0" t="s">
        <v>274</v>
      </c>
      <c r="C186" s="94" t="n">
        <f aca="false">S186+((T186/2)-($T$1/2))</f>
        <v>0</v>
      </c>
      <c r="D186" s="122" t="n">
        <f aca="false">$D$174+(2*$I$174)</f>
        <v>49.2</v>
      </c>
      <c r="E186" s="134" t="n">
        <f aca="false">$E$174+(1*$J$174)</f>
        <v>26.774</v>
      </c>
      <c r="F186" s="39" t="n">
        <v>66</v>
      </c>
      <c r="G186" s="39" t="n">
        <f aca="false">E186</f>
        <v>26.774</v>
      </c>
      <c r="H186" s="123"/>
    </row>
    <row r="187" customFormat="false" ht="14.25" hidden="false" customHeight="false" outlineLevel="0" collapsed="false">
      <c r="A187" s="117"/>
      <c r="B187" s="0" t="s">
        <v>275</v>
      </c>
      <c r="C187" s="94" t="n">
        <f aca="false">S187+((T187/2)-($T$1/2))</f>
        <v>0</v>
      </c>
      <c r="D187" s="122" t="n">
        <f aca="false">$D$174+(3*$I$174)</f>
        <v>50.35</v>
      </c>
      <c r="E187" s="134" t="n">
        <f aca="false">$E$174+(1*$J$174)</f>
        <v>26.774</v>
      </c>
      <c r="F187" s="39" t="n">
        <v>66</v>
      </c>
      <c r="G187" s="39" t="n">
        <f aca="false">E187</f>
        <v>26.774</v>
      </c>
    </row>
    <row r="188" customFormat="false" ht="14.25" hidden="false" customHeight="false" outlineLevel="0" collapsed="false">
      <c r="B188" s="0" t="s">
        <v>276</v>
      </c>
      <c r="C188" s="94" t="n">
        <f aca="false">S188+((T188/2)-($T$1/2))</f>
        <v>0</v>
      </c>
      <c r="D188" s="122" t="n">
        <f aca="false">$D$174+(4*$I$174)</f>
        <v>51.5</v>
      </c>
      <c r="E188" s="134" t="n">
        <f aca="false">$E$174+(1*$J$174)</f>
        <v>26.774</v>
      </c>
      <c r="F188" s="39" t="n">
        <v>66</v>
      </c>
      <c r="G188" s="39" t="n">
        <f aca="false">E188</f>
        <v>26.774</v>
      </c>
    </row>
    <row r="189" customFormat="false" ht="14.25" hidden="false" customHeight="false" outlineLevel="0" collapsed="false">
      <c r="A189" s="117"/>
      <c r="B189" s="0" t="s">
        <v>277</v>
      </c>
      <c r="C189" s="94" t="n">
        <f aca="false">S189+((T189/2)-($T$1/2))</f>
        <v>0</v>
      </c>
      <c r="D189" s="122" t="n">
        <f aca="false">$D$174+(5*$I$174)</f>
        <v>52.65</v>
      </c>
      <c r="E189" s="134" t="n">
        <f aca="false">$E$174+(1*$J$174)</f>
        <v>26.774</v>
      </c>
      <c r="F189" s="39" t="n">
        <v>66</v>
      </c>
      <c r="G189" s="39" t="n">
        <f aca="false">E189</f>
        <v>26.774</v>
      </c>
    </row>
    <row r="190" customFormat="false" ht="14.25" hidden="false" customHeight="false" outlineLevel="0" collapsed="false">
      <c r="A190" s="117"/>
      <c r="B190" s="0" t="s">
        <v>278</v>
      </c>
      <c r="C190" s="94" t="n">
        <f aca="false">S190+((T190/2)-($T$1/2))</f>
        <v>0</v>
      </c>
      <c r="D190" s="122" t="n">
        <f aca="false">$D$174-(4*$I$174)</f>
        <v>42.3</v>
      </c>
      <c r="E190" s="134" t="n">
        <f aca="false">$E$174+(2*$J$174)</f>
        <v>26.774</v>
      </c>
      <c r="F190" s="39" t="n">
        <v>66</v>
      </c>
      <c r="G190" s="39" t="n">
        <f aca="false">E190</f>
        <v>26.774</v>
      </c>
    </row>
    <row r="191" customFormat="false" ht="14.25" hidden="false" customHeight="false" outlineLevel="0" collapsed="false">
      <c r="A191" s="117"/>
      <c r="B191" s="0" t="s">
        <v>279</v>
      </c>
      <c r="C191" s="94" t="n">
        <f aca="false">S191+((T191/2)-($T$1/2))</f>
        <v>0</v>
      </c>
      <c r="D191" s="122" t="n">
        <f aca="false">$D$174-(3*$I$174)</f>
        <v>43.45</v>
      </c>
      <c r="E191" s="134" t="n">
        <f aca="false">$E$174+(2*$J$174)</f>
        <v>26.774</v>
      </c>
      <c r="F191" s="39" t="n">
        <v>66</v>
      </c>
      <c r="G191" s="39" t="n">
        <f aca="false">E191</f>
        <v>26.774</v>
      </c>
    </row>
    <row r="192" customFormat="false" ht="14.25" hidden="false" customHeight="false" outlineLevel="0" collapsed="false">
      <c r="A192" s="117"/>
      <c r="B192" s="0" t="s">
        <v>280</v>
      </c>
      <c r="C192" s="94" t="n">
        <f aca="false">S192+((T192/2)-($T$1/2))</f>
        <v>0</v>
      </c>
      <c r="D192" s="122" t="n">
        <f aca="false">$D$174-(2*$I$174)</f>
        <v>44.6</v>
      </c>
      <c r="E192" s="134" t="n">
        <f aca="false">$E$174+(2*$J$174)</f>
        <v>26.774</v>
      </c>
      <c r="F192" s="39" t="n">
        <v>66</v>
      </c>
      <c r="G192" s="39" t="n">
        <f aca="false">E192</f>
        <v>26.774</v>
      </c>
      <c r="H192" s="123"/>
    </row>
    <row r="193" customFormat="false" ht="14.25" hidden="false" customHeight="false" outlineLevel="0" collapsed="false">
      <c r="A193" s="117"/>
      <c r="B193" s="0" t="s">
        <v>281</v>
      </c>
      <c r="C193" s="94" t="n">
        <f aca="false">S193+((T193/2)-($T$1/2))</f>
        <v>0</v>
      </c>
      <c r="D193" s="122" t="n">
        <f aca="false">$D$174-(1*$I$174)</f>
        <v>45.75</v>
      </c>
      <c r="E193" s="134" t="n">
        <f aca="false">$E$174+(2*$J$174)</f>
        <v>26.774</v>
      </c>
      <c r="F193" s="39" t="n">
        <v>66</v>
      </c>
      <c r="G193" s="39" t="n">
        <f aca="false">E193</f>
        <v>26.774</v>
      </c>
    </row>
    <row r="194" customFormat="false" ht="14.25" hidden="false" customHeight="false" outlineLevel="0" collapsed="false">
      <c r="B194" s="0" t="s">
        <v>282</v>
      </c>
      <c r="C194" s="94" t="n">
        <f aca="false">S194+((T194/2)-($T$1/2))</f>
        <v>0</v>
      </c>
      <c r="D194" s="122" t="n">
        <f aca="false">$D$174</f>
        <v>46.9</v>
      </c>
      <c r="E194" s="134" t="n">
        <f aca="false">$E$174+(2*$J$174)</f>
        <v>26.774</v>
      </c>
      <c r="F194" s="39" t="n">
        <v>66</v>
      </c>
      <c r="G194" s="39" t="n">
        <f aca="false">E194</f>
        <v>26.774</v>
      </c>
    </row>
    <row r="195" customFormat="false" ht="14.25" hidden="false" customHeight="false" outlineLevel="0" collapsed="false">
      <c r="A195" s="117"/>
      <c r="B195" s="0" t="s">
        <v>283</v>
      </c>
      <c r="C195" s="94" t="n">
        <f aca="false">S195+((T195/2)-($T$1/2))</f>
        <v>0</v>
      </c>
      <c r="D195" s="122" t="n">
        <f aca="false">$D$174+(1*$I$174)</f>
        <v>48.05</v>
      </c>
      <c r="E195" s="134" t="n">
        <f aca="false">$E$174+(2*$J$174)</f>
        <v>26.774</v>
      </c>
      <c r="F195" s="39" t="n">
        <v>66</v>
      </c>
      <c r="G195" s="39" t="n">
        <f aca="false">E195</f>
        <v>26.774</v>
      </c>
    </row>
    <row r="196" customFormat="false" ht="14.25" hidden="false" customHeight="false" outlineLevel="0" collapsed="false">
      <c r="A196" s="117"/>
      <c r="B196" s="0" t="s">
        <v>284</v>
      </c>
      <c r="C196" s="94" t="n">
        <f aca="false">S196+((T196/2)-($T$1/2))</f>
        <v>0</v>
      </c>
      <c r="D196" s="122" t="n">
        <f aca="false">$D$174+(2*$I$174)</f>
        <v>49.2</v>
      </c>
      <c r="E196" s="134" t="n">
        <f aca="false">$E$174+(2*$J$174)</f>
        <v>26.774</v>
      </c>
      <c r="F196" s="39" t="n">
        <v>66</v>
      </c>
      <c r="G196" s="39" t="n">
        <f aca="false">E196</f>
        <v>26.774</v>
      </c>
    </row>
    <row r="197" customFormat="false" ht="14.25" hidden="false" customHeight="false" outlineLevel="0" collapsed="false">
      <c r="A197" s="117"/>
      <c r="B197" s="0" t="s">
        <v>285</v>
      </c>
      <c r="C197" s="94" t="n">
        <f aca="false">S197+((T197/2)-($T$1/2))</f>
        <v>0</v>
      </c>
      <c r="D197" s="122" t="n">
        <f aca="false">$D$174+(3*$I$174)</f>
        <v>50.35</v>
      </c>
      <c r="E197" s="134" t="n">
        <f aca="false">$E$174+(2*$J$174)</f>
        <v>26.774</v>
      </c>
      <c r="F197" s="39" t="n">
        <v>66</v>
      </c>
      <c r="G197" s="39" t="n">
        <f aca="false">E197</f>
        <v>26.774</v>
      </c>
    </row>
    <row r="198" customFormat="false" ht="14.25" hidden="false" customHeight="false" outlineLevel="0" collapsed="false">
      <c r="A198" s="117"/>
      <c r="B198" s="0" t="s">
        <v>286</v>
      </c>
      <c r="C198" s="94" t="n">
        <f aca="false">S198+((T198/2)-($T$1/2))</f>
        <v>0</v>
      </c>
      <c r="D198" s="122" t="n">
        <f aca="false">$D$174+(4*$I$174)</f>
        <v>51.5</v>
      </c>
      <c r="E198" s="134" t="n">
        <f aca="false">$E$174+(2*$J$174)</f>
        <v>26.774</v>
      </c>
      <c r="F198" s="39" t="n">
        <v>66</v>
      </c>
      <c r="G198" s="39" t="n">
        <f aca="false">E198</f>
        <v>26.774</v>
      </c>
    </row>
    <row r="199" customFormat="false" ht="14.25" hidden="false" customHeight="false" outlineLevel="0" collapsed="false">
      <c r="A199" s="117"/>
      <c r="B199" s="0" t="s">
        <v>287</v>
      </c>
      <c r="C199" s="94" t="n">
        <f aca="false">S199+((T199/2)-($T$1/2))</f>
        <v>0</v>
      </c>
      <c r="D199" s="122" t="n">
        <f aca="false">$D$174+(5*$I$174)</f>
        <v>52.65</v>
      </c>
      <c r="E199" s="134" t="n">
        <f aca="false">$E$174+(2*$J$174)</f>
        <v>26.774</v>
      </c>
      <c r="F199" s="39" t="n">
        <v>66</v>
      </c>
      <c r="G199" s="39" t="n">
        <f aca="false">E199</f>
        <v>26.774</v>
      </c>
    </row>
    <row r="200" customFormat="false" ht="14.25" hidden="false" customHeight="false" outlineLevel="0" collapsed="false">
      <c r="B200" s="0" t="s">
        <v>288</v>
      </c>
      <c r="C200" s="94" t="n">
        <f aca="false">S200+((T200/2)-($T$1/2))</f>
        <v>0</v>
      </c>
      <c r="D200" s="122" t="n">
        <f aca="false">$D$174-(4*$I$174)</f>
        <v>42.3</v>
      </c>
      <c r="E200" s="134" t="n">
        <f aca="false">$E$174+(3*$J$174)</f>
        <v>26.774</v>
      </c>
      <c r="F200" s="39" t="n">
        <v>66</v>
      </c>
      <c r="G200" s="39" t="n">
        <f aca="false">E200</f>
        <v>26.774</v>
      </c>
    </row>
    <row r="201" customFormat="false" ht="14.25" hidden="false" customHeight="false" outlineLevel="0" collapsed="false">
      <c r="B201" s="0" t="s">
        <v>289</v>
      </c>
      <c r="C201" s="94" t="n">
        <f aca="false">S201+((T201/2)-($T$1/2))</f>
        <v>0</v>
      </c>
      <c r="D201" s="122" t="n">
        <f aca="false">$D$174-(3*$I$174)</f>
        <v>43.45</v>
      </c>
      <c r="E201" s="134" t="n">
        <f aca="false">$E$174+(3*$J$174)</f>
        <v>26.774</v>
      </c>
      <c r="F201" s="39" t="n">
        <v>66</v>
      </c>
      <c r="G201" s="39" t="n">
        <f aca="false">E201</f>
        <v>26.774</v>
      </c>
    </row>
    <row r="202" customFormat="false" ht="14.25" hidden="false" customHeight="false" outlineLevel="0" collapsed="false">
      <c r="B202" s="0" t="s">
        <v>290</v>
      </c>
      <c r="C202" s="94" t="n">
        <f aca="false">S202+((T202/2)-($T$1/2))</f>
        <v>0</v>
      </c>
      <c r="D202" s="122" t="n">
        <f aca="false">$D$174-(2*$I$174)</f>
        <v>44.6</v>
      </c>
      <c r="E202" s="134" t="n">
        <f aca="false">$E$174+(3*$J$174)</f>
        <v>26.774</v>
      </c>
      <c r="F202" s="39" t="n">
        <v>66</v>
      </c>
      <c r="G202" s="39" t="n">
        <f aca="false">E202</f>
        <v>26.774</v>
      </c>
      <c r="H202" s="44"/>
    </row>
    <row r="203" customFormat="false" ht="14.25" hidden="false" customHeight="false" outlineLevel="0" collapsed="false">
      <c r="B203" s="0" t="s">
        <v>291</v>
      </c>
      <c r="C203" s="94" t="n">
        <f aca="false">S203+((T203/2)-($T$1/2))</f>
        <v>0</v>
      </c>
      <c r="D203" s="122" t="n">
        <f aca="false">$D$174-(1*$I$174)</f>
        <v>45.75</v>
      </c>
      <c r="E203" s="134" t="n">
        <f aca="false">$E$174+(3*$J$174)</f>
        <v>26.774</v>
      </c>
      <c r="F203" s="39" t="n">
        <v>66</v>
      </c>
      <c r="G203" s="39" t="n">
        <f aca="false">E203</f>
        <v>26.774</v>
      </c>
      <c r="H203" s="44"/>
    </row>
    <row r="204" customFormat="false" ht="14.25" hidden="false" customHeight="false" outlineLevel="0" collapsed="false">
      <c r="B204" s="0" t="s">
        <v>292</v>
      </c>
      <c r="C204" s="94" t="n">
        <f aca="false">S204+((T204/2)-($T$1/2))</f>
        <v>0</v>
      </c>
      <c r="D204" s="122" t="n">
        <f aca="false">$D$174</f>
        <v>46.9</v>
      </c>
      <c r="E204" s="134" t="n">
        <f aca="false">$E$174+(3*$J$174)</f>
        <v>26.774</v>
      </c>
      <c r="F204" s="39" t="n">
        <v>66</v>
      </c>
      <c r="G204" s="39" t="n">
        <f aca="false">E204</f>
        <v>26.774</v>
      </c>
    </row>
    <row r="205" customFormat="false" ht="14.25" hidden="false" customHeight="false" outlineLevel="0" collapsed="false">
      <c r="B205" s="0" t="s">
        <v>293</v>
      </c>
      <c r="C205" s="94" t="n">
        <f aca="false">S205+((T205/2)-($T$1/2))</f>
        <v>0</v>
      </c>
      <c r="D205" s="122" t="n">
        <f aca="false">$D$174+(1*$I$174)</f>
        <v>48.05</v>
      </c>
      <c r="E205" s="134" t="n">
        <f aca="false">$E$174+(3*$J$174)</f>
        <v>26.774</v>
      </c>
      <c r="F205" s="39" t="n">
        <v>66</v>
      </c>
      <c r="G205" s="39" t="n">
        <f aca="false">E205</f>
        <v>26.774</v>
      </c>
    </row>
    <row r="206" customFormat="false" ht="14.25" hidden="false" customHeight="false" outlineLevel="0" collapsed="false">
      <c r="B206" s="0" t="s">
        <v>294</v>
      </c>
      <c r="C206" s="94" t="n">
        <f aca="false">S206+((T206/2)-($T$1/2))</f>
        <v>0</v>
      </c>
      <c r="D206" s="122" t="n">
        <f aca="false">$D$174+(2*$I$174)</f>
        <v>49.2</v>
      </c>
      <c r="E206" s="134" t="n">
        <f aca="false">$E$174+(3*$J$174)</f>
        <v>26.774</v>
      </c>
      <c r="F206" s="39" t="n">
        <v>66</v>
      </c>
      <c r="G206" s="39" t="n">
        <f aca="false">E206</f>
        <v>26.774</v>
      </c>
      <c r="H206" s="123"/>
    </row>
    <row r="207" customFormat="false" ht="14.25" hidden="false" customHeight="false" outlineLevel="0" collapsed="false">
      <c r="B207" s="0" t="s">
        <v>295</v>
      </c>
      <c r="C207" s="94" t="n">
        <f aca="false">S207+((T207/2)-($T$1/2))</f>
        <v>0</v>
      </c>
      <c r="D207" s="122" t="n">
        <f aca="false">$D$174+(3*$I$174)</f>
        <v>50.35</v>
      </c>
      <c r="E207" s="134" t="n">
        <f aca="false">$E$174+(3*$J$174)</f>
        <v>26.774</v>
      </c>
      <c r="F207" s="39" t="n">
        <v>66</v>
      </c>
      <c r="G207" s="39" t="n">
        <f aca="false">E207</f>
        <v>26.774</v>
      </c>
    </row>
    <row r="208" customFormat="false" ht="14.25" hidden="false" customHeight="false" outlineLevel="0" collapsed="false">
      <c r="B208" s="0" t="s">
        <v>296</v>
      </c>
      <c r="C208" s="94" t="n">
        <f aca="false">S208+((T208/2)-($T$1/2))</f>
        <v>0</v>
      </c>
      <c r="D208" s="122" t="n">
        <f aca="false">$D$174+(4*$I$174)</f>
        <v>51.5</v>
      </c>
      <c r="E208" s="134" t="n">
        <f aca="false">$E$174+(3*$J$174)</f>
        <v>26.774</v>
      </c>
      <c r="F208" s="39" t="n">
        <v>66</v>
      </c>
      <c r="G208" s="39" t="n">
        <f aca="false">E208</f>
        <v>26.774</v>
      </c>
    </row>
    <row r="209" customFormat="false" ht="14.25" hidden="false" customHeight="false" outlineLevel="0" collapsed="false">
      <c r="A209" s="117"/>
      <c r="B209" s="0" t="s">
        <v>297</v>
      </c>
      <c r="C209" s="94" t="n">
        <f aca="false">S209+((T209/2)-($T$1/2))</f>
        <v>0</v>
      </c>
      <c r="D209" s="122" t="n">
        <f aca="false">$D$174+(5*$I$174)</f>
        <v>52.65</v>
      </c>
      <c r="E209" s="134" t="n">
        <f aca="false">$E$174+(3*$J$174)</f>
        <v>26.774</v>
      </c>
      <c r="F209" s="39" t="n">
        <v>66</v>
      </c>
      <c r="G209" s="39" t="n">
        <f aca="false">E209</f>
        <v>26.774</v>
      </c>
    </row>
    <row r="210" customFormat="false" ht="14.25" hidden="false" customHeight="false" outlineLevel="0" collapsed="false">
      <c r="A210" s="117"/>
      <c r="B210" s="0" t="s">
        <v>298</v>
      </c>
      <c r="C210" s="94" t="n">
        <f aca="false">S210+((T210/2)-($T$1/2))</f>
        <v>0</v>
      </c>
      <c r="D210" s="122" t="n">
        <f aca="false">$D$174-(4*$I$174)</f>
        <v>42.3</v>
      </c>
      <c r="E210" s="134" t="n">
        <f aca="false">$E$174+(4*$J$174)</f>
        <v>26.774</v>
      </c>
      <c r="F210" s="39" t="n">
        <v>66</v>
      </c>
      <c r="G210" s="39" t="n">
        <f aca="false">E210</f>
        <v>26.774</v>
      </c>
    </row>
    <row r="211" customFormat="false" ht="14.25" hidden="false" customHeight="false" outlineLevel="0" collapsed="false">
      <c r="A211" s="117"/>
      <c r="B211" s="0" t="s">
        <v>299</v>
      </c>
      <c r="C211" s="94" t="n">
        <f aca="false">S211+((T211/2)-($T$1/2))</f>
        <v>0</v>
      </c>
      <c r="D211" s="122" t="n">
        <f aca="false">$D$174-(3*$I$174)</f>
        <v>43.45</v>
      </c>
      <c r="E211" s="134" t="n">
        <f aca="false">$E$174+(4*$J$174)</f>
        <v>26.774</v>
      </c>
      <c r="F211" s="39" t="n">
        <v>66</v>
      </c>
      <c r="G211" s="39" t="n">
        <f aca="false">E211</f>
        <v>26.774</v>
      </c>
    </row>
    <row r="212" customFormat="false" ht="14.25" hidden="false" customHeight="false" outlineLevel="0" collapsed="false">
      <c r="A212" s="117"/>
      <c r="B212" s="0" t="s">
        <v>300</v>
      </c>
      <c r="C212" s="94" t="n">
        <f aca="false">S212+((T212/2)-($T$1/2))</f>
        <v>0</v>
      </c>
      <c r="D212" s="122" t="n">
        <f aca="false">$D$174-(2*$I$174)</f>
        <v>44.6</v>
      </c>
      <c r="E212" s="134" t="n">
        <f aca="false">$E$174+(4*$J$174)</f>
        <v>26.774</v>
      </c>
      <c r="F212" s="39" t="n">
        <v>66</v>
      </c>
      <c r="G212" s="39" t="n">
        <f aca="false">E212</f>
        <v>26.774</v>
      </c>
      <c r="H212" s="123"/>
    </row>
    <row r="213" customFormat="false" ht="14.25" hidden="false" customHeight="false" outlineLevel="0" collapsed="false">
      <c r="A213" s="117"/>
      <c r="B213" s="0" t="s">
        <v>301</v>
      </c>
      <c r="C213" s="94" t="n">
        <f aca="false">S213+((T213/2)-($T$1/2))</f>
        <v>0</v>
      </c>
      <c r="D213" s="122" t="n">
        <f aca="false">$D$174-(1*$I$174)</f>
        <v>45.75</v>
      </c>
      <c r="E213" s="134" t="n">
        <f aca="false">$E$174+(4*$J$174)</f>
        <v>26.774</v>
      </c>
      <c r="F213" s="39" t="n">
        <v>66</v>
      </c>
      <c r="G213" s="39" t="n">
        <f aca="false">E213</f>
        <v>26.774</v>
      </c>
    </row>
    <row r="214" customFormat="false" ht="14.25" hidden="false" customHeight="false" outlineLevel="0" collapsed="false">
      <c r="B214" s="0" t="s">
        <v>302</v>
      </c>
      <c r="C214" s="94" t="n">
        <f aca="false">S214+((T214/2)-($T$1/2))</f>
        <v>0</v>
      </c>
      <c r="D214" s="122" t="n">
        <f aca="false">$D$174</f>
        <v>46.9</v>
      </c>
      <c r="E214" s="134" t="n">
        <f aca="false">$E$174+(4*$J$174)</f>
        <v>26.774</v>
      </c>
      <c r="F214" s="39" t="n">
        <v>66</v>
      </c>
      <c r="G214" s="39" t="n">
        <f aca="false">E214</f>
        <v>26.774</v>
      </c>
    </row>
    <row r="215" customFormat="false" ht="14.25" hidden="false" customHeight="false" outlineLevel="0" collapsed="false">
      <c r="A215" s="117"/>
      <c r="B215" s="0" t="s">
        <v>303</v>
      </c>
      <c r="C215" s="94" t="n">
        <f aca="false">S215+((T215/2)-($T$1/2))</f>
        <v>0</v>
      </c>
      <c r="D215" s="122" t="n">
        <f aca="false">$D$174+(1*$I$174)</f>
        <v>48.05</v>
      </c>
      <c r="E215" s="134" t="n">
        <f aca="false">$E$174+(4*$J$174)</f>
        <v>26.774</v>
      </c>
      <c r="F215" s="39" t="n">
        <v>66</v>
      </c>
      <c r="G215" s="39" t="n">
        <f aca="false">E215</f>
        <v>26.774</v>
      </c>
    </row>
    <row r="216" customFormat="false" ht="14.25" hidden="false" customHeight="false" outlineLevel="0" collapsed="false">
      <c r="A216" s="117"/>
      <c r="B216" s="0" t="s">
        <v>304</v>
      </c>
      <c r="C216" s="94" t="n">
        <f aca="false">S216+((T216/2)-($T$1/2))</f>
        <v>0</v>
      </c>
      <c r="D216" s="122" t="n">
        <f aca="false">$D$174+(2*$I$174)</f>
        <v>49.2</v>
      </c>
      <c r="E216" s="134" t="n">
        <f aca="false">$E$174+(4*$J$174)</f>
        <v>26.774</v>
      </c>
      <c r="F216" s="39" t="n">
        <v>66</v>
      </c>
      <c r="G216" s="39" t="n">
        <f aca="false">E216</f>
        <v>26.774</v>
      </c>
    </row>
    <row r="217" customFormat="false" ht="14.25" hidden="false" customHeight="false" outlineLevel="0" collapsed="false">
      <c r="A217" s="117"/>
      <c r="B217" s="0" t="s">
        <v>305</v>
      </c>
      <c r="C217" s="94" t="n">
        <f aca="false">S217+((T217/2)-($T$1/2))</f>
        <v>0</v>
      </c>
      <c r="D217" s="122" t="n">
        <f aca="false">$D$174+(3*$I$174)</f>
        <v>50.35</v>
      </c>
      <c r="E217" s="134" t="n">
        <f aca="false">$E$174+(4*$J$174)</f>
        <v>26.774</v>
      </c>
      <c r="F217" s="39" t="n">
        <v>66</v>
      </c>
      <c r="G217" s="39" t="n">
        <f aca="false">E217</f>
        <v>26.774</v>
      </c>
    </row>
    <row r="218" customFormat="false" ht="14.25" hidden="false" customHeight="false" outlineLevel="0" collapsed="false">
      <c r="A218" s="117"/>
      <c r="B218" s="0" t="s">
        <v>306</v>
      </c>
      <c r="C218" s="94" t="n">
        <f aca="false">S218+((T218/2)-($T$1/2))</f>
        <v>0</v>
      </c>
      <c r="D218" s="122" t="n">
        <f aca="false">$D$174+(4*$I$174)</f>
        <v>51.5</v>
      </c>
      <c r="E218" s="134" t="n">
        <f aca="false">$E$174+(4*$J$174)</f>
        <v>26.774</v>
      </c>
      <c r="F218" s="39" t="n">
        <v>66</v>
      </c>
      <c r="G218" s="39" t="n">
        <f aca="false">E218</f>
        <v>26.774</v>
      </c>
      <c r="H218" s="123"/>
    </row>
    <row r="219" customFormat="false" ht="14.25" hidden="false" customHeight="false" outlineLevel="0" collapsed="false">
      <c r="A219" s="117"/>
      <c r="B219" s="0" t="s">
        <v>307</v>
      </c>
      <c r="C219" s="94" t="n">
        <f aca="false">S219+((T219/2)-($T$1/2))</f>
        <v>0</v>
      </c>
      <c r="D219" s="122" t="n">
        <f aca="false">$D$174+(5*$I$174)</f>
        <v>52.65</v>
      </c>
      <c r="E219" s="134" t="n">
        <f aca="false">$E$174+(4*$J$174)</f>
        <v>26.774</v>
      </c>
      <c r="F219" s="39" t="n">
        <v>66</v>
      </c>
      <c r="G219" s="39" t="n">
        <f aca="false">E219</f>
        <v>26.774</v>
      </c>
    </row>
    <row r="220" customFormat="false" ht="14.25" hidden="false" customHeight="false" outlineLevel="0" collapsed="false">
      <c r="B220" s="0" t="s">
        <v>308</v>
      </c>
      <c r="C220" s="94" t="n">
        <f aca="false">S220+((T220/2)-($T$1/2))</f>
        <v>0</v>
      </c>
      <c r="D220" s="122" t="n">
        <f aca="false">$D$174-(4*$I$174)</f>
        <v>42.3</v>
      </c>
      <c r="E220" s="134" t="n">
        <f aca="false">$E$174+(5*$J$174)</f>
        <v>26.774</v>
      </c>
      <c r="F220" s="39" t="n">
        <v>66</v>
      </c>
      <c r="G220" s="39" t="n">
        <f aca="false">E220</f>
        <v>26.774</v>
      </c>
    </row>
    <row r="221" customFormat="false" ht="14.25" hidden="false" customHeight="false" outlineLevel="0" collapsed="false">
      <c r="A221" s="117"/>
      <c r="B221" s="0" t="s">
        <v>309</v>
      </c>
      <c r="C221" s="94" t="n">
        <f aca="false">S221+((T221/2)-($T$1/2))</f>
        <v>0</v>
      </c>
      <c r="D221" s="122" t="n">
        <f aca="false">$D$174-(3*$I$174)</f>
        <v>43.45</v>
      </c>
      <c r="E221" s="134" t="n">
        <f aca="false">$E$174+(5*$J$174)</f>
        <v>26.774</v>
      </c>
      <c r="F221" s="39" t="n">
        <v>66</v>
      </c>
      <c r="G221" s="39" t="n">
        <f aca="false">E221</f>
        <v>26.774</v>
      </c>
    </row>
    <row r="222" customFormat="false" ht="14.25" hidden="false" customHeight="false" outlineLevel="0" collapsed="false">
      <c r="A222" s="117"/>
      <c r="B222" s="0" t="s">
        <v>310</v>
      </c>
      <c r="C222" s="94" t="n">
        <f aca="false">S222+((T222/2)-($T$1/2))</f>
        <v>0</v>
      </c>
      <c r="D222" s="122" t="n">
        <f aca="false">$D$174-(2*$I$174)</f>
        <v>44.6</v>
      </c>
      <c r="E222" s="134" t="n">
        <f aca="false">$E$174+(5*$J$174)</f>
        <v>26.774</v>
      </c>
      <c r="F222" s="39" t="n">
        <v>66</v>
      </c>
      <c r="G222" s="39" t="n">
        <f aca="false">E222</f>
        <v>26.774</v>
      </c>
    </row>
    <row r="223" customFormat="false" ht="14.25" hidden="false" customHeight="false" outlineLevel="0" collapsed="false">
      <c r="A223" s="117"/>
      <c r="B223" s="0" t="s">
        <v>311</v>
      </c>
      <c r="C223" s="94" t="n">
        <f aca="false">S223+((T223/2)-($T$1/2))</f>
        <v>0</v>
      </c>
      <c r="D223" s="122" t="n">
        <f aca="false">$D$174-(1*$I$174)</f>
        <v>45.75</v>
      </c>
      <c r="E223" s="134" t="n">
        <f aca="false">$E$174+(5*$J$174)</f>
        <v>26.774</v>
      </c>
      <c r="F223" s="39" t="n">
        <v>66</v>
      </c>
      <c r="G223" s="39" t="n">
        <f aca="false">E223</f>
        <v>26.774</v>
      </c>
    </row>
    <row r="224" customFormat="false" ht="14.25" hidden="false" customHeight="false" outlineLevel="0" collapsed="false">
      <c r="A224" s="117"/>
      <c r="B224" s="0" t="s">
        <v>312</v>
      </c>
      <c r="C224" s="94" t="n">
        <f aca="false">S224+((T224/2)-($T$1/2))</f>
        <v>0</v>
      </c>
      <c r="D224" s="122" t="n">
        <f aca="false">$D$174</f>
        <v>46.9</v>
      </c>
      <c r="E224" s="134" t="n">
        <f aca="false">$E$174+(5*$J$174)</f>
        <v>26.774</v>
      </c>
      <c r="F224" s="39" t="n">
        <v>66</v>
      </c>
      <c r="G224" s="39" t="n">
        <f aca="false">E224</f>
        <v>26.774</v>
      </c>
    </row>
    <row r="225" customFormat="false" ht="14.25" hidden="false" customHeight="false" outlineLevel="0" collapsed="false">
      <c r="A225" s="117"/>
      <c r="B225" s="0" t="s">
        <v>313</v>
      </c>
      <c r="C225" s="94" t="n">
        <f aca="false">S225+((T225/2)-($T$1/2))</f>
        <v>0</v>
      </c>
      <c r="D225" s="122" t="n">
        <f aca="false">$D$174+(1*$I$174)</f>
        <v>48.05</v>
      </c>
      <c r="E225" s="134" t="n">
        <f aca="false">$E$174+(5*$J$174)</f>
        <v>26.774</v>
      </c>
      <c r="F225" s="39" t="n">
        <v>66</v>
      </c>
      <c r="G225" s="39" t="n">
        <f aca="false">E225</f>
        <v>26.774</v>
      </c>
    </row>
    <row r="226" customFormat="false" ht="14.25" hidden="false" customHeight="false" outlineLevel="0" collapsed="false">
      <c r="B226" s="0" t="s">
        <v>314</v>
      </c>
      <c r="C226" s="94" t="n">
        <f aca="false">S226+((T226/2)-($T$1/2))</f>
        <v>0</v>
      </c>
      <c r="D226" s="122" t="n">
        <f aca="false">$D$174+(2*$I$174)</f>
        <v>49.2</v>
      </c>
      <c r="E226" s="134" t="n">
        <f aca="false">$E$174+(5*$J$174)</f>
        <v>26.774</v>
      </c>
      <c r="F226" s="39" t="n">
        <v>66</v>
      </c>
      <c r="G226" s="39" t="n">
        <f aca="false">E226</f>
        <v>26.774</v>
      </c>
    </row>
    <row r="227" customFormat="false" ht="14.25" hidden="false" customHeight="false" outlineLevel="0" collapsed="false">
      <c r="B227" s="0" t="s">
        <v>315</v>
      </c>
      <c r="C227" s="94" t="n">
        <f aca="false">S227+((T227/2)-($T$1/2))</f>
        <v>0</v>
      </c>
      <c r="D227" s="122" t="n">
        <f aca="false">$D$174+(3*$I$174)</f>
        <v>50.35</v>
      </c>
      <c r="E227" s="134" t="n">
        <f aca="false">$E$174+(5*$J$174)</f>
        <v>26.774</v>
      </c>
      <c r="F227" s="39" t="n">
        <v>66</v>
      </c>
      <c r="G227" s="39" t="n">
        <f aca="false">E227</f>
        <v>26.774</v>
      </c>
    </row>
    <row r="228" customFormat="false" ht="14.25" hidden="false" customHeight="false" outlineLevel="0" collapsed="false">
      <c r="B228" s="0" t="s">
        <v>316</v>
      </c>
      <c r="C228" s="94" t="n">
        <f aca="false">S228+((T228/2)-($T$1/2))</f>
        <v>0</v>
      </c>
      <c r="D228" s="122" t="n">
        <f aca="false">$D$174+(4*$I$174)</f>
        <v>51.5</v>
      </c>
      <c r="E228" s="134" t="n">
        <f aca="false">$E$174+(5*$J$174)</f>
        <v>26.774</v>
      </c>
      <c r="F228" s="39" t="n">
        <v>66</v>
      </c>
      <c r="G228" s="39" t="n">
        <f aca="false">E228</f>
        <v>26.774</v>
      </c>
    </row>
    <row r="229" customFormat="false" ht="14.25" hidden="false" customHeight="false" outlineLevel="0" collapsed="false">
      <c r="B229" s="0" t="s">
        <v>317</v>
      </c>
      <c r="C229" s="94" t="n">
        <f aca="false">S229+((T229/2)-($T$1/2))</f>
        <v>0</v>
      </c>
      <c r="D229" s="122" t="n">
        <f aca="false">$D$174+(5*$I$174)</f>
        <v>52.65</v>
      </c>
      <c r="E229" s="134" t="n">
        <f aca="false">$E$174+(5*$J$174)</f>
        <v>26.774</v>
      </c>
      <c r="F229" s="39" t="n">
        <v>66</v>
      </c>
      <c r="G229" s="39" t="n">
        <f aca="false">E229</f>
        <v>26.774</v>
      </c>
    </row>
    <row r="230" customFormat="false" ht="14.25" hidden="false" customHeight="false" outlineLevel="0" collapsed="false">
      <c r="B230" s="135" t="s">
        <v>318</v>
      </c>
      <c r="C230" s="39" t="n">
        <v>18.990539353629</v>
      </c>
      <c r="D230" s="39" t="n">
        <v>66</v>
      </c>
      <c r="E230" s="39" t="n">
        <v>55.206</v>
      </c>
      <c r="F230" s="39" t="n">
        <v>66</v>
      </c>
      <c r="G230" s="39" t="n">
        <f aca="false">E230</f>
        <v>55.206</v>
      </c>
    </row>
    <row r="231" customFormat="false" ht="14.25" hidden="false" customHeight="false" outlineLevel="0" collapsed="false">
      <c r="B231" s="135"/>
    </row>
    <row r="232" customFormat="false" ht="14.25" hidden="false" customHeight="false" outlineLevel="0" collapsed="false">
      <c r="B232" s="0" t="s">
        <v>319</v>
      </c>
      <c r="C232" s="94" t="n">
        <f aca="false">S232+((T232/2)-($T$1/2))</f>
        <v>0</v>
      </c>
      <c r="D232" s="122" t="n">
        <f aca="false">$D$276-(4*$I$276)</f>
        <v>1</v>
      </c>
      <c r="E232" s="39" t="n">
        <f aca="false">$E$276-(4*$J$276)</f>
        <v>27.174</v>
      </c>
      <c r="F232" s="39" t="n">
        <v>-54</v>
      </c>
      <c r="G232" s="39" t="n">
        <f aca="false">E232</f>
        <v>27.174</v>
      </c>
      <c r="H232" s="123"/>
    </row>
    <row r="233" customFormat="false" ht="14.25" hidden="false" customHeight="false" outlineLevel="0" collapsed="false">
      <c r="B233" s="0" t="s">
        <v>320</v>
      </c>
      <c r="C233" s="94" t="n">
        <f aca="false">S233+((T233/2)-($T$1/2))</f>
        <v>0</v>
      </c>
      <c r="D233" s="122" t="n">
        <f aca="false">$D$276-(3*$I$276)</f>
        <v>2.15</v>
      </c>
      <c r="E233" s="39" t="n">
        <f aca="false">$E$276-(4*$J$276)</f>
        <v>27.174</v>
      </c>
      <c r="F233" s="39" t="n">
        <v>-54</v>
      </c>
      <c r="G233" s="39" t="n">
        <f aca="false">E233</f>
        <v>27.174</v>
      </c>
    </row>
    <row r="234" customFormat="false" ht="14.25" hidden="false" customHeight="false" outlineLevel="0" collapsed="false">
      <c r="B234" s="0" t="s">
        <v>321</v>
      </c>
      <c r="C234" s="94" t="n">
        <f aca="false">S234+((T234/2)-($T$1/2))</f>
        <v>0</v>
      </c>
      <c r="D234" s="122" t="n">
        <f aca="false">$D$276-(2*$I$276)</f>
        <v>3.3</v>
      </c>
      <c r="E234" s="39" t="n">
        <f aca="false">$E$276-(4*$J$276)</f>
        <v>27.174</v>
      </c>
      <c r="F234" s="39" t="n">
        <v>-54</v>
      </c>
      <c r="G234" s="39" t="n">
        <f aca="false">E234</f>
        <v>27.174</v>
      </c>
    </row>
    <row r="235" customFormat="false" ht="14.25" hidden="false" customHeight="false" outlineLevel="0" collapsed="false">
      <c r="A235" s="117"/>
      <c r="B235" s="0" t="s">
        <v>322</v>
      </c>
      <c r="C235" s="94" t="n">
        <f aca="false">S235+((T235/2)-($T$1/2))</f>
        <v>0</v>
      </c>
      <c r="D235" s="122" t="n">
        <f aca="false">$D$276-(1*$I$276)</f>
        <v>4.45</v>
      </c>
      <c r="E235" s="39" t="n">
        <f aca="false">$E$276-(4*$J$276)</f>
        <v>27.174</v>
      </c>
      <c r="F235" s="39" t="n">
        <v>-54</v>
      </c>
      <c r="G235" s="39" t="n">
        <f aca="false">E235</f>
        <v>27.174</v>
      </c>
    </row>
    <row r="236" customFormat="false" ht="14.25" hidden="false" customHeight="false" outlineLevel="0" collapsed="false">
      <c r="A236" s="117"/>
      <c r="B236" s="0" t="s">
        <v>323</v>
      </c>
      <c r="C236" s="94" t="n">
        <f aca="false">S236+((T236/2)-($T$1/2))</f>
        <v>0</v>
      </c>
      <c r="D236" s="122" t="n">
        <f aca="false">$D$276</f>
        <v>5.6</v>
      </c>
      <c r="E236" s="39" t="n">
        <f aca="false">$E$276-(4*$J$276)</f>
        <v>27.174</v>
      </c>
      <c r="F236" s="39" t="n">
        <v>-54</v>
      </c>
      <c r="G236" s="39" t="n">
        <f aca="false">E236</f>
        <v>27.174</v>
      </c>
    </row>
    <row r="237" customFormat="false" ht="14.25" hidden="false" customHeight="false" outlineLevel="0" collapsed="false">
      <c r="A237" s="117"/>
      <c r="B237" s="0" t="s">
        <v>324</v>
      </c>
      <c r="C237" s="94" t="n">
        <f aca="false">S237+((T237/2)-($T$1/2))</f>
        <v>0</v>
      </c>
      <c r="D237" s="122" t="n">
        <f aca="false">$D$276+(1*$I$276)</f>
        <v>6.75</v>
      </c>
      <c r="E237" s="39" t="n">
        <f aca="false">$E$276-(4*$J$276)</f>
        <v>27.174</v>
      </c>
      <c r="F237" s="39" t="n">
        <v>-54</v>
      </c>
      <c r="G237" s="39" t="n">
        <f aca="false">E237</f>
        <v>27.174</v>
      </c>
    </row>
    <row r="238" customFormat="false" ht="14.25" hidden="false" customHeight="false" outlineLevel="0" collapsed="false">
      <c r="A238" s="117"/>
      <c r="B238" s="0" t="s">
        <v>325</v>
      </c>
      <c r="C238" s="94" t="n">
        <f aca="false">S238+((T238/2)-($T$1/2))</f>
        <v>0</v>
      </c>
      <c r="D238" s="122" t="n">
        <f aca="false">$D$276+(2*$I$276)</f>
        <v>7.9</v>
      </c>
      <c r="E238" s="39" t="n">
        <f aca="false">$E$276-(4*$J$276)</f>
        <v>27.174</v>
      </c>
      <c r="F238" s="39" t="n">
        <v>-54</v>
      </c>
      <c r="G238" s="39" t="n">
        <f aca="false">E238</f>
        <v>27.174</v>
      </c>
      <c r="H238" s="123"/>
    </row>
    <row r="239" customFormat="false" ht="14.25" hidden="false" customHeight="false" outlineLevel="0" collapsed="false">
      <c r="A239" s="117"/>
      <c r="B239" s="0" t="s">
        <v>326</v>
      </c>
      <c r="C239" s="94" t="n">
        <f aca="false">S239+((T239/2)-($T$1/2))</f>
        <v>0</v>
      </c>
      <c r="D239" s="122" t="n">
        <f aca="false">$D$276+(3*$I$276)</f>
        <v>9.05</v>
      </c>
      <c r="E239" s="39" t="n">
        <f aca="false">$E$276-(4*$J$276)</f>
        <v>27.174</v>
      </c>
      <c r="F239" s="39" t="n">
        <v>-54</v>
      </c>
      <c r="G239" s="39" t="n">
        <f aca="false">E239</f>
        <v>27.174</v>
      </c>
    </row>
    <row r="240" customFormat="false" ht="14.25" hidden="false" customHeight="false" outlineLevel="0" collapsed="false">
      <c r="B240" s="0" t="s">
        <v>327</v>
      </c>
      <c r="C240" s="94" t="n">
        <f aca="false">S240+((T240/2)-($T$1/2))</f>
        <v>0</v>
      </c>
      <c r="D240" s="122" t="n">
        <f aca="false">$D$276+(4*$I$276)</f>
        <v>10.2</v>
      </c>
      <c r="E240" s="39" t="n">
        <f aca="false">$E$276-(4*$J$276)</f>
        <v>27.174</v>
      </c>
      <c r="F240" s="39" t="n">
        <v>-54</v>
      </c>
      <c r="G240" s="39" t="n">
        <f aca="false">E240</f>
        <v>27.174</v>
      </c>
    </row>
    <row r="241" customFormat="false" ht="14.25" hidden="false" customHeight="false" outlineLevel="0" collapsed="false">
      <c r="A241" s="117"/>
      <c r="B241" s="0" t="s">
        <v>328</v>
      </c>
      <c r="C241" s="94" t="n">
        <f aca="false">S241+((T241/2)-($T$1/2))</f>
        <v>0</v>
      </c>
      <c r="D241" s="122" t="n">
        <f aca="false">$D$276+(5*$I$276)</f>
        <v>11.35</v>
      </c>
      <c r="E241" s="39" t="n">
        <f aca="false">$E$276-(4*$J$276)</f>
        <v>27.174</v>
      </c>
      <c r="F241" s="39" t="n">
        <v>-54</v>
      </c>
      <c r="G241" s="39" t="n">
        <f aca="false">E241</f>
        <v>27.174</v>
      </c>
    </row>
    <row r="242" customFormat="false" ht="14.25" hidden="false" customHeight="false" outlineLevel="0" collapsed="false">
      <c r="A242" s="117"/>
      <c r="B242" s="0" t="s">
        <v>329</v>
      </c>
      <c r="C242" s="94" t="n">
        <f aca="false">S242+((T242/2)-($T$1/2))</f>
        <v>0</v>
      </c>
      <c r="D242" s="122" t="n">
        <f aca="false">$D$276-(4*$I$276)</f>
        <v>1</v>
      </c>
      <c r="E242" s="39" t="n">
        <f aca="false">$E$276-(3*$J$276)</f>
        <v>27.174</v>
      </c>
      <c r="F242" s="39" t="n">
        <v>-54</v>
      </c>
      <c r="G242" s="39" t="n">
        <f aca="false">E242</f>
        <v>27.174</v>
      </c>
    </row>
    <row r="243" customFormat="false" ht="14.25" hidden="false" customHeight="false" outlineLevel="0" collapsed="false">
      <c r="A243" s="117"/>
      <c r="B243" s="0" t="s">
        <v>330</v>
      </c>
      <c r="C243" s="94" t="n">
        <f aca="false">S243+((T243/2)-($T$1/2))</f>
        <v>0</v>
      </c>
      <c r="D243" s="122" t="n">
        <f aca="false">$D$276-(3*$I$276)</f>
        <v>2.15</v>
      </c>
      <c r="E243" s="39" t="n">
        <f aca="false">$E$276-(3*$J$276)</f>
        <v>27.174</v>
      </c>
      <c r="F243" s="39" t="n">
        <v>-54</v>
      </c>
      <c r="G243" s="39" t="n">
        <f aca="false">E243</f>
        <v>27.174</v>
      </c>
    </row>
    <row r="244" customFormat="false" ht="14.25" hidden="false" customHeight="false" outlineLevel="0" collapsed="false">
      <c r="A244" s="117"/>
      <c r="B244" s="0" t="s">
        <v>331</v>
      </c>
      <c r="C244" s="94" t="n">
        <f aca="false">S244+((T244/2)-($T$1/2))</f>
        <v>0</v>
      </c>
      <c r="D244" s="122" t="n">
        <f aca="false">$D$276-(2*$I$276)</f>
        <v>3.3</v>
      </c>
      <c r="E244" s="39" t="n">
        <f aca="false">$E$276-(3*$J$276)</f>
        <v>27.174</v>
      </c>
      <c r="F244" s="39" t="n">
        <v>-54</v>
      </c>
      <c r="G244" s="39" t="n">
        <f aca="false">E244</f>
        <v>27.174</v>
      </c>
      <c r="H244" s="123"/>
    </row>
    <row r="245" customFormat="false" ht="14.25" hidden="false" customHeight="false" outlineLevel="0" collapsed="false">
      <c r="A245" s="117"/>
      <c r="B245" s="0" t="s">
        <v>332</v>
      </c>
      <c r="C245" s="94" t="n">
        <f aca="false">S245+((T245/2)-($T$1/2))</f>
        <v>0</v>
      </c>
      <c r="D245" s="122" t="n">
        <f aca="false">$D$276-(1*$I$276)</f>
        <v>4.45</v>
      </c>
      <c r="E245" s="39" t="n">
        <f aca="false">$E$276-(3*$J$276)</f>
        <v>27.174</v>
      </c>
      <c r="F245" s="39" t="n">
        <v>-54</v>
      </c>
      <c r="G245" s="39" t="n">
        <f aca="false">E245</f>
        <v>27.174</v>
      </c>
    </row>
    <row r="246" customFormat="false" ht="14.25" hidden="false" customHeight="false" outlineLevel="0" collapsed="false">
      <c r="B246" s="0" t="s">
        <v>333</v>
      </c>
      <c r="C246" s="94" t="n">
        <f aca="false">S246+((T246/2)-($T$1/2))</f>
        <v>0</v>
      </c>
      <c r="D246" s="122" t="n">
        <f aca="false">$D$276</f>
        <v>5.6</v>
      </c>
      <c r="E246" s="39" t="n">
        <f aca="false">$E$276-(3*$J$276)</f>
        <v>27.174</v>
      </c>
      <c r="F246" s="39" t="n">
        <v>-54</v>
      </c>
      <c r="G246" s="39" t="n">
        <f aca="false">E246</f>
        <v>27.174</v>
      </c>
    </row>
    <row r="247" customFormat="false" ht="14.25" hidden="false" customHeight="false" outlineLevel="0" collapsed="false">
      <c r="A247" s="117"/>
      <c r="B247" s="0" t="s">
        <v>334</v>
      </c>
      <c r="C247" s="94" t="n">
        <f aca="false">S247+((T247/2)-($T$1/2))</f>
        <v>0</v>
      </c>
      <c r="D247" s="122" t="n">
        <f aca="false">$D$276+(1*$I$276)</f>
        <v>6.75</v>
      </c>
      <c r="E247" s="39" t="n">
        <f aca="false">$E$276-(3*$J$276)</f>
        <v>27.174</v>
      </c>
      <c r="F247" s="39" t="n">
        <v>-54</v>
      </c>
      <c r="G247" s="39" t="n">
        <f aca="false">E247</f>
        <v>27.174</v>
      </c>
    </row>
    <row r="248" customFormat="false" ht="14.25" hidden="false" customHeight="false" outlineLevel="0" collapsed="false">
      <c r="A248" s="117"/>
      <c r="B248" s="0" t="s">
        <v>335</v>
      </c>
      <c r="C248" s="94" t="n">
        <f aca="false">S248+((T248/2)-($T$1/2))</f>
        <v>0</v>
      </c>
      <c r="D248" s="122" t="n">
        <f aca="false">$D$276+(2*$I$276)</f>
        <v>7.9</v>
      </c>
      <c r="E248" s="39" t="n">
        <f aca="false">$E$276-(3*$J$276)</f>
        <v>27.174</v>
      </c>
      <c r="F248" s="39" t="n">
        <v>-54</v>
      </c>
      <c r="G248" s="39" t="n">
        <f aca="false">E248</f>
        <v>27.174</v>
      </c>
    </row>
    <row r="249" customFormat="false" ht="14.25" hidden="false" customHeight="false" outlineLevel="0" collapsed="false">
      <c r="A249" s="117"/>
      <c r="B249" s="0" t="s">
        <v>336</v>
      </c>
      <c r="C249" s="94" t="n">
        <f aca="false">S249+((T249/2)-($T$1/2))</f>
        <v>0</v>
      </c>
      <c r="D249" s="122" t="n">
        <f aca="false">$D$276+(3*$I$276)</f>
        <v>9.05</v>
      </c>
      <c r="E249" s="39" t="n">
        <f aca="false">$E$276-(3*$J$276)</f>
        <v>27.174</v>
      </c>
      <c r="F249" s="39" t="n">
        <v>-54</v>
      </c>
      <c r="G249" s="39" t="n">
        <f aca="false">E249</f>
        <v>27.174</v>
      </c>
    </row>
    <row r="250" customFormat="false" ht="14.25" hidden="false" customHeight="false" outlineLevel="0" collapsed="false">
      <c r="A250" s="117"/>
      <c r="B250" s="0" t="s">
        <v>337</v>
      </c>
      <c r="C250" s="94" t="n">
        <f aca="false">S250+((T250/2)-($T$1/2))</f>
        <v>0</v>
      </c>
      <c r="D250" s="122" t="n">
        <f aca="false">$D$276+(4*$I$276)</f>
        <v>10.2</v>
      </c>
      <c r="E250" s="39" t="n">
        <f aca="false">$E$276-(3*$J$276)</f>
        <v>27.174</v>
      </c>
      <c r="F250" s="39" t="n">
        <v>-54</v>
      </c>
      <c r="G250" s="39" t="n">
        <f aca="false">E250</f>
        <v>27.174</v>
      </c>
    </row>
    <row r="251" customFormat="false" ht="14.25" hidden="false" customHeight="false" outlineLevel="0" collapsed="false">
      <c r="A251" s="117"/>
      <c r="B251" s="0" t="s">
        <v>338</v>
      </c>
      <c r="C251" s="94" t="n">
        <f aca="false">S251+((T251/2)-($T$1/2))</f>
        <v>0</v>
      </c>
      <c r="D251" s="122" t="n">
        <f aca="false">$D$276+(5*$I$276)</f>
        <v>11.35</v>
      </c>
      <c r="E251" s="39" t="n">
        <f aca="false">$E$276-(3*$J$276)</f>
        <v>27.174</v>
      </c>
      <c r="F251" s="39" t="n">
        <v>-54</v>
      </c>
      <c r="G251" s="39" t="n">
        <f aca="false">E251</f>
        <v>27.174</v>
      </c>
    </row>
    <row r="252" customFormat="false" ht="14.25" hidden="false" customHeight="false" outlineLevel="0" collapsed="false">
      <c r="B252" s="0" t="s">
        <v>339</v>
      </c>
      <c r="C252" s="94" t="n">
        <f aca="false">S252+((T252/2)-($T$1/2))</f>
        <v>0</v>
      </c>
      <c r="D252" s="122" t="n">
        <f aca="false">$D$276-(4*$I$276)</f>
        <v>1</v>
      </c>
      <c r="E252" s="39" t="n">
        <f aca="false">$E$276-(2*$J$276)</f>
        <v>27.174</v>
      </c>
      <c r="F252" s="39" t="n">
        <v>-54</v>
      </c>
      <c r="G252" s="39" t="n">
        <f aca="false">E252</f>
        <v>27.174</v>
      </c>
      <c r="H252" s="124"/>
    </row>
    <row r="253" customFormat="false" ht="14.25" hidden="false" customHeight="false" outlineLevel="0" collapsed="false">
      <c r="B253" s="0" t="s">
        <v>340</v>
      </c>
      <c r="C253" s="94" t="n">
        <f aca="false">S253+((T253/2)-($T$1/2))</f>
        <v>0</v>
      </c>
      <c r="D253" s="122" t="n">
        <f aca="false">$D$276-(3*$I$276)</f>
        <v>2.15</v>
      </c>
      <c r="E253" s="39" t="n">
        <f aca="false">$E$276-(2*$J$276)</f>
        <v>27.174</v>
      </c>
      <c r="F253" s="39" t="n">
        <v>-54</v>
      </c>
      <c r="G253" s="39" t="n">
        <f aca="false">E253</f>
        <v>27.174</v>
      </c>
      <c r="H253" s="124"/>
    </row>
    <row r="254" customFormat="false" ht="14.25" hidden="false" customHeight="false" outlineLevel="0" collapsed="false">
      <c r="B254" s="0" t="s">
        <v>341</v>
      </c>
      <c r="C254" s="94" t="n">
        <f aca="false">S254+((T254/2)-($T$1/2))</f>
        <v>0</v>
      </c>
      <c r="D254" s="122" t="n">
        <f aca="false">$D$276-(2*$I$276)</f>
        <v>3.3</v>
      </c>
      <c r="E254" s="39" t="n">
        <f aca="false">$E$276-(2*$J$276)</f>
        <v>27.174</v>
      </c>
      <c r="F254" s="39" t="n">
        <v>-54</v>
      </c>
      <c r="G254" s="39" t="n">
        <f aca="false">E254</f>
        <v>27.174</v>
      </c>
      <c r="H254" s="44"/>
    </row>
    <row r="255" customFormat="false" ht="14.25" hidden="false" customHeight="false" outlineLevel="0" collapsed="false">
      <c r="B255" s="0" t="s">
        <v>342</v>
      </c>
      <c r="C255" s="94" t="n">
        <f aca="false">S255+((T255/2)-($T$1/2))</f>
        <v>0</v>
      </c>
      <c r="D255" s="122" t="n">
        <f aca="false">$D$276-(1*$I$276)</f>
        <v>4.45</v>
      </c>
      <c r="E255" s="39" t="n">
        <f aca="false">$E$276-(2*$J$276)</f>
        <v>27.174</v>
      </c>
      <c r="F255" s="39" t="n">
        <v>-54</v>
      </c>
      <c r="G255" s="39" t="n">
        <f aca="false">E255</f>
        <v>27.174</v>
      </c>
    </row>
    <row r="256" customFormat="false" ht="14.25" hidden="false" customHeight="false" outlineLevel="0" collapsed="false">
      <c r="B256" s="0" t="s">
        <v>343</v>
      </c>
      <c r="C256" s="94" t="n">
        <f aca="false">S256+((T256/2)-($T$1/2))</f>
        <v>0</v>
      </c>
      <c r="D256" s="122" t="n">
        <f aca="false">$D$276</f>
        <v>5.6</v>
      </c>
      <c r="E256" s="39" t="n">
        <f aca="false">$E$276-(2*$J$276)</f>
        <v>27.174</v>
      </c>
      <c r="F256" s="39" t="n">
        <v>-54</v>
      </c>
      <c r="G256" s="39" t="n">
        <f aca="false">E256</f>
        <v>27.174</v>
      </c>
    </row>
    <row r="257" customFormat="false" ht="14.25" hidden="false" customHeight="false" outlineLevel="0" collapsed="false">
      <c r="B257" s="0" t="s">
        <v>344</v>
      </c>
      <c r="C257" s="94" t="n">
        <f aca="false">S257+((T257/2)-($T$1/2))</f>
        <v>0</v>
      </c>
      <c r="D257" s="122" t="n">
        <f aca="false">$D$276+(1*$I$276)</f>
        <v>6.75</v>
      </c>
      <c r="E257" s="39" t="n">
        <f aca="false">$E$276-(2*$J$276)</f>
        <v>27.174</v>
      </c>
      <c r="F257" s="39" t="n">
        <v>-54</v>
      </c>
      <c r="G257" s="39" t="n">
        <f aca="false">E257</f>
        <v>27.174</v>
      </c>
      <c r="H257" s="123"/>
    </row>
    <row r="258" customFormat="false" ht="14.25" hidden="false" customHeight="false" outlineLevel="0" collapsed="false">
      <c r="B258" s="0" t="s">
        <v>345</v>
      </c>
      <c r="C258" s="94" t="n">
        <f aca="false">S258+((T258/2)-($T$1/2))</f>
        <v>0</v>
      </c>
      <c r="D258" s="122" t="n">
        <f aca="false">$D$276+(2*$I$276)</f>
        <v>7.9</v>
      </c>
      <c r="E258" s="39" t="n">
        <f aca="false">$E$276-(2*$J$276)</f>
        <v>27.174</v>
      </c>
      <c r="F258" s="39" t="n">
        <v>-54</v>
      </c>
      <c r="G258" s="39" t="n">
        <f aca="false">E258</f>
        <v>27.174</v>
      </c>
    </row>
    <row r="259" customFormat="false" ht="14.25" hidden="false" customHeight="false" outlineLevel="0" collapsed="false">
      <c r="B259" s="0" t="s">
        <v>346</v>
      </c>
      <c r="C259" s="94" t="n">
        <f aca="false">S259+((T259/2)-($T$1/2))</f>
        <v>0</v>
      </c>
      <c r="D259" s="122" t="n">
        <f aca="false">$D$276+(3*$I$276)</f>
        <v>9.05</v>
      </c>
      <c r="E259" s="39" t="n">
        <f aca="false">$E$276-(2*$J$276)</f>
        <v>27.174</v>
      </c>
      <c r="F259" s="39" t="n">
        <v>-54</v>
      </c>
      <c r="G259" s="39" t="n">
        <f aca="false">E259</f>
        <v>27.174</v>
      </c>
    </row>
    <row r="260" customFormat="false" ht="14.25" hidden="false" customHeight="false" outlineLevel="0" collapsed="false">
      <c r="A260" s="117"/>
      <c r="B260" s="0" t="s">
        <v>347</v>
      </c>
      <c r="C260" s="94" t="n">
        <f aca="false">S260+((T260/2)-($T$1/2))</f>
        <v>0</v>
      </c>
      <c r="D260" s="122" t="n">
        <f aca="false">$D$276+(4*$I$276)</f>
        <v>10.2</v>
      </c>
      <c r="E260" s="39" t="n">
        <f aca="false">$E$276-(2*$J$276)</f>
        <v>27.174</v>
      </c>
      <c r="F260" s="39" t="n">
        <v>-54</v>
      </c>
      <c r="G260" s="39" t="n">
        <f aca="false">E260</f>
        <v>27.174</v>
      </c>
    </row>
    <row r="261" customFormat="false" ht="14.25" hidden="false" customHeight="false" outlineLevel="0" collapsed="false">
      <c r="A261" s="117"/>
      <c r="B261" s="0" t="s">
        <v>348</v>
      </c>
      <c r="C261" s="94" t="n">
        <f aca="false">S261+((T261/2)-($T$1/2))</f>
        <v>0</v>
      </c>
      <c r="D261" s="122" t="n">
        <f aca="false">$D$276+(5*$I$276)</f>
        <v>11.35</v>
      </c>
      <c r="E261" s="39" t="n">
        <f aca="false">$E$276-(2*$J$276)</f>
        <v>27.174</v>
      </c>
      <c r="F261" s="39" t="n">
        <v>-54</v>
      </c>
      <c r="G261" s="39" t="n">
        <f aca="false">E261</f>
        <v>27.174</v>
      </c>
    </row>
    <row r="262" customFormat="false" ht="14.25" hidden="false" customHeight="false" outlineLevel="0" collapsed="false">
      <c r="A262" s="117"/>
      <c r="B262" s="0" t="s">
        <v>349</v>
      </c>
      <c r="C262" s="94" t="n">
        <f aca="false">S262+((T262/2)-($T$1/2))</f>
        <v>0</v>
      </c>
      <c r="D262" s="122" t="n">
        <f aca="false">$D$276-(4*$I$276)</f>
        <v>1</v>
      </c>
      <c r="E262" s="39" t="n">
        <f aca="false">$E$276-(1*$J$276)</f>
        <v>27.174</v>
      </c>
      <c r="F262" s="39" t="n">
        <v>-54</v>
      </c>
      <c r="G262" s="39" t="n">
        <f aca="false">E262</f>
        <v>27.174</v>
      </c>
    </row>
    <row r="263" customFormat="false" ht="14.25" hidden="false" customHeight="false" outlineLevel="0" collapsed="false">
      <c r="A263" s="117"/>
      <c r="B263" s="0" t="s">
        <v>350</v>
      </c>
      <c r="C263" s="94" t="n">
        <f aca="false">S263+((T263/2)-($T$1/2))</f>
        <v>0</v>
      </c>
      <c r="D263" s="122" t="n">
        <f aca="false">$D$276-(3*$I$276)</f>
        <v>2.15</v>
      </c>
      <c r="E263" s="39" t="n">
        <f aca="false">$E$276-(1*$J$276)</f>
        <v>27.174</v>
      </c>
      <c r="F263" s="39" t="n">
        <v>-54</v>
      </c>
      <c r="G263" s="39" t="n">
        <f aca="false">E263</f>
        <v>27.174</v>
      </c>
      <c r="H263" s="123"/>
    </row>
    <row r="264" customFormat="false" ht="14.25" hidden="false" customHeight="false" outlineLevel="0" collapsed="false">
      <c r="A264" s="117"/>
      <c r="B264" s="0" t="s">
        <v>351</v>
      </c>
      <c r="C264" s="94" t="n">
        <f aca="false">S264+((T264/2)-($T$1/2))</f>
        <v>0</v>
      </c>
      <c r="D264" s="122" t="n">
        <f aca="false">$D$276-(2*$I$276)</f>
        <v>3.3</v>
      </c>
      <c r="E264" s="39" t="n">
        <f aca="false">$E$276-(1*$J$276)</f>
        <v>27.174</v>
      </c>
      <c r="F264" s="39" t="n">
        <v>-54</v>
      </c>
      <c r="G264" s="39" t="n">
        <f aca="false">E264</f>
        <v>27.174</v>
      </c>
    </row>
    <row r="265" customFormat="false" ht="14.25" hidden="false" customHeight="false" outlineLevel="0" collapsed="false">
      <c r="B265" s="0" t="s">
        <v>352</v>
      </c>
      <c r="C265" s="94" t="n">
        <f aca="false">S265+((T265/2)-($T$1/2))</f>
        <v>0</v>
      </c>
      <c r="D265" s="122" t="n">
        <f aca="false">$D$276-(1*$I$276)</f>
        <v>4.45</v>
      </c>
      <c r="E265" s="39" t="n">
        <f aca="false">$E$276-(1*$J$276)</f>
        <v>27.174</v>
      </c>
      <c r="F265" s="39" t="n">
        <v>-54</v>
      </c>
      <c r="G265" s="39" t="n">
        <f aca="false">E265</f>
        <v>27.174</v>
      </c>
    </row>
    <row r="266" customFormat="false" ht="14.25" hidden="false" customHeight="false" outlineLevel="0" collapsed="false">
      <c r="A266" s="117"/>
      <c r="B266" s="0" t="s">
        <v>353</v>
      </c>
      <c r="C266" s="94" t="n">
        <f aca="false">S266+((T266/2)-($T$1/2))</f>
        <v>0</v>
      </c>
      <c r="D266" s="122" t="n">
        <f aca="false">$D$276</f>
        <v>5.6</v>
      </c>
      <c r="E266" s="39" t="n">
        <f aca="false">$E$276-(1*$J$276)</f>
        <v>27.174</v>
      </c>
      <c r="F266" s="39" t="n">
        <v>-54</v>
      </c>
      <c r="G266" s="39" t="n">
        <f aca="false">E266</f>
        <v>27.174</v>
      </c>
    </row>
    <row r="267" customFormat="false" ht="14.25" hidden="false" customHeight="false" outlineLevel="0" collapsed="false">
      <c r="A267" s="117"/>
      <c r="B267" s="0" t="s">
        <v>354</v>
      </c>
      <c r="C267" s="94" t="n">
        <f aca="false">S267+((T267/2)-($T$1/2))</f>
        <v>0</v>
      </c>
      <c r="D267" s="122" t="n">
        <f aca="false">$D$276+(1*$I$276)</f>
        <v>6.75</v>
      </c>
      <c r="E267" s="39" t="n">
        <f aca="false">$E$276-(1*$J$276)</f>
        <v>27.174</v>
      </c>
      <c r="F267" s="39" t="n">
        <v>-54</v>
      </c>
      <c r="G267" s="39" t="n">
        <f aca="false">E267</f>
        <v>27.174</v>
      </c>
    </row>
    <row r="268" customFormat="false" ht="14.25" hidden="false" customHeight="false" outlineLevel="0" collapsed="false">
      <c r="A268" s="117"/>
      <c r="B268" s="0" t="s">
        <v>355</v>
      </c>
      <c r="C268" s="94" t="n">
        <f aca="false">S268+((T268/2)-($T$1/2))</f>
        <v>0</v>
      </c>
      <c r="D268" s="122" t="n">
        <f aca="false">$D$276+(2*$I$276)</f>
        <v>7.9</v>
      </c>
      <c r="E268" s="39" t="n">
        <f aca="false">$E$276-(1*$J$276)</f>
        <v>27.174</v>
      </c>
      <c r="F268" s="39" t="n">
        <v>-54</v>
      </c>
      <c r="G268" s="39" t="n">
        <f aca="false">E268</f>
        <v>27.174</v>
      </c>
    </row>
    <row r="269" customFormat="false" ht="14.25" hidden="false" customHeight="false" outlineLevel="0" collapsed="false">
      <c r="A269" s="117"/>
      <c r="B269" s="0" t="s">
        <v>356</v>
      </c>
      <c r="C269" s="94" t="n">
        <f aca="false">S269+((T269/2)-($T$1/2))</f>
        <v>0</v>
      </c>
      <c r="D269" s="122" t="n">
        <f aca="false">$D$276+(3*$I$276)</f>
        <v>9.05</v>
      </c>
      <c r="E269" s="39" t="n">
        <f aca="false">$E$276-(1*$J$276)</f>
        <v>27.174</v>
      </c>
      <c r="F269" s="39" t="n">
        <v>-54</v>
      </c>
      <c r="G269" s="39" t="n">
        <f aca="false">E269</f>
        <v>27.174</v>
      </c>
      <c r="H269" s="123"/>
    </row>
    <row r="270" customFormat="false" ht="14.25" hidden="false" customHeight="false" outlineLevel="0" collapsed="false">
      <c r="A270" s="117"/>
      <c r="B270" s="0" t="s">
        <v>357</v>
      </c>
      <c r="C270" s="94" t="n">
        <f aca="false">S270+((T270/2)-($T$1/2))</f>
        <v>0</v>
      </c>
      <c r="D270" s="122" t="n">
        <f aca="false">$D$276+(4*$I$276)</f>
        <v>10.2</v>
      </c>
      <c r="E270" s="39" t="n">
        <f aca="false">$E$276-(1*$J$276)</f>
        <v>27.174</v>
      </c>
      <c r="F270" s="39" t="n">
        <v>-54</v>
      </c>
      <c r="G270" s="39" t="n">
        <f aca="false">E270</f>
        <v>27.174</v>
      </c>
    </row>
    <row r="271" customFormat="false" ht="14.25" hidden="false" customHeight="false" outlineLevel="0" collapsed="false">
      <c r="B271" s="0" t="s">
        <v>358</v>
      </c>
      <c r="C271" s="94" t="n">
        <f aca="false">S271+((T271/2)-($T$1/2))</f>
        <v>0</v>
      </c>
      <c r="D271" s="122" t="n">
        <f aca="false">$D$276+(5*$I$276)</f>
        <v>11.35</v>
      </c>
      <c r="E271" s="39" t="n">
        <f aca="false">$E$276-(1*$J$276)</f>
        <v>27.174</v>
      </c>
      <c r="F271" s="39" t="n">
        <v>-54</v>
      </c>
      <c r="G271" s="39" t="n">
        <f aca="false">E271</f>
        <v>27.174</v>
      </c>
    </row>
    <row r="272" customFormat="false" ht="14.25" hidden="false" customHeight="false" outlineLevel="0" collapsed="false">
      <c r="A272" s="117"/>
      <c r="B272" s="0" t="s">
        <v>359</v>
      </c>
      <c r="C272" s="94" t="n">
        <f aca="false">S272+((T272/2)-($T$1/2))</f>
        <v>0</v>
      </c>
      <c r="D272" s="122" t="n">
        <f aca="false">$D$276-(4*$I$276)</f>
        <v>1</v>
      </c>
      <c r="E272" s="39" t="n">
        <f aca="false">$E$276</f>
        <v>27.174</v>
      </c>
      <c r="F272" s="39" t="n">
        <v>66</v>
      </c>
      <c r="G272" s="39" t="n">
        <f aca="false">E272</f>
        <v>27.174</v>
      </c>
    </row>
    <row r="273" customFormat="false" ht="14.25" hidden="false" customHeight="false" outlineLevel="0" collapsed="false">
      <c r="A273" s="117"/>
      <c r="B273" s="0" t="s">
        <v>360</v>
      </c>
      <c r="C273" s="94" t="n">
        <f aca="false">S273+((T273/2)-($T$1/2))</f>
        <v>0</v>
      </c>
      <c r="D273" s="122" t="n">
        <f aca="false">$D$276-(3*$I$276)</f>
        <v>2.15</v>
      </c>
      <c r="E273" s="39" t="n">
        <f aca="false">$E$276</f>
        <v>27.174</v>
      </c>
      <c r="F273" s="39" t="n">
        <v>66</v>
      </c>
      <c r="G273" s="39" t="n">
        <f aca="false">E273</f>
        <v>27.174</v>
      </c>
      <c r="I273" s="15"/>
    </row>
    <row r="274" customFormat="false" ht="14.25" hidden="false" customHeight="false" outlineLevel="0" collapsed="false">
      <c r="A274" s="117"/>
      <c r="B274" s="0" t="s">
        <v>361</v>
      </c>
      <c r="C274" s="94" t="n">
        <f aca="false">S274+((T274/2)-($T$1/2))</f>
        <v>0</v>
      </c>
      <c r="D274" s="122" t="n">
        <f aca="false">$D$276-(2*$I$276)</f>
        <v>3.3</v>
      </c>
      <c r="E274" s="39" t="n">
        <f aca="false">$E$276</f>
        <v>27.174</v>
      </c>
      <c r="F274" s="39" t="n">
        <v>66</v>
      </c>
      <c r="G274" s="39" t="n">
        <f aca="false">E274</f>
        <v>27.174</v>
      </c>
      <c r="I274" s="15"/>
    </row>
    <row r="275" customFormat="false" ht="14.25" hidden="false" customHeight="false" outlineLevel="0" collapsed="false">
      <c r="A275" s="117"/>
      <c r="B275" s="0" t="s">
        <v>362</v>
      </c>
      <c r="C275" s="94" t="n">
        <f aca="false">S275+((T275/2)-($T$1/2))</f>
        <v>0</v>
      </c>
      <c r="D275" s="122" t="n">
        <f aca="false">$D$276-(1*$I$276)</f>
        <v>4.45</v>
      </c>
      <c r="E275" s="39" t="n">
        <f aca="false">$E$276</f>
        <v>27.174</v>
      </c>
      <c r="F275" s="39" t="n">
        <v>66</v>
      </c>
      <c r="G275" s="39" t="n">
        <f aca="false">E275</f>
        <v>27.174</v>
      </c>
      <c r="I275" s="127" t="s">
        <v>261</v>
      </c>
    </row>
    <row r="276" customFormat="false" ht="14.25" hidden="false" customHeight="false" outlineLevel="0" collapsed="false">
      <c r="A276" s="128"/>
      <c r="B276" s="136" t="s">
        <v>363</v>
      </c>
      <c r="C276" s="130" t="n">
        <f aca="false">S276+((T276/2)-($T$1/2))</f>
        <v>0</v>
      </c>
      <c r="D276" s="131" t="n">
        <v>5.6</v>
      </c>
      <c r="E276" s="132" t="n">
        <f aca="false">-1.6+28.774</f>
        <v>27.174</v>
      </c>
      <c r="F276" s="39" t="n">
        <v>66</v>
      </c>
      <c r="G276" s="39" t="n">
        <f aca="false">E276</f>
        <v>27.174</v>
      </c>
      <c r="H276" s="132"/>
      <c r="I276" s="133" t="n">
        <v>1.15</v>
      </c>
    </row>
    <row r="277" customFormat="false" ht="14.25" hidden="false" customHeight="false" outlineLevel="0" collapsed="false">
      <c r="B277" s="0" t="s">
        <v>364</v>
      </c>
      <c r="C277" s="94" t="n">
        <f aca="false">S277+((T277/2)-($T$1/2))</f>
        <v>0</v>
      </c>
      <c r="D277" s="122" t="n">
        <f aca="false">$D$276+(1*$I$276)</f>
        <v>6.75</v>
      </c>
      <c r="E277" s="39" t="n">
        <f aca="false">$E$276</f>
        <v>27.174</v>
      </c>
      <c r="F277" s="39" t="n">
        <v>66</v>
      </c>
      <c r="G277" s="39" t="n">
        <f aca="false">E277</f>
        <v>27.174</v>
      </c>
      <c r="H277" s="124"/>
      <c r="I277" s="15"/>
    </row>
    <row r="278" customFormat="false" ht="14.25" hidden="false" customHeight="false" outlineLevel="0" collapsed="false">
      <c r="B278" s="0" t="s">
        <v>365</v>
      </c>
      <c r="C278" s="94" t="n">
        <f aca="false">S278+((T278/2)-($T$1/2))</f>
        <v>0</v>
      </c>
      <c r="D278" s="122" t="n">
        <f aca="false">$D$276+(2*$I$276)</f>
        <v>7.9</v>
      </c>
      <c r="E278" s="39" t="n">
        <f aca="false">$E$276</f>
        <v>27.174</v>
      </c>
      <c r="F278" s="39" t="n">
        <v>66</v>
      </c>
      <c r="G278" s="39" t="n">
        <f aca="false">E278</f>
        <v>27.174</v>
      </c>
      <c r="H278" s="124"/>
      <c r="I278" s="15"/>
    </row>
    <row r="279" customFormat="false" ht="14.25" hidden="false" customHeight="false" outlineLevel="0" collapsed="false">
      <c r="B279" s="0" t="s">
        <v>366</v>
      </c>
      <c r="C279" s="94" t="n">
        <f aca="false">S279+((T279/2)-($T$1/2))</f>
        <v>0</v>
      </c>
      <c r="D279" s="122" t="n">
        <f aca="false">$D$276+(3*$I$276)</f>
        <v>9.05</v>
      </c>
      <c r="E279" s="39" t="n">
        <f aca="false">$E$276</f>
        <v>27.174</v>
      </c>
      <c r="F279" s="39" t="n">
        <v>66</v>
      </c>
      <c r="G279" s="39" t="n">
        <f aca="false">E279</f>
        <v>27.174</v>
      </c>
      <c r="H279" s="44"/>
    </row>
    <row r="280" customFormat="false" ht="14.25" hidden="false" customHeight="false" outlineLevel="0" collapsed="false">
      <c r="B280" s="0" t="s">
        <v>367</v>
      </c>
      <c r="C280" s="94" t="n">
        <f aca="false">S280+((T280/2)-($T$1/2))</f>
        <v>0</v>
      </c>
      <c r="D280" s="122" t="n">
        <f aca="false">$D$276+(4*$I$276)</f>
        <v>10.2</v>
      </c>
      <c r="E280" s="39" t="n">
        <f aca="false">$E$276</f>
        <v>27.174</v>
      </c>
      <c r="F280" s="39" t="n">
        <v>66</v>
      </c>
      <c r="G280" s="39" t="n">
        <f aca="false">E280</f>
        <v>27.174</v>
      </c>
    </row>
    <row r="281" customFormat="false" ht="14.25" hidden="false" customHeight="false" outlineLevel="0" collapsed="false">
      <c r="B281" s="0" t="s">
        <v>368</v>
      </c>
      <c r="C281" s="94" t="n">
        <f aca="false">S281+((T281/2)-($T$1/2))</f>
        <v>0</v>
      </c>
      <c r="D281" s="122" t="n">
        <f aca="false">$D$276+(5*$I$276)</f>
        <v>11.35</v>
      </c>
      <c r="E281" s="39" t="n">
        <f aca="false">$E$276</f>
        <v>27.174</v>
      </c>
      <c r="F281" s="39" t="n">
        <v>66</v>
      </c>
      <c r="G281" s="39" t="n">
        <f aca="false">E281</f>
        <v>27.174</v>
      </c>
    </row>
    <row r="282" customFormat="false" ht="14.25" hidden="false" customHeight="false" outlineLevel="0" collapsed="false">
      <c r="B282" s="0" t="s">
        <v>369</v>
      </c>
      <c r="C282" s="94" t="n">
        <f aca="false">S282+((T282/2)-($T$1/2))</f>
        <v>0</v>
      </c>
      <c r="D282" s="122" t="n">
        <f aca="false">$D$276-(4*$I$276)</f>
        <v>1</v>
      </c>
      <c r="E282" s="134" t="n">
        <f aca="false">$E$276+(1*$J$276)</f>
        <v>27.174</v>
      </c>
      <c r="F282" s="39" t="n">
        <v>-54</v>
      </c>
      <c r="G282" s="39" t="n">
        <f aca="false">E282</f>
        <v>27.174</v>
      </c>
      <c r="H282" s="123"/>
    </row>
    <row r="283" customFormat="false" ht="14.25" hidden="false" customHeight="false" outlineLevel="0" collapsed="false">
      <c r="B283" s="0" t="s">
        <v>370</v>
      </c>
      <c r="C283" s="94" t="n">
        <f aca="false">S283+((T283/2)-($T$1/2))</f>
        <v>0</v>
      </c>
      <c r="D283" s="122" t="n">
        <f aca="false">$D$276-(3*$I$276)</f>
        <v>2.15</v>
      </c>
      <c r="E283" s="134" t="n">
        <f aca="false">$E$276+(1*$J$276)</f>
        <v>27.174</v>
      </c>
      <c r="F283" s="39" t="n">
        <v>-54</v>
      </c>
      <c r="G283" s="39" t="n">
        <f aca="false">E283</f>
        <v>27.174</v>
      </c>
    </row>
    <row r="284" customFormat="false" ht="14.25" hidden="false" customHeight="false" outlineLevel="0" collapsed="false">
      <c r="B284" s="0" t="s">
        <v>371</v>
      </c>
      <c r="C284" s="94" t="n">
        <f aca="false">S284+((T284/2)-($T$1/2))</f>
        <v>0</v>
      </c>
      <c r="D284" s="122" t="n">
        <f aca="false">$D$276-(2*$I$276)</f>
        <v>3.3</v>
      </c>
      <c r="E284" s="134" t="n">
        <f aca="false">$E$276+(1*$J$276)</f>
        <v>27.174</v>
      </c>
      <c r="F284" s="39" t="n">
        <v>-54</v>
      </c>
      <c r="G284" s="39" t="n">
        <f aca="false">E284</f>
        <v>27.174</v>
      </c>
    </row>
    <row r="285" customFormat="false" ht="14.25" hidden="false" customHeight="false" outlineLevel="0" collapsed="false">
      <c r="A285" s="117"/>
      <c r="B285" s="0" t="s">
        <v>372</v>
      </c>
      <c r="C285" s="94" t="n">
        <f aca="false">S285+((T285/2)-($T$1/2))</f>
        <v>0</v>
      </c>
      <c r="D285" s="122" t="n">
        <f aca="false">$D$276-(1*$I$276)</f>
        <v>4.45</v>
      </c>
      <c r="E285" s="134" t="n">
        <f aca="false">$E$276+(1*$J$276)</f>
        <v>27.174</v>
      </c>
      <c r="F285" s="39" t="n">
        <v>-54</v>
      </c>
      <c r="G285" s="39" t="n">
        <f aca="false">E285</f>
        <v>27.174</v>
      </c>
    </row>
    <row r="286" customFormat="false" ht="14.25" hidden="false" customHeight="false" outlineLevel="0" collapsed="false">
      <c r="A286" s="117"/>
      <c r="B286" s="0" t="s">
        <v>373</v>
      </c>
      <c r="C286" s="94" t="n">
        <f aca="false">S286+((T286/2)-($T$1/2))</f>
        <v>0</v>
      </c>
      <c r="D286" s="122" t="n">
        <f aca="false">$D$276</f>
        <v>5.6</v>
      </c>
      <c r="E286" s="134" t="n">
        <f aca="false">$E$276+(1*$J$276)</f>
        <v>27.174</v>
      </c>
      <c r="F286" s="39" t="n">
        <v>-54</v>
      </c>
      <c r="G286" s="39" t="n">
        <f aca="false">E286</f>
        <v>27.174</v>
      </c>
    </row>
    <row r="287" customFormat="false" ht="14.25" hidden="false" customHeight="false" outlineLevel="0" collapsed="false">
      <c r="A287" s="117"/>
      <c r="B287" s="0" t="s">
        <v>374</v>
      </c>
      <c r="C287" s="94" t="n">
        <f aca="false">S287+((T287/2)-($T$1/2))</f>
        <v>0</v>
      </c>
      <c r="D287" s="122" t="n">
        <f aca="false">$D$276+(1*$I$276)</f>
        <v>6.75</v>
      </c>
      <c r="E287" s="134" t="n">
        <f aca="false">$E$276+(1*$J$276)</f>
        <v>27.174</v>
      </c>
      <c r="F287" s="39" t="n">
        <v>-54</v>
      </c>
      <c r="G287" s="39" t="n">
        <f aca="false">E287</f>
        <v>27.174</v>
      </c>
      <c r="H287" s="124"/>
    </row>
    <row r="288" customFormat="false" ht="14.25" hidden="false" customHeight="false" outlineLevel="0" collapsed="false">
      <c r="A288" s="117"/>
      <c r="B288" s="0" t="s">
        <v>375</v>
      </c>
      <c r="C288" s="94" t="n">
        <f aca="false">S288+((T288/2)-($T$1/2))</f>
        <v>0</v>
      </c>
      <c r="D288" s="122" t="n">
        <f aca="false">$D$276+(2*$I$276)</f>
        <v>7.9</v>
      </c>
      <c r="E288" s="134" t="n">
        <f aca="false">$E$276+(1*$J$276)</f>
        <v>27.174</v>
      </c>
      <c r="F288" s="39" t="n">
        <v>-54</v>
      </c>
      <c r="G288" s="39" t="n">
        <f aca="false">E288</f>
        <v>27.174</v>
      </c>
      <c r="H288" s="123"/>
    </row>
    <row r="289" customFormat="false" ht="14.25" hidden="false" customHeight="false" outlineLevel="0" collapsed="false">
      <c r="A289" s="117"/>
      <c r="B289" s="0" t="s">
        <v>376</v>
      </c>
      <c r="C289" s="94" t="n">
        <f aca="false">S289+((T289/2)-($T$1/2))</f>
        <v>0</v>
      </c>
      <c r="D289" s="122" t="n">
        <f aca="false">$D$276+(3*$I$276)</f>
        <v>9.05</v>
      </c>
      <c r="E289" s="134" t="n">
        <f aca="false">$E$276+(1*$J$276)</f>
        <v>27.174</v>
      </c>
      <c r="F289" s="39" t="n">
        <v>-54</v>
      </c>
      <c r="G289" s="39" t="n">
        <f aca="false">E289</f>
        <v>27.174</v>
      </c>
    </row>
    <row r="290" customFormat="false" ht="14.25" hidden="false" customHeight="false" outlineLevel="0" collapsed="false">
      <c r="B290" s="0" t="s">
        <v>377</v>
      </c>
      <c r="C290" s="94" t="n">
        <f aca="false">S290+((T290/2)-($T$1/2))</f>
        <v>0</v>
      </c>
      <c r="D290" s="122" t="n">
        <f aca="false">$D$276+(4*$I$276)</f>
        <v>10.2</v>
      </c>
      <c r="E290" s="134" t="n">
        <f aca="false">$E$276+(1*$J$276)</f>
        <v>27.174</v>
      </c>
      <c r="F290" s="39" t="n">
        <v>-54</v>
      </c>
      <c r="G290" s="39" t="n">
        <f aca="false">E290</f>
        <v>27.174</v>
      </c>
    </row>
    <row r="291" customFormat="false" ht="14.25" hidden="false" customHeight="false" outlineLevel="0" collapsed="false">
      <c r="A291" s="117"/>
      <c r="B291" s="0" t="s">
        <v>378</v>
      </c>
      <c r="C291" s="94" t="n">
        <f aca="false">S291+((T291/2)-($T$1/2))</f>
        <v>0</v>
      </c>
      <c r="D291" s="122" t="n">
        <f aca="false">$D$276+(5*$I$276)</f>
        <v>11.35</v>
      </c>
      <c r="E291" s="134" t="n">
        <f aca="false">$E$276+(1*$J$276)</f>
        <v>27.174</v>
      </c>
      <c r="F291" s="39" t="n">
        <v>-54</v>
      </c>
      <c r="G291" s="39" t="n">
        <f aca="false">E291</f>
        <v>27.174</v>
      </c>
    </row>
    <row r="292" customFormat="false" ht="14.25" hidden="false" customHeight="false" outlineLevel="0" collapsed="false">
      <c r="A292" s="117"/>
      <c r="B292" s="0" t="s">
        <v>379</v>
      </c>
      <c r="C292" s="94" t="n">
        <f aca="false">S292+((T292/2)-($T$1/2))</f>
        <v>0</v>
      </c>
      <c r="D292" s="122" t="n">
        <f aca="false">$D$276-(4*$I$276)</f>
        <v>1</v>
      </c>
      <c r="E292" s="134" t="n">
        <f aca="false">$E$276+(2*$J$276)</f>
        <v>27.174</v>
      </c>
      <c r="F292" s="39" t="n">
        <v>-54</v>
      </c>
      <c r="G292" s="39" t="n">
        <f aca="false">E292</f>
        <v>27.174</v>
      </c>
    </row>
    <row r="293" customFormat="false" ht="14.25" hidden="false" customHeight="false" outlineLevel="0" collapsed="false">
      <c r="A293" s="117"/>
      <c r="B293" s="0" t="s">
        <v>380</v>
      </c>
      <c r="C293" s="94" t="n">
        <f aca="false">S293+((T293/2)-($T$1/2))</f>
        <v>0</v>
      </c>
      <c r="D293" s="122" t="n">
        <f aca="false">$D$276-(3*$I$276)</f>
        <v>2.15</v>
      </c>
      <c r="E293" s="134" t="n">
        <f aca="false">$E$276+(2*$J$276)</f>
        <v>27.174</v>
      </c>
      <c r="F293" s="39" t="n">
        <v>-54</v>
      </c>
      <c r="G293" s="39" t="n">
        <f aca="false">E293</f>
        <v>27.174</v>
      </c>
    </row>
    <row r="294" customFormat="false" ht="14.25" hidden="false" customHeight="false" outlineLevel="0" collapsed="false">
      <c r="A294" s="117"/>
      <c r="B294" s="0" t="s">
        <v>381</v>
      </c>
      <c r="C294" s="94" t="n">
        <f aca="false">S294+((T294/2)-($T$1/2))</f>
        <v>0</v>
      </c>
      <c r="D294" s="122" t="n">
        <f aca="false">$D$276-(2*$I$276)</f>
        <v>3.3</v>
      </c>
      <c r="E294" s="134" t="n">
        <f aca="false">$E$276+(2*$J$276)</f>
        <v>27.174</v>
      </c>
      <c r="F294" s="39" t="n">
        <v>-54</v>
      </c>
      <c r="G294" s="39" t="n">
        <f aca="false">E294</f>
        <v>27.174</v>
      </c>
      <c r="H294" s="123"/>
    </row>
    <row r="295" customFormat="false" ht="14.25" hidden="false" customHeight="false" outlineLevel="0" collapsed="false">
      <c r="A295" s="117"/>
      <c r="B295" s="0" t="s">
        <v>382</v>
      </c>
      <c r="C295" s="94" t="n">
        <f aca="false">S295+((T295/2)-($T$1/2))</f>
        <v>0</v>
      </c>
      <c r="D295" s="122" t="n">
        <f aca="false">$D$276-(1*$I$276)</f>
        <v>4.45</v>
      </c>
      <c r="E295" s="134" t="n">
        <f aca="false">$E$276+(2*$J$276)</f>
        <v>27.174</v>
      </c>
      <c r="F295" s="39" t="n">
        <v>-54</v>
      </c>
      <c r="G295" s="39" t="n">
        <f aca="false">E295</f>
        <v>27.174</v>
      </c>
    </row>
    <row r="296" customFormat="false" ht="14.25" hidden="false" customHeight="false" outlineLevel="0" collapsed="false">
      <c r="B296" s="0" t="s">
        <v>383</v>
      </c>
      <c r="C296" s="94" t="n">
        <f aca="false">S296+((T296/2)-($T$1/2))</f>
        <v>0</v>
      </c>
      <c r="D296" s="122" t="n">
        <f aca="false">$D$276</f>
        <v>5.6</v>
      </c>
      <c r="E296" s="134" t="n">
        <f aca="false">$E$276+(2*$J$276)</f>
        <v>27.174</v>
      </c>
      <c r="F296" s="39" t="n">
        <v>-54</v>
      </c>
      <c r="G296" s="39" t="n">
        <f aca="false">E296</f>
        <v>27.174</v>
      </c>
    </row>
    <row r="297" customFormat="false" ht="14.25" hidden="false" customHeight="false" outlineLevel="0" collapsed="false">
      <c r="A297" s="117"/>
      <c r="B297" s="0" t="s">
        <v>384</v>
      </c>
      <c r="C297" s="94" t="n">
        <f aca="false">S297+((T297/2)-($T$1/2))</f>
        <v>0</v>
      </c>
      <c r="D297" s="122" t="n">
        <f aca="false">$D$276+(1*$I$276)</f>
        <v>6.75</v>
      </c>
      <c r="E297" s="134" t="n">
        <f aca="false">$E$276+(2*$J$276)</f>
        <v>27.174</v>
      </c>
      <c r="F297" s="39" t="n">
        <v>-54</v>
      </c>
      <c r="G297" s="39" t="n">
        <f aca="false">E297</f>
        <v>27.174</v>
      </c>
    </row>
    <row r="298" customFormat="false" ht="14.25" hidden="false" customHeight="false" outlineLevel="0" collapsed="false">
      <c r="A298" s="117"/>
      <c r="B298" s="0" t="s">
        <v>385</v>
      </c>
      <c r="C298" s="94" t="n">
        <f aca="false">S298+((T298/2)-($T$1/2))</f>
        <v>0</v>
      </c>
      <c r="D298" s="122" t="n">
        <f aca="false">$D$276+(2*$I$276)</f>
        <v>7.9</v>
      </c>
      <c r="E298" s="134" t="n">
        <f aca="false">$E$276+(2*$J$276)</f>
        <v>27.174</v>
      </c>
      <c r="F298" s="39" t="n">
        <v>-54</v>
      </c>
      <c r="G298" s="39" t="n">
        <f aca="false">E298</f>
        <v>27.174</v>
      </c>
    </row>
    <row r="299" customFormat="false" ht="14.25" hidden="false" customHeight="false" outlineLevel="0" collapsed="false">
      <c r="A299" s="117"/>
      <c r="B299" s="0" t="s">
        <v>386</v>
      </c>
      <c r="C299" s="94" t="n">
        <f aca="false">S299+((T299/2)-($T$1/2))</f>
        <v>0</v>
      </c>
      <c r="D299" s="122" t="n">
        <f aca="false">$D$276+(3*$I$276)</f>
        <v>9.05</v>
      </c>
      <c r="E299" s="134" t="n">
        <f aca="false">$E$276+(2*$J$276)</f>
        <v>27.174</v>
      </c>
      <c r="F299" s="39" t="n">
        <v>-54</v>
      </c>
      <c r="G299" s="39" t="n">
        <f aca="false">E299</f>
        <v>27.174</v>
      </c>
    </row>
    <row r="300" customFormat="false" ht="14.25" hidden="false" customHeight="false" outlineLevel="0" collapsed="false">
      <c r="A300" s="117"/>
      <c r="B300" s="0" t="s">
        <v>387</v>
      </c>
      <c r="C300" s="94" t="n">
        <f aca="false">S300+((T300/2)-($T$1/2))</f>
        <v>0</v>
      </c>
      <c r="D300" s="122" t="n">
        <f aca="false">$D$276+(4*$I$276)</f>
        <v>10.2</v>
      </c>
      <c r="E300" s="134" t="n">
        <f aca="false">$E$276+(2*$J$276)</f>
        <v>27.174</v>
      </c>
      <c r="F300" s="39" t="n">
        <v>-54</v>
      </c>
      <c r="G300" s="39" t="n">
        <f aca="false">E300</f>
        <v>27.174</v>
      </c>
    </row>
    <row r="301" customFormat="false" ht="14.25" hidden="false" customHeight="false" outlineLevel="0" collapsed="false">
      <c r="A301" s="117"/>
      <c r="B301" s="0" t="s">
        <v>388</v>
      </c>
      <c r="C301" s="94" t="n">
        <f aca="false">S301+((T301/2)-($T$1/2))</f>
        <v>0</v>
      </c>
      <c r="D301" s="122" t="n">
        <f aca="false">$D$276+(5*$I$276)</f>
        <v>11.35</v>
      </c>
      <c r="E301" s="134" t="n">
        <f aca="false">$E$276+(2*$J$276)</f>
        <v>27.174</v>
      </c>
      <c r="F301" s="39" t="n">
        <v>-54</v>
      </c>
      <c r="G301" s="39" t="n">
        <f aca="false">E301</f>
        <v>27.174</v>
      </c>
    </row>
    <row r="302" customFormat="false" ht="14.25" hidden="false" customHeight="false" outlineLevel="0" collapsed="false">
      <c r="B302" s="0" t="s">
        <v>389</v>
      </c>
      <c r="C302" s="94" t="n">
        <f aca="false">S302+((T302/2)-($T$1/2))</f>
        <v>0</v>
      </c>
      <c r="D302" s="122" t="n">
        <f aca="false">$D$276-(4*$I$276)</f>
        <v>1</v>
      </c>
      <c r="E302" s="134" t="n">
        <f aca="false">$E$276+(3*$J$276)</f>
        <v>27.174</v>
      </c>
      <c r="F302" s="39" t="n">
        <v>-54</v>
      </c>
      <c r="G302" s="39" t="n">
        <f aca="false">E302</f>
        <v>27.174</v>
      </c>
    </row>
    <row r="303" customFormat="false" ht="14.25" hidden="false" customHeight="false" outlineLevel="0" collapsed="false">
      <c r="B303" s="0" t="s">
        <v>390</v>
      </c>
      <c r="C303" s="94" t="n">
        <f aca="false">S303+((T303/2)-($T$1/2))</f>
        <v>0</v>
      </c>
      <c r="D303" s="122" t="n">
        <f aca="false">$D$276-(3*$I$276)</f>
        <v>2.15</v>
      </c>
      <c r="E303" s="134" t="n">
        <f aca="false">$E$276+(3*$J$276)</f>
        <v>27.174</v>
      </c>
      <c r="F303" s="39" t="n">
        <v>-54</v>
      </c>
      <c r="G303" s="39" t="n">
        <f aca="false">E303</f>
        <v>27.174</v>
      </c>
    </row>
    <row r="304" customFormat="false" ht="14.25" hidden="false" customHeight="false" outlineLevel="0" collapsed="false">
      <c r="B304" s="0" t="s">
        <v>391</v>
      </c>
      <c r="C304" s="94" t="n">
        <f aca="false">S304+((T304/2)-($T$1/2))</f>
        <v>0</v>
      </c>
      <c r="D304" s="122" t="n">
        <f aca="false">$D$276-(2*$I$276)</f>
        <v>3.3</v>
      </c>
      <c r="E304" s="134" t="n">
        <f aca="false">$E$276+(3*$J$276)</f>
        <v>27.174</v>
      </c>
      <c r="F304" s="39" t="n">
        <v>-54</v>
      </c>
      <c r="G304" s="39" t="n">
        <f aca="false">E304</f>
        <v>27.174</v>
      </c>
      <c r="H304" s="44"/>
    </row>
    <row r="305" customFormat="false" ht="14.25" hidden="false" customHeight="false" outlineLevel="0" collapsed="false">
      <c r="B305" s="0" t="s">
        <v>392</v>
      </c>
      <c r="C305" s="94" t="n">
        <f aca="false">S305+((T305/2)-($T$1/2))</f>
        <v>0</v>
      </c>
      <c r="D305" s="122" t="n">
        <f aca="false">$D$276-(1*$I$276)</f>
        <v>4.45</v>
      </c>
      <c r="E305" s="134" t="n">
        <f aca="false">$E$276+(3*$J$276)</f>
        <v>27.174</v>
      </c>
      <c r="F305" s="39" t="n">
        <v>-54</v>
      </c>
      <c r="G305" s="39" t="n">
        <f aca="false">E305</f>
        <v>27.174</v>
      </c>
      <c r="H305" s="44"/>
    </row>
    <row r="306" customFormat="false" ht="14.25" hidden="false" customHeight="false" outlineLevel="0" collapsed="false">
      <c r="B306" s="0" t="s">
        <v>393</v>
      </c>
      <c r="C306" s="94" t="n">
        <f aca="false">S306+((T306/2)-($T$1/2))</f>
        <v>0</v>
      </c>
      <c r="D306" s="122" t="n">
        <f aca="false">$D$276</f>
        <v>5.6</v>
      </c>
      <c r="E306" s="134" t="n">
        <f aca="false">$E$276+(3*$J$276)</f>
        <v>27.174</v>
      </c>
      <c r="F306" s="39" t="n">
        <v>-54</v>
      </c>
      <c r="G306" s="39" t="n">
        <f aca="false">E306</f>
        <v>27.174</v>
      </c>
    </row>
    <row r="307" customFormat="false" ht="14.25" hidden="false" customHeight="false" outlineLevel="0" collapsed="false">
      <c r="B307" s="0" t="s">
        <v>394</v>
      </c>
      <c r="C307" s="94" t="n">
        <f aca="false">S307+((T307/2)-($T$1/2))</f>
        <v>0</v>
      </c>
      <c r="D307" s="122" t="n">
        <f aca="false">$D$276+(1*$I$276)</f>
        <v>6.75</v>
      </c>
      <c r="E307" s="134" t="n">
        <f aca="false">$E$276+(3*$J$276)</f>
        <v>27.174</v>
      </c>
      <c r="F307" s="39" t="n">
        <v>-54</v>
      </c>
      <c r="G307" s="39" t="n">
        <f aca="false">E307</f>
        <v>27.174</v>
      </c>
    </row>
    <row r="308" customFormat="false" ht="14.25" hidden="false" customHeight="false" outlineLevel="0" collapsed="false">
      <c r="B308" s="0" t="s">
        <v>395</v>
      </c>
      <c r="C308" s="94" t="n">
        <f aca="false">S308+((T308/2)-($T$1/2))</f>
        <v>0</v>
      </c>
      <c r="D308" s="122" t="n">
        <f aca="false">$D$276+(2*$I$276)</f>
        <v>7.9</v>
      </c>
      <c r="E308" s="134" t="n">
        <f aca="false">$E$276+(3*$J$276)</f>
        <v>27.174</v>
      </c>
      <c r="F308" s="39" t="n">
        <v>-54</v>
      </c>
      <c r="G308" s="39" t="n">
        <f aca="false">E308</f>
        <v>27.174</v>
      </c>
      <c r="H308" s="123"/>
    </row>
    <row r="309" customFormat="false" ht="14.25" hidden="false" customHeight="false" outlineLevel="0" collapsed="false">
      <c r="B309" s="0" t="s">
        <v>396</v>
      </c>
      <c r="C309" s="94" t="n">
        <f aca="false">S309+((T309/2)-($T$1/2))</f>
        <v>0</v>
      </c>
      <c r="D309" s="122" t="n">
        <f aca="false">$D$276+(3*$I$276)</f>
        <v>9.05</v>
      </c>
      <c r="E309" s="134" t="n">
        <f aca="false">$E$276+(3*$J$276)</f>
        <v>27.174</v>
      </c>
      <c r="F309" s="39" t="n">
        <v>-54</v>
      </c>
      <c r="G309" s="39" t="n">
        <f aca="false">E309</f>
        <v>27.174</v>
      </c>
    </row>
    <row r="310" customFormat="false" ht="14.25" hidden="false" customHeight="false" outlineLevel="0" collapsed="false">
      <c r="B310" s="0" t="s">
        <v>397</v>
      </c>
      <c r="C310" s="94" t="n">
        <f aca="false">S310+((T310/2)-($T$1/2))</f>
        <v>0</v>
      </c>
      <c r="D310" s="122" t="n">
        <f aca="false">$D$276+(4*$I$276)</f>
        <v>10.2</v>
      </c>
      <c r="E310" s="134" t="n">
        <f aca="false">$E$276+(3*$J$276)</f>
        <v>27.174</v>
      </c>
      <c r="F310" s="39" t="n">
        <v>-54</v>
      </c>
      <c r="G310" s="39" t="n">
        <f aca="false">E310</f>
        <v>27.174</v>
      </c>
    </row>
    <row r="311" customFormat="false" ht="14.25" hidden="false" customHeight="false" outlineLevel="0" collapsed="false">
      <c r="A311" s="117"/>
      <c r="B311" s="0" t="s">
        <v>398</v>
      </c>
      <c r="C311" s="94" t="n">
        <f aca="false">S311+((T311/2)-($T$1/2))</f>
        <v>0</v>
      </c>
      <c r="D311" s="122" t="n">
        <f aca="false">$D$276+(5*$I$276)</f>
        <v>11.35</v>
      </c>
      <c r="E311" s="134" t="n">
        <f aca="false">$E$276+(3*$J$276)</f>
        <v>27.174</v>
      </c>
      <c r="F311" s="39" t="n">
        <v>-54</v>
      </c>
      <c r="G311" s="39" t="n">
        <f aca="false">E311</f>
        <v>27.174</v>
      </c>
    </row>
    <row r="312" customFormat="false" ht="14.25" hidden="false" customHeight="false" outlineLevel="0" collapsed="false">
      <c r="A312" s="117"/>
      <c r="B312" s="0" t="s">
        <v>399</v>
      </c>
      <c r="C312" s="94" t="n">
        <f aca="false">S312+((T312/2)-($T$1/2))</f>
        <v>0</v>
      </c>
      <c r="D312" s="122" t="n">
        <f aca="false">$D$276-(4*$I$276)</f>
        <v>1</v>
      </c>
      <c r="E312" s="134" t="n">
        <f aca="false">$E$276+(4*$J$276)</f>
        <v>27.174</v>
      </c>
      <c r="F312" s="39" t="n">
        <v>-54</v>
      </c>
      <c r="G312" s="39" t="n">
        <f aca="false">E312</f>
        <v>27.174</v>
      </c>
    </row>
    <row r="313" customFormat="false" ht="14.25" hidden="false" customHeight="false" outlineLevel="0" collapsed="false">
      <c r="A313" s="117"/>
      <c r="B313" s="0" t="s">
        <v>400</v>
      </c>
      <c r="C313" s="94" t="n">
        <f aca="false">S313+((T313/2)-($T$1/2))</f>
        <v>0</v>
      </c>
      <c r="D313" s="122" t="n">
        <f aca="false">$D$276-(3*$I$276)</f>
        <v>2.15</v>
      </c>
      <c r="E313" s="134" t="n">
        <f aca="false">$E$276+(4*$J$276)</f>
        <v>27.174</v>
      </c>
      <c r="F313" s="39" t="n">
        <v>-54</v>
      </c>
      <c r="G313" s="39" t="n">
        <f aca="false">E313</f>
        <v>27.174</v>
      </c>
    </row>
    <row r="314" customFormat="false" ht="14.25" hidden="false" customHeight="false" outlineLevel="0" collapsed="false">
      <c r="A314" s="117"/>
      <c r="B314" s="0" t="s">
        <v>401</v>
      </c>
      <c r="C314" s="94" t="n">
        <f aca="false">S314+((T314/2)-($T$1/2))</f>
        <v>0</v>
      </c>
      <c r="D314" s="122" t="n">
        <f aca="false">$D$276-(2*$I$276)</f>
        <v>3.3</v>
      </c>
      <c r="E314" s="134" t="n">
        <f aca="false">$E$276+(4*$J$276)</f>
        <v>27.174</v>
      </c>
      <c r="F314" s="39" t="n">
        <v>-54</v>
      </c>
      <c r="G314" s="39" t="n">
        <f aca="false">E314</f>
        <v>27.174</v>
      </c>
      <c r="H314" s="123"/>
    </row>
    <row r="315" customFormat="false" ht="14.25" hidden="false" customHeight="false" outlineLevel="0" collapsed="false">
      <c r="A315" s="117"/>
      <c r="B315" s="0" t="s">
        <v>402</v>
      </c>
      <c r="C315" s="94" t="n">
        <f aca="false">S315+((T315/2)-($T$1/2))</f>
        <v>0</v>
      </c>
      <c r="D315" s="122" t="n">
        <f aca="false">$D$276-(1*$I$276)</f>
        <v>4.45</v>
      </c>
      <c r="E315" s="134" t="n">
        <f aca="false">$E$276+(4*$J$276)</f>
        <v>27.174</v>
      </c>
      <c r="F315" s="39" t="n">
        <v>-54</v>
      </c>
      <c r="G315" s="39" t="n">
        <f aca="false">E315</f>
        <v>27.174</v>
      </c>
    </row>
    <row r="316" customFormat="false" ht="14.25" hidden="false" customHeight="false" outlineLevel="0" collapsed="false">
      <c r="B316" s="0" t="s">
        <v>403</v>
      </c>
      <c r="C316" s="94" t="n">
        <f aca="false">S316+((T316/2)-($T$1/2))</f>
        <v>0</v>
      </c>
      <c r="D316" s="122" t="n">
        <f aca="false">$D$276</f>
        <v>5.6</v>
      </c>
      <c r="E316" s="134" t="n">
        <f aca="false">$E$276+(4*$J$276)</f>
        <v>27.174</v>
      </c>
      <c r="F316" s="39" t="n">
        <v>-54</v>
      </c>
      <c r="G316" s="39" t="n">
        <f aca="false">E316</f>
        <v>27.174</v>
      </c>
    </row>
    <row r="317" customFormat="false" ht="14.25" hidden="false" customHeight="false" outlineLevel="0" collapsed="false">
      <c r="A317" s="117"/>
      <c r="B317" s="0" t="s">
        <v>404</v>
      </c>
      <c r="C317" s="94" t="n">
        <f aca="false">S317+((T317/2)-($T$1/2))</f>
        <v>0</v>
      </c>
      <c r="D317" s="122" t="n">
        <f aca="false">$D$276+(1*$I$276)</f>
        <v>6.75</v>
      </c>
      <c r="E317" s="134" t="n">
        <f aca="false">$E$276+(4*$J$276)</f>
        <v>27.174</v>
      </c>
      <c r="F317" s="39" t="n">
        <v>-54</v>
      </c>
      <c r="G317" s="39" t="n">
        <f aca="false">E317</f>
        <v>27.174</v>
      </c>
    </row>
    <row r="318" customFormat="false" ht="14.25" hidden="false" customHeight="false" outlineLevel="0" collapsed="false">
      <c r="A318" s="117"/>
      <c r="B318" s="0" t="s">
        <v>405</v>
      </c>
      <c r="C318" s="94" t="n">
        <f aca="false">S318+((T318/2)-($T$1/2))</f>
        <v>0</v>
      </c>
      <c r="D318" s="122" t="n">
        <f aca="false">$D$276+(2*$I$276)</f>
        <v>7.9</v>
      </c>
      <c r="E318" s="134" t="n">
        <f aca="false">$E$276+(4*$J$276)</f>
        <v>27.174</v>
      </c>
      <c r="F318" s="39" t="n">
        <v>-54</v>
      </c>
      <c r="G318" s="39" t="n">
        <f aca="false">E318</f>
        <v>27.174</v>
      </c>
    </row>
    <row r="319" customFormat="false" ht="14.25" hidden="false" customHeight="false" outlineLevel="0" collapsed="false">
      <c r="A319" s="117"/>
      <c r="B319" s="0" t="s">
        <v>406</v>
      </c>
      <c r="C319" s="94" t="n">
        <f aca="false">S319+((T319/2)-($T$1/2))</f>
        <v>0</v>
      </c>
      <c r="D319" s="122" t="n">
        <f aca="false">$D$276+(3*$I$276)</f>
        <v>9.05</v>
      </c>
      <c r="E319" s="134" t="n">
        <f aca="false">$E$276+(4*$J$276)</f>
        <v>27.174</v>
      </c>
      <c r="F319" s="39" t="n">
        <v>-54</v>
      </c>
      <c r="G319" s="39" t="n">
        <f aca="false">E319</f>
        <v>27.174</v>
      </c>
    </row>
    <row r="320" customFormat="false" ht="14.25" hidden="false" customHeight="false" outlineLevel="0" collapsed="false">
      <c r="A320" s="117"/>
      <c r="B320" s="0" t="s">
        <v>407</v>
      </c>
      <c r="C320" s="94" t="n">
        <f aca="false">S320+((T320/2)-($T$1/2))</f>
        <v>0</v>
      </c>
      <c r="D320" s="122" t="n">
        <f aca="false">$D$276+(4*$I$276)</f>
        <v>10.2</v>
      </c>
      <c r="E320" s="134" t="n">
        <f aca="false">$E$276+(4*$J$276)</f>
        <v>27.174</v>
      </c>
      <c r="F320" s="39" t="n">
        <v>-54</v>
      </c>
      <c r="G320" s="39" t="n">
        <f aca="false">E320</f>
        <v>27.174</v>
      </c>
      <c r="H320" s="123"/>
    </row>
    <row r="321" customFormat="false" ht="14.25" hidden="false" customHeight="false" outlineLevel="0" collapsed="false">
      <c r="A321" s="117"/>
      <c r="B321" s="0" t="s">
        <v>408</v>
      </c>
      <c r="C321" s="94" t="n">
        <f aca="false">S321+((T321/2)-($T$1/2))</f>
        <v>0</v>
      </c>
      <c r="D321" s="122" t="n">
        <f aca="false">$D$276+(5*$I$276)</f>
        <v>11.35</v>
      </c>
      <c r="E321" s="134" t="n">
        <f aca="false">$E$276+(4*$J$276)</f>
        <v>27.174</v>
      </c>
      <c r="F321" s="39" t="n">
        <v>-54</v>
      </c>
      <c r="G321" s="39" t="n">
        <f aca="false">E321</f>
        <v>27.174</v>
      </c>
    </row>
    <row r="322" customFormat="false" ht="14.25" hidden="false" customHeight="false" outlineLevel="0" collapsed="false">
      <c r="B322" s="0" t="s">
        <v>409</v>
      </c>
      <c r="C322" s="94" t="n">
        <f aca="false">S322+((T322/2)-($T$1/2))</f>
        <v>0</v>
      </c>
      <c r="D322" s="122" t="n">
        <f aca="false">$D$276-(4*$I$276)</f>
        <v>1</v>
      </c>
      <c r="E322" s="134" t="n">
        <f aca="false">$E$276+(5*$J$276)</f>
        <v>27.174</v>
      </c>
      <c r="F322" s="39" t="n">
        <v>-54</v>
      </c>
      <c r="G322" s="39" t="n">
        <f aca="false">E322</f>
        <v>27.174</v>
      </c>
    </row>
    <row r="323" customFormat="false" ht="14.25" hidden="false" customHeight="false" outlineLevel="0" collapsed="false">
      <c r="A323" s="117"/>
      <c r="B323" s="0" t="s">
        <v>410</v>
      </c>
      <c r="C323" s="94" t="n">
        <f aca="false">S323+((T323/2)-($T$1/2))</f>
        <v>0</v>
      </c>
      <c r="D323" s="122" t="n">
        <f aca="false">$D$276-(3*$I$276)</f>
        <v>2.15</v>
      </c>
      <c r="E323" s="134" t="n">
        <f aca="false">$E$276+(5*$J$276)</f>
        <v>27.174</v>
      </c>
      <c r="F323" s="39" t="n">
        <v>-54</v>
      </c>
      <c r="G323" s="39" t="n">
        <f aca="false">E323</f>
        <v>27.174</v>
      </c>
    </row>
    <row r="324" customFormat="false" ht="14.25" hidden="false" customHeight="false" outlineLevel="0" collapsed="false">
      <c r="A324" s="117"/>
      <c r="B324" s="0" t="s">
        <v>411</v>
      </c>
      <c r="C324" s="94" t="n">
        <f aca="false">S324+((T324/2)-($T$1/2))</f>
        <v>0</v>
      </c>
      <c r="D324" s="122" t="n">
        <f aca="false">$D$276-(2*$I$276)</f>
        <v>3.3</v>
      </c>
      <c r="E324" s="134" t="n">
        <f aca="false">$E$276+(5*$J$276)</f>
        <v>27.174</v>
      </c>
      <c r="F324" s="39" t="n">
        <v>-54</v>
      </c>
      <c r="G324" s="39" t="n">
        <f aca="false">E324</f>
        <v>27.174</v>
      </c>
    </row>
    <row r="325" customFormat="false" ht="14.25" hidden="false" customHeight="false" outlineLevel="0" collapsed="false">
      <c r="A325" s="117"/>
      <c r="B325" s="0" t="s">
        <v>412</v>
      </c>
      <c r="C325" s="94" t="n">
        <f aca="false">S325+((T325/2)-($T$1/2))</f>
        <v>0</v>
      </c>
      <c r="D325" s="122" t="n">
        <f aca="false">$D$276-(1*$I$276)</f>
        <v>4.45</v>
      </c>
      <c r="E325" s="134" t="n">
        <f aca="false">$E$276+(5*$J$276)</f>
        <v>27.174</v>
      </c>
      <c r="F325" s="39" t="n">
        <v>-54</v>
      </c>
      <c r="G325" s="39" t="n">
        <f aca="false">E325</f>
        <v>27.174</v>
      </c>
    </row>
    <row r="326" customFormat="false" ht="14.25" hidden="false" customHeight="false" outlineLevel="0" collapsed="false">
      <c r="A326" s="117"/>
      <c r="B326" s="0" t="s">
        <v>413</v>
      </c>
      <c r="C326" s="94" t="n">
        <f aca="false">S326+((T326/2)-($T$1/2))</f>
        <v>0</v>
      </c>
      <c r="D326" s="122" t="n">
        <f aca="false">$D$276</f>
        <v>5.6</v>
      </c>
      <c r="E326" s="134" t="n">
        <f aca="false">$E$276+(5*$J$276)</f>
        <v>27.174</v>
      </c>
      <c r="F326" s="39" t="n">
        <v>-54</v>
      </c>
      <c r="G326" s="39" t="n">
        <f aca="false">E326</f>
        <v>27.174</v>
      </c>
    </row>
    <row r="327" customFormat="false" ht="14.25" hidden="false" customHeight="false" outlineLevel="0" collapsed="false">
      <c r="A327" s="117"/>
      <c r="B327" s="0" t="s">
        <v>414</v>
      </c>
      <c r="C327" s="94" t="n">
        <f aca="false">S327+((T327/2)-($T$1/2))</f>
        <v>0</v>
      </c>
      <c r="D327" s="122" t="n">
        <f aca="false">$D$276+(1*$I$276)</f>
        <v>6.75</v>
      </c>
      <c r="E327" s="134" t="n">
        <f aca="false">$E$276+(5*$J$276)</f>
        <v>27.174</v>
      </c>
      <c r="F327" s="39" t="n">
        <v>-54</v>
      </c>
      <c r="G327" s="39" t="n">
        <f aca="false">E327</f>
        <v>27.174</v>
      </c>
    </row>
    <row r="328" customFormat="false" ht="14.25" hidden="false" customHeight="false" outlineLevel="0" collapsed="false">
      <c r="B328" s="0" t="s">
        <v>415</v>
      </c>
      <c r="C328" s="94" t="n">
        <f aca="false">S328+((T328/2)-($T$1/2))</f>
        <v>0</v>
      </c>
      <c r="D328" s="122" t="n">
        <f aca="false">$D$276+(2*$I$276)</f>
        <v>7.9</v>
      </c>
      <c r="E328" s="134" t="n">
        <f aca="false">$E$276+(5*$J$276)</f>
        <v>27.174</v>
      </c>
      <c r="F328" s="39" t="n">
        <v>-54</v>
      </c>
      <c r="G328" s="39" t="n">
        <f aca="false">E328</f>
        <v>27.174</v>
      </c>
    </row>
    <row r="329" customFormat="false" ht="14.25" hidden="false" customHeight="false" outlineLevel="0" collapsed="false">
      <c r="B329" s="0" t="s">
        <v>416</v>
      </c>
      <c r="C329" s="94" t="n">
        <f aca="false">S329+((T329/2)-($T$1/2))</f>
        <v>0</v>
      </c>
      <c r="D329" s="122" t="n">
        <f aca="false">$D$276+(3*$I$276)</f>
        <v>9.05</v>
      </c>
      <c r="E329" s="134" t="n">
        <f aca="false">$E$276+(5*$J$276)</f>
        <v>27.174</v>
      </c>
      <c r="F329" s="39" t="n">
        <v>-54</v>
      </c>
      <c r="G329" s="39" t="n">
        <f aca="false">E329</f>
        <v>27.174</v>
      </c>
    </row>
    <row r="330" customFormat="false" ht="14.25" hidden="false" customHeight="false" outlineLevel="0" collapsed="false">
      <c r="B330" s="0" t="s">
        <v>417</v>
      </c>
      <c r="C330" s="94" t="n">
        <f aca="false">S330+((T330/2)-($T$1/2))</f>
        <v>0</v>
      </c>
      <c r="D330" s="122" t="n">
        <f aca="false">$D$276+(4*$I$276)</f>
        <v>10.2</v>
      </c>
      <c r="E330" s="134" t="n">
        <f aca="false">$E$276+(5*$J$276)</f>
        <v>27.174</v>
      </c>
      <c r="F330" s="39" t="n">
        <v>-54</v>
      </c>
      <c r="G330" s="39" t="n">
        <f aca="false">E330</f>
        <v>27.174</v>
      </c>
    </row>
    <row r="331" customFormat="false" ht="14.25" hidden="false" customHeight="false" outlineLevel="0" collapsed="false">
      <c r="B331" s="0" t="s">
        <v>418</v>
      </c>
      <c r="C331" s="94" t="n">
        <f aca="false">S331+((T331/2)-($T$1/2))</f>
        <v>0</v>
      </c>
      <c r="D331" s="122" t="n">
        <f aca="false">$D$276+(5*$I$276)</f>
        <v>11.35</v>
      </c>
      <c r="E331" s="134" t="n">
        <f aca="false">$E$276+(5*$J$276)</f>
        <v>27.174</v>
      </c>
      <c r="F331" s="39" t="n">
        <v>-54</v>
      </c>
      <c r="G331" s="39" t="n">
        <f aca="false">E331</f>
        <v>27.174</v>
      </c>
    </row>
    <row r="332" customFormat="false" ht="14.25" hidden="false" customHeight="false" outlineLevel="0" collapsed="false">
      <c r="B332" s="135" t="s">
        <v>419</v>
      </c>
      <c r="C332" s="39" t="n">
        <v>18.990539353629</v>
      </c>
      <c r="D332" s="39" t="n">
        <v>66</v>
      </c>
      <c r="E332" s="39" t="n">
        <v>54.8</v>
      </c>
      <c r="F332" s="39" t="n">
        <v>66</v>
      </c>
      <c r="G332" s="39" t="n">
        <f aca="false">E332</f>
        <v>54.8</v>
      </c>
    </row>
    <row r="333" customFormat="false" ht="14.25" hidden="false" customHeight="false" outlineLevel="0" collapsed="false">
      <c r="B333" s="135"/>
    </row>
    <row r="334" customFormat="false" ht="14.25" hidden="false" customHeight="false" outlineLevel="0" collapsed="false">
      <c r="B334" s="0" t="s">
        <v>420</v>
      </c>
      <c r="C334" s="94" t="n">
        <f aca="false">S334+((T334/2)-($T$1/2))</f>
        <v>0</v>
      </c>
      <c r="D334" s="122" t="n">
        <f aca="false">$D$378-(4*$I$378)</f>
        <v>-37.31</v>
      </c>
      <c r="E334" s="39" t="n">
        <f aca="false">$E$378-(4*$J$378)</f>
        <v>55.3</v>
      </c>
      <c r="F334" s="39" t="n">
        <v>-54</v>
      </c>
      <c r="G334" s="39" t="n">
        <f aca="false">E334</f>
        <v>55.3</v>
      </c>
      <c r="H334" s="123"/>
    </row>
    <row r="335" customFormat="false" ht="14.25" hidden="false" customHeight="false" outlineLevel="0" collapsed="false">
      <c r="B335" s="0" t="s">
        <v>421</v>
      </c>
      <c r="C335" s="94" t="n">
        <f aca="false">S335+((T335/2)-($T$1/2))</f>
        <v>0</v>
      </c>
      <c r="D335" s="122" t="n">
        <f aca="false">$D$378-(3*$I$378)</f>
        <v>-36.56</v>
      </c>
      <c r="E335" s="39" t="n">
        <f aca="false">$E$378-(4*$J$378)</f>
        <v>55.3</v>
      </c>
      <c r="F335" s="39" t="n">
        <v>-54</v>
      </c>
      <c r="G335" s="39" t="n">
        <f aca="false">E335</f>
        <v>55.3</v>
      </c>
    </row>
    <row r="336" customFormat="false" ht="14.25" hidden="false" customHeight="false" outlineLevel="0" collapsed="false">
      <c r="B336" s="0" t="s">
        <v>422</v>
      </c>
      <c r="C336" s="94" t="n">
        <f aca="false">S336+((T336/2)-($T$1/2))</f>
        <v>0</v>
      </c>
      <c r="D336" s="122" t="n">
        <f aca="false">$D$378-(2*$I$378)</f>
        <v>-35.81</v>
      </c>
      <c r="E336" s="39" t="n">
        <f aca="false">$E$378-(4*$J$378)</f>
        <v>55.3</v>
      </c>
      <c r="F336" s="39" t="n">
        <v>-54</v>
      </c>
      <c r="G336" s="39" t="n">
        <f aca="false">E336</f>
        <v>55.3</v>
      </c>
    </row>
    <row r="337" customFormat="false" ht="14.25" hidden="false" customHeight="false" outlineLevel="0" collapsed="false">
      <c r="A337" s="117"/>
      <c r="B337" s="0" t="s">
        <v>423</v>
      </c>
      <c r="C337" s="94" t="n">
        <f aca="false">S337+((T337/2)-($T$1/2))</f>
        <v>0</v>
      </c>
      <c r="D337" s="122" t="n">
        <f aca="false">$D$378-(1*$I$378)</f>
        <v>-35.06</v>
      </c>
      <c r="E337" s="39" t="n">
        <f aca="false">$E$378-(4*$J$378)</f>
        <v>55.3</v>
      </c>
      <c r="F337" s="39" t="n">
        <v>-54</v>
      </c>
      <c r="G337" s="39" t="n">
        <f aca="false">E337</f>
        <v>55.3</v>
      </c>
    </row>
    <row r="338" customFormat="false" ht="14.25" hidden="false" customHeight="false" outlineLevel="0" collapsed="false">
      <c r="A338" s="117"/>
      <c r="B338" s="0" t="s">
        <v>424</v>
      </c>
      <c r="C338" s="94" t="n">
        <f aca="false">S338+((T338/2)-($T$1/2))</f>
        <v>0</v>
      </c>
      <c r="D338" s="122" t="n">
        <f aca="false">$D$378</f>
        <v>-34.31</v>
      </c>
      <c r="E338" s="39" t="n">
        <f aca="false">$E$378-(4*$J$378)</f>
        <v>55.3</v>
      </c>
      <c r="F338" s="39" t="n">
        <v>-54</v>
      </c>
      <c r="G338" s="39" t="n">
        <f aca="false">E338</f>
        <v>55.3</v>
      </c>
    </row>
    <row r="339" customFormat="false" ht="14.25" hidden="false" customHeight="false" outlineLevel="0" collapsed="false">
      <c r="A339" s="117"/>
      <c r="B339" s="0" t="s">
        <v>425</v>
      </c>
      <c r="C339" s="94" t="n">
        <f aca="false">S339+((T339/2)-($T$1/2))</f>
        <v>0</v>
      </c>
      <c r="D339" s="122" t="n">
        <f aca="false">$D$378+(1*$I$378)</f>
        <v>-33.56</v>
      </c>
      <c r="E339" s="39" t="n">
        <f aca="false">$E$378-(4*$J$378)</f>
        <v>55.3</v>
      </c>
      <c r="F339" s="39" t="n">
        <v>-54</v>
      </c>
      <c r="G339" s="39" t="n">
        <f aca="false">E339</f>
        <v>55.3</v>
      </c>
    </row>
    <row r="340" customFormat="false" ht="14.25" hidden="false" customHeight="false" outlineLevel="0" collapsed="false">
      <c r="A340" s="117"/>
      <c r="B340" s="0" t="s">
        <v>426</v>
      </c>
      <c r="C340" s="94" t="n">
        <f aca="false">S340+((T340/2)-($T$1/2))</f>
        <v>0</v>
      </c>
      <c r="D340" s="122" t="n">
        <f aca="false">$D$378+(2*$I$378)</f>
        <v>-32.81</v>
      </c>
      <c r="E340" s="39" t="n">
        <f aca="false">$E$378-(4*$J$378)</f>
        <v>55.3</v>
      </c>
      <c r="F340" s="39" t="n">
        <v>-54</v>
      </c>
      <c r="G340" s="39" t="n">
        <f aca="false">E340</f>
        <v>55.3</v>
      </c>
      <c r="H340" s="123"/>
    </row>
    <row r="341" customFormat="false" ht="14.25" hidden="false" customHeight="false" outlineLevel="0" collapsed="false">
      <c r="A341" s="117"/>
      <c r="B341" s="0" t="s">
        <v>427</v>
      </c>
      <c r="C341" s="94" t="n">
        <f aca="false">S341+((T341/2)-($T$1/2))</f>
        <v>0</v>
      </c>
      <c r="D341" s="122" t="n">
        <f aca="false">$D$378+(3*$I$378)</f>
        <v>-32.06</v>
      </c>
      <c r="E341" s="39" t="n">
        <f aca="false">$E$378-(4*$J$378)</f>
        <v>55.3</v>
      </c>
      <c r="F341" s="39" t="n">
        <v>-54</v>
      </c>
      <c r="G341" s="39" t="n">
        <f aca="false">E341</f>
        <v>55.3</v>
      </c>
    </row>
    <row r="342" customFormat="false" ht="14.25" hidden="false" customHeight="false" outlineLevel="0" collapsed="false">
      <c r="B342" s="0" t="s">
        <v>428</v>
      </c>
      <c r="C342" s="94" t="n">
        <f aca="false">S342+((T342/2)-($T$1/2))</f>
        <v>0</v>
      </c>
      <c r="D342" s="122" t="n">
        <f aca="false">$D$378+(4*$I$378)</f>
        <v>-31.31</v>
      </c>
      <c r="E342" s="39" t="n">
        <f aca="false">$E$378-(4*$J$378)</f>
        <v>55.3</v>
      </c>
      <c r="F342" s="39" t="n">
        <v>-54</v>
      </c>
      <c r="G342" s="39" t="n">
        <f aca="false">E342</f>
        <v>55.3</v>
      </c>
    </row>
    <row r="343" customFormat="false" ht="14.25" hidden="false" customHeight="false" outlineLevel="0" collapsed="false">
      <c r="A343" s="117"/>
      <c r="B343" s="0" t="s">
        <v>429</v>
      </c>
      <c r="C343" s="94" t="n">
        <f aca="false">S343+((T343/2)-($T$1/2))</f>
        <v>0</v>
      </c>
      <c r="D343" s="122" t="n">
        <f aca="false">$D$378+(5*$I$378)</f>
        <v>-30.56</v>
      </c>
      <c r="E343" s="39" t="n">
        <f aca="false">$E$378-(4*$J$378)</f>
        <v>55.3</v>
      </c>
      <c r="F343" s="39" t="n">
        <v>-54</v>
      </c>
      <c r="G343" s="39" t="n">
        <f aca="false">E343</f>
        <v>55.3</v>
      </c>
    </row>
    <row r="344" customFormat="false" ht="14.25" hidden="false" customHeight="false" outlineLevel="0" collapsed="false">
      <c r="A344" s="117"/>
      <c r="B344" s="0" t="s">
        <v>430</v>
      </c>
      <c r="C344" s="94" t="n">
        <f aca="false">S344+((T344/2)-($T$1/2))</f>
        <v>0</v>
      </c>
      <c r="D344" s="122" t="n">
        <f aca="false">$D$378-(4*$I$378)</f>
        <v>-37.31</v>
      </c>
      <c r="E344" s="39" t="n">
        <f aca="false">$E$378-(3*$J$378)</f>
        <v>55.3</v>
      </c>
      <c r="F344" s="39" t="n">
        <v>-54</v>
      </c>
      <c r="G344" s="39" t="n">
        <f aca="false">E344</f>
        <v>55.3</v>
      </c>
    </row>
    <row r="345" customFormat="false" ht="14.25" hidden="false" customHeight="false" outlineLevel="0" collapsed="false">
      <c r="A345" s="117"/>
      <c r="B345" s="0" t="s">
        <v>431</v>
      </c>
      <c r="C345" s="94" t="n">
        <f aca="false">S345+((T345/2)-($T$1/2))</f>
        <v>0</v>
      </c>
      <c r="D345" s="122" t="n">
        <f aca="false">$D$378-(3*$I$378)</f>
        <v>-36.56</v>
      </c>
      <c r="E345" s="39" t="n">
        <f aca="false">$E$378-(3*$J$378)</f>
        <v>55.3</v>
      </c>
      <c r="F345" s="39" t="n">
        <v>-54</v>
      </c>
      <c r="G345" s="39" t="n">
        <f aca="false">E345</f>
        <v>55.3</v>
      </c>
    </row>
    <row r="346" customFormat="false" ht="14.25" hidden="false" customHeight="false" outlineLevel="0" collapsed="false">
      <c r="A346" s="117"/>
      <c r="B346" s="0" t="s">
        <v>432</v>
      </c>
      <c r="C346" s="94" t="n">
        <f aca="false">S346+((T346/2)-($T$1/2))</f>
        <v>0</v>
      </c>
      <c r="D346" s="122" t="n">
        <f aca="false">$D$378-(2*$I$378)</f>
        <v>-35.81</v>
      </c>
      <c r="E346" s="39" t="n">
        <f aca="false">$E$378-(3*$J$378)</f>
        <v>55.3</v>
      </c>
      <c r="F346" s="39" t="n">
        <v>-54</v>
      </c>
      <c r="G346" s="39" t="n">
        <f aca="false">E346</f>
        <v>55.3</v>
      </c>
      <c r="H346" s="123"/>
    </row>
    <row r="347" customFormat="false" ht="14.25" hidden="false" customHeight="false" outlineLevel="0" collapsed="false">
      <c r="A347" s="117"/>
      <c r="B347" s="0" t="s">
        <v>433</v>
      </c>
      <c r="C347" s="94" t="n">
        <f aca="false">S347+((T347/2)-($T$1/2))</f>
        <v>0</v>
      </c>
      <c r="D347" s="122" t="n">
        <f aca="false">$D$378-(1*$I$378)</f>
        <v>-35.06</v>
      </c>
      <c r="E347" s="39" t="n">
        <f aca="false">$E$378-(3*$J$378)</f>
        <v>55.3</v>
      </c>
      <c r="F347" s="39" t="n">
        <v>-54</v>
      </c>
      <c r="G347" s="39" t="n">
        <f aca="false">E347</f>
        <v>55.3</v>
      </c>
    </row>
    <row r="348" customFormat="false" ht="14.25" hidden="false" customHeight="false" outlineLevel="0" collapsed="false">
      <c r="B348" s="0" t="s">
        <v>434</v>
      </c>
      <c r="C348" s="94" t="n">
        <f aca="false">S348+((T348/2)-($T$1/2))</f>
        <v>0</v>
      </c>
      <c r="D348" s="122" t="n">
        <f aca="false">$D$378</f>
        <v>-34.31</v>
      </c>
      <c r="E348" s="39" t="n">
        <f aca="false">$E$378-(3*$J$378)</f>
        <v>55.3</v>
      </c>
      <c r="F348" s="39" t="n">
        <v>-54</v>
      </c>
      <c r="G348" s="39" t="n">
        <f aca="false">E348</f>
        <v>55.3</v>
      </c>
    </row>
    <row r="349" customFormat="false" ht="14.25" hidden="false" customHeight="false" outlineLevel="0" collapsed="false">
      <c r="A349" s="117"/>
      <c r="B349" s="0" t="s">
        <v>435</v>
      </c>
      <c r="C349" s="94" t="n">
        <f aca="false">S349+((T349/2)-($T$1/2))</f>
        <v>0</v>
      </c>
      <c r="D349" s="122" t="n">
        <f aca="false">$D$378+(1*$I$378)</f>
        <v>-33.56</v>
      </c>
      <c r="E349" s="39" t="n">
        <f aca="false">$E$378-(3*$J$378)</f>
        <v>55.3</v>
      </c>
      <c r="F349" s="39" t="n">
        <v>-54</v>
      </c>
      <c r="G349" s="39" t="n">
        <f aca="false">E349</f>
        <v>55.3</v>
      </c>
    </row>
    <row r="350" customFormat="false" ht="14.25" hidden="false" customHeight="false" outlineLevel="0" collapsed="false">
      <c r="A350" s="117"/>
      <c r="B350" s="0" t="s">
        <v>436</v>
      </c>
      <c r="C350" s="94" t="n">
        <f aca="false">S350+((T350/2)-($T$1/2))</f>
        <v>0</v>
      </c>
      <c r="D350" s="122" t="n">
        <f aca="false">$D$378+(2*$I$378)</f>
        <v>-32.81</v>
      </c>
      <c r="E350" s="39" t="n">
        <f aca="false">$E$378-(3*$J$378)</f>
        <v>55.3</v>
      </c>
      <c r="F350" s="39" t="n">
        <v>-54</v>
      </c>
      <c r="G350" s="39" t="n">
        <f aca="false">E350</f>
        <v>55.3</v>
      </c>
    </row>
    <row r="351" customFormat="false" ht="14.25" hidden="false" customHeight="false" outlineLevel="0" collapsed="false">
      <c r="A351" s="117"/>
      <c r="B351" s="0" t="s">
        <v>437</v>
      </c>
      <c r="C351" s="94" t="n">
        <f aca="false">S351+((T351/2)-($T$1/2))</f>
        <v>0</v>
      </c>
      <c r="D351" s="122" t="n">
        <f aca="false">$D$378+(3*$I$378)</f>
        <v>-32.06</v>
      </c>
      <c r="E351" s="39" t="n">
        <f aca="false">$E$378-(3*$J$378)</f>
        <v>55.3</v>
      </c>
      <c r="F351" s="39" t="n">
        <v>-54</v>
      </c>
      <c r="G351" s="39" t="n">
        <f aca="false">E351</f>
        <v>55.3</v>
      </c>
    </row>
    <row r="352" customFormat="false" ht="14.25" hidden="false" customHeight="false" outlineLevel="0" collapsed="false">
      <c r="A352" s="117"/>
      <c r="B352" s="0" t="s">
        <v>438</v>
      </c>
      <c r="C352" s="94" t="n">
        <f aca="false">S352+((T352/2)-($T$1/2))</f>
        <v>0</v>
      </c>
      <c r="D352" s="122" t="n">
        <f aca="false">$D$378+(4*$I$378)</f>
        <v>-31.31</v>
      </c>
      <c r="E352" s="39" t="n">
        <f aca="false">$E$378-(3*$J$378)</f>
        <v>55.3</v>
      </c>
      <c r="F352" s="39" t="n">
        <v>-54</v>
      </c>
      <c r="G352" s="39" t="n">
        <f aca="false">E352</f>
        <v>55.3</v>
      </c>
    </row>
    <row r="353" customFormat="false" ht="14.25" hidden="false" customHeight="false" outlineLevel="0" collapsed="false">
      <c r="A353" s="117"/>
      <c r="B353" s="0" t="s">
        <v>439</v>
      </c>
      <c r="C353" s="94" t="n">
        <f aca="false">S353+((T353/2)-($T$1/2))</f>
        <v>0</v>
      </c>
      <c r="D353" s="122" t="n">
        <f aca="false">$D$378+(5*$I$378)</f>
        <v>-30.56</v>
      </c>
      <c r="E353" s="39" t="n">
        <f aca="false">$E$378-(3*$J$378)</f>
        <v>55.3</v>
      </c>
      <c r="F353" s="39" t="n">
        <v>-54</v>
      </c>
      <c r="G353" s="39" t="n">
        <f aca="false">E353</f>
        <v>55.3</v>
      </c>
    </row>
    <row r="354" customFormat="false" ht="14.25" hidden="false" customHeight="false" outlineLevel="0" collapsed="false">
      <c r="B354" s="0" t="s">
        <v>440</v>
      </c>
      <c r="C354" s="94" t="n">
        <f aca="false">S354+((T354/2)-($T$1/2))</f>
        <v>0</v>
      </c>
      <c r="D354" s="122" t="n">
        <f aca="false">$D$378-(4*$I$378)</f>
        <v>-37.31</v>
      </c>
      <c r="E354" s="39" t="n">
        <f aca="false">$E$378-(2*$J$378)</f>
        <v>55.3</v>
      </c>
      <c r="F354" s="39" t="n">
        <v>-54</v>
      </c>
      <c r="G354" s="39" t="n">
        <f aca="false">E354</f>
        <v>55.3</v>
      </c>
      <c r="H354" s="124"/>
    </row>
    <row r="355" customFormat="false" ht="14.25" hidden="false" customHeight="false" outlineLevel="0" collapsed="false">
      <c r="B355" s="0" t="s">
        <v>441</v>
      </c>
      <c r="C355" s="94" t="n">
        <f aca="false">S355+((T355/2)-($T$1/2))</f>
        <v>0</v>
      </c>
      <c r="D355" s="122" t="n">
        <f aca="false">$D$378-(3*$I$378)</f>
        <v>-36.56</v>
      </c>
      <c r="E355" s="39" t="n">
        <f aca="false">$E$378-(2*$J$378)</f>
        <v>55.3</v>
      </c>
      <c r="F355" s="39" t="n">
        <v>-54</v>
      </c>
      <c r="G355" s="39" t="n">
        <f aca="false">E355</f>
        <v>55.3</v>
      </c>
      <c r="H355" s="124"/>
    </row>
    <row r="356" customFormat="false" ht="14.25" hidden="false" customHeight="false" outlineLevel="0" collapsed="false">
      <c r="B356" s="0" t="s">
        <v>442</v>
      </c>
      <c r="C356" s="94" t="n">
        <f aca="false">S356+((T356/2)-($T$1/2))</f>
        <v>0</v>
      </c>
      <c r="D356" s="122" t="n">
        <f aca="false">$D$378-(2*$I$378)</f>
        <v>-35.81</v>
      </c>
      <c r="E356" s="39" t="n">
        <f aca="false">$E$378-(2*$J$378)</f>
        <v>55.3</v>
      </c>
      <c r="F356" s="39" t="n">
        <v>-54</v>
      </c>
      <c r="G356" s="39" t="n">
        <f aca="false">E356</f>
        <v>55.3</v>
      </c>
      <c r="H356" s="44"/>
    </row>
    <row r="357" customFormat="false" ht="14.25" hidden="false" customHeight="false" outlineLevel="0" collapsed="false">
      <c r="B357" s="0" t="s">
        <v>443</v>
      </c>
      <c r="C357" s="94" t="n">
        <f aca="false">S357+((T357/2)-($T$1/2))</f>
        <v>0</v>
      </c>
      <c r="D357" s="122" t="n">
        <f aca="false">$D$378-(1*$I$378)</f>
        <v>-35.06</v>
      </c>
      <c r="E357" s="39" t="n">
        <f aca="false">$E$378-(2*$J$378)</f>
        <v>55.3</v>
      </c>
      <c r="F357" s="39" t="n">
        <v>-54</v>
      </c>
      <c r="G357" s="39" t="n">
        <f aca="false">E357</f>
        <v>55.3</v>
      </c>
    </row>
    <row r="358" customFormat="false" ht="14.25" hidden="false" customHeight="false" outlineLevel="0" collapsed="false">
      <c r="B358" s="0" t="s">
        <v>444</v>
      </c>
      <c r="C358" s="94" t="n">
        <f aca="false">S358+((T358/2)-($T$1/2))</f>
        <v>0</v>
      </c>
      <c r="D358" s="122" t="n">
        <f aca="false">$D$378</f>
        <v>-34.31</v>
      </c>
      <c r="E358" s="39" t="n">
        <f aca="false">$E$378-(2*$J$378)</f>
        <v>55.3</v>
      </c>
      <c r="F358" s="39" t="n">
        <v>-54</v>
      </c>
      <c r="G358" s="39" t="n">
        <f aca="false">E358</f>
        <v>55.3</v>
      </c>
    </row>
    <row r="359" customFormat="false" ht="14.25" hidden="false" customHeight="false" outlineLevel="0" collapsed="false">
      <c r="B359" s="0" t="s">
        <v>445</v>
      </c>
      <c r="C359" s="94" t="n">
        <f aca="false">S359+((T359/2)-($T$1/2))</f>
        <v>0</v>
      </c>
      <c r="D359" s="122" t="n">
        <f aca="false">$D$378+(1*$I$378)</f>
        <v>-33.56</v>
      </c>
      <c r="E359" s="39" t="n">
        <f aca="false">$E$378-(2*$J$378)</f>
        <v>55.3</v>
      </c>
      <c r="F359" s="39" t="n">
        <v>-54</v>
      </c>
      <c r="G359" s="39" t="n">
        <f aca="false">E359</f>
        <v>55.3</v>
      </c>
      <c r="H359" s="123"/>
    </row>
    <row r="360" customFormat="false" ht="14.25" hidden="false" customHeight="false" outlineLevel="0" collapsed="false">
      <c r="B360" s="0" t="s">
        <v>446</v>
      </c>
      <c r="C360" s="94" t="n">
        <f aca="false">S360+((T360/2)-($T$1/2))</f>
        <v>0</v>
      </c>
      <c r="D360" s="122" t="n">
        <f aca="false">$D$378+(2*$I$378)</f>
        <v>-32.81</v>
      </c>
      <c r="E360" s="39" t="n">
        <f aca="false">$E$378-(2*$J$378)</f>
        <v>55.3</v>
      </c>
      <c r="F360" s="39" t="n">
        <v>-54</v>
      </c>
      <c r="G360" s="39" t="n">
        <f aca="false">E360</f>
        <v>55.3</v>
      </c>
    </row>
    <row r="361" customFormat="false" ht="14.25" hidden="false" customHeight="false" outlineLevel="0" collapsed="false">
      <c r="B361" s="0" t="s">
        <v>447</v>
      </c>
      <c r="C361" s="94" t="n">
        <f aca="false">S361+((T361/2)-($T$1/2))</f>
        <v>0</v>
      </c>
      <c r="D361" s="122" t="n">
        <f aca="false">$D$378+(3*$I$378)</f>
        <v>-32.06</v>
      </c>
      <c r="E361" s="39" t="n">
        <f aca="false">$E$378-(2*$J$378)</f>
        <v>55.3</v>
      </c>
      <c r="F361" s="39" t="n">
        <v>-54</v>
      </c>
      <c r="G361" s="39" t="n">
        <f aca="false">E361</f>
        <v>55.3</v>
      </c>
    </row>
    <row r="362" customFormat="false" ht="14.25" hidden="false" customHeight="false" outlineLevel="0" collapsed="false">
      <c r="A362" s="117"/>
      <c r="B362" s="0" t="s">
        <v>448</v>
      </c>
      <c r="C362" s="94" t="n">
        <f aca="false">S362+((T362/2)-($T$1/2))</f>
        <v>0</v>
      </c>
      <c r="D362" s="122" t="n">
        <f aca="false">$D$378+(4*$I$378)</f>
        <v>-31.31</v>
      </c>
      <c r="E362" s="39" t="n">
        <f aca="false">$E$378-(2*$J$378)</f>
        <v>55.3</v>
      </c>
      <c r="F362" s="39" t="n">
        <v>-54</v>
      </c>
      <c r="G362" s="39" t="n">
        <f aca="false">E362</f>
        <v>55.3</v>
      </c>
    </row>
    <row r="363" customFormat="false" ht="14.25" hidden="false" customHeight="false" outlineLevel="0" collapsed="false">
      <c r="A363" s="117"/>
      <c r="B363" s="0" t="s">
        <v>449</v>
      </c>
      <c r="C363" s="94" t="n">
        <f aca="false">S363+((T363/2)-($T$1/2))</f>
        <v>0</v>
      </c>
      <c r="D363" s="122" t="n">
        <f aca="false">$D$378+(5*$I$378)</f>
        <v>-30.56</v>
      </c>
      <c r="E363" s="39" t="n">
        <f aca="false">$E$378-(2*$J$378)</f>
        <v>55.3</v>
      </c>
      <c r="F363" s="39" t="n">
        <v>-54</v>
      </c>
      <c r="G363" s="39" t="n">
        <f aca="false">E363</f>
        <v>55.3</v>
      </c>
    </row>
    <row r="364" customFormat="false" ht="14.25" hidden="false" customHeight="false" outlineLevel="0" collapsed="false">
      <c r="A364" s="117"/>
      <c r="B364" s="0" t="s">
        <v>450</v>
      </c>
      <c r="C364" s="94" t="n">
        <f aca="false">S364+((T364/2)-($T$1/2))</f>
        <v>0</v>
      </c>
      <c r="D364" s="122" t="n">
        <f aca="false">$D$378-(4*$I$378)</f>
        <v>-37.31</v>
      </c>
      <c r="E364" s="39" t="n">
        <f aca="false">$E$378-(1*$J$378)</f>
        <v>55.3</v>
      </c>
      <c r="F364" s="39" t="n">
        <v>-54</v>
      </c>
      <c r="G364" s="39" t="n">
        <f aca="false">E364</f>
        <v>55.3</v>
      </c>
    </row>
    <row r="365" customFormat="false" ht="14.25" hidden="false" customHeight="false" outlineLevel="0" collapsed="false">
      <c r="A365" s="117"/>
      <c r="B365" s="0" t="s">
        <v>451</v>
      </c>
      <c r="C365" s="94" t="n">
        <f aca="false">S365+((T365/2)-($T$1/2))</f>
        <v>0</v>
      </c>
      <c r="D365" s="122" t="n">
        <f aca="false">$D$378-(3*$I$378)</f>
        <v>-36.56</v>
      </c>
      <c r="E365" s="39" t="n">
        <f aca="false">$E$378-(1*$J$378)</f>
        <v>55.3</v>
      </c>
      <c r="F365" s="39" t="n">
        <v>-54</v>
      </c>
      <c r="G365" s="39" t="n">
        <f aca="false">E365</f>
        <v>55.3</v>
      </c>
      <c r="H365" s="123"/>
    </row>
    <row r="366" customFormat="false" ht="14.25" hidden="false" customHeight="false" outlineLevel="0" collapsed="false">
      <c r="A366" s="117"/>
      <c r="B366" s="0" t="s">
        <v>452</v>
      </c>
      <c r="C366" s="94" t="n">
        <f aca="false">S366+((T366/2)-($T$1/2))</f>
        <v>0</v>
      </c>
      <c r="D366" s="122" t="n">
        <f aca="false">$D$378-(2*$I$378)</f>
        <v>-35.81</v>
      </c>
      <c r="E366" s="39" t="n">
        <f aca="false">$E$378-(1*$J$378)</f>
        <v>55.3</v>
      </c>
      <c r="F366" s="39" t="n">
        <v>-54</v>
      </c>
      <c r="G366" s="39" t="n">
        <f aca="false">E366</f>
        <v>55.3</v>
      </c>
    </row>
    <row r="367" customFormat="false" ht="14.25" hidden="false" customHeight="false" outlineLevel="0" collapsed="false">
      <c r="B367" s="0" t="s">
        <v>453</v>
      </c>
      <c r="C367" s="94" t="n">
        <f aca="false">S367+((T367/2)-($T$1/2))</f>
        <v>0</v>
      </c>
      <c r="D367" s="122" t="n">
        <f aca="false">$D$378-(1*$I$378)</f>
        <v>-35.06</v>
      </c>
      <c r="E367" s="39" t="n">
        <f aca="false">$E$378-(1*$J$378)</f>
        <v>55.3</v>
      </c>
      <c r="F367" s="39" t="n">
        <v>-54</v>
      </c>
      <c r="G367" s="39" t="n">
        <f aca="false">E367</f>
        <v>55.3</v>
      </c>
    </row>
    <row r="368" customFormat="false" ht="14.25" hidden="false" customHeight="false" outlineLevel="0" collapsed="false">
      <c r="A368" s="117"/>
      <c r="B368" s="0" t="s">
        <v>454</v>
      </c>
      <c r="C368" s="94" t="n">
        <f aca="false">S368+((T368/2)-($T$1/2))</f>
        <v>0</v>
      </c>
      <c r="D368" s="122" t="n">
        <f aca="false">$D$378</f>
        <v>-34.31</v>
      </c>
      <c r="E368" s="39" t="n">
        <f aca="false">$E$378-(1*$J$378)</f>
        <v>55.3</v>
      </c>
      <c r="F368" s="39" t="n">
        <v>-54</v>
      </c>
      <c r="G368" s="39" t="n">
        <f aca="false">E368</f>
        <v>55.3</v>
      </c>
    </row>
    <row r="369" customFormat="false" ht="14.25" hidden="false" customHeight="false" outlineLevel="0" collapsed="false">
      <c r="A369" s="117"/>
      <c r="B369" s="0" t="s">
        <v>455</v>
      </c>
      <c r="C369" s="94" t="n">
        <f aca="false">S369+((T369/2)-($T$1/2))</f>
        <v>0</v>
      </c>
      <c r="D369" s="122" t="n">
        <f aca="false">$D$378+(1*$I$378)</f>
        <v>-33.56</v>
      </c>
      <c r="E369" s="39" t="n">
        <f aca="false">$E$378-(1*$J$378)</f>
        <v>55.3</v>
      </c>
      <c r="F369" s="39" t="n">
        <v>-54</v>
      </c>
      <c r="G369" s="39" t="n">
        <f aca="false">E369</f>
        <v>55.3</v>
      </c>
    </row>
    <row r="370" customFormat="false" ht="14.25" hidden="false" customHeight="false" outlineLevel="0" collapsed="false">
      <c r="A370" s="117"/>
      <c r="B370" s="0" t="s">
        <v>456</v>
      </c>
      <c r="C370" s="94" t="n">
        <f aca="false">S370+((T370/2)-($T$1/2))</f>
        <v>0</v>
      </c>
      <c r="D370" s="122" t="n">
        <f aca="false">$D$378+(2*$I$378)</f>
        <v>-32.81</v>
      </c>
      <c r="E370" s="39" t="n">
        <f aca="false">$E$378-(1*$J$378)</f>
        <v>55.3</v>
      </c>
      <c r="F370" s="39" t="n">
        <v>-54</v>
      </c>
      <c r="G370" s="39" t="n">
        <f aca="false">E370</f>
        <v>55.3</v>
      </c>
    </row>
    <row r="371" customFormat="false" ht="14.25" hidden="false" customHeight="false" outlineLevel="0" collapsed="false">
      <c r="A371" s="117"/>
      <c r="B371" s="0" t="s">
        <v>457</v>
      </c>
      <c r="C371" s="94" t="n">
        <f aca="false">S371+((T371/2)-($T$1/2))</f>
        <v>0</v>
      </c>
      <c r="D371" s="122" t="n">
        <f aca="false">$D$378+(3*$I$378)</f>
        <v>-32.06</v>
      </c>
      <c r="E371" s="39" t="n">
        <f aca="false">$E$378-(1*$J$378)</f>
        <v>55.3</v>
      </c>
      <c r="F371" s="39" t="n">
        <v>-54</v>
      </c>
      <c r="G371" s="39" t="n">
        <f aca="false">E371</f>
        <v>55.3</v>
      </c>
      <c r="H371" s="123"/>
    </row>
    <row r="372" customFormat="false" ht="14.25" hidden="false" customHeight="false" outlineLevel="0" collapsed="false">
      <c r="A372" s="117"/>
      <c r="B372" s="0" t="s">
        <v>458</v>
      </c>
      <c r="C372" s="94" t="n">
        <f aca="false">S372+((T372/2)-($T$1/2))</f>
        <v>0</v>
      </c>
      <c r="D372" s="122" t="n">
        <f aca="false">$D$378+(4*$I$378)</f>
        <v>-31.31</v>
      </c>
      <c r="E372" s="39" t="n">
        <f aca="false">$E$378-(1*$J$378)</f>
        <v>55.3</v>
      </c>
      <c r="F372" s="39" t="n">
        <v>-54</v>
      </c>
      <c r="G372" s="39" t="n">
        <f aca="false">E372</f>
        <v>55.3</v>
      </c>
    </row>
    <row r="373" customFormat="false" ht="14.25" hidden="false" customHeight="false" outlineLevel="0" collapsed="false">
      <c r="B373" s="0" t="s">
        <v>459</v>
      </c>
      <c r="C373" s="94" t="n">
        <f aca="false">S373+((T373/2)-($T$1/2))</f>
        <v>0</v>
      </c>
      <c r="D373" s="122" t="n">
        <f aca="false">$D$378+(5*$I$378)</f>
        <v>-30.56</v>
      </c>
      <c r="E373" s="39" t="n">
        <f aca="false">$E$378-(1*$J$378)</f>
        <v>55.3</v>
      </c>
      <c r="F373" s="39" t="n">
        <v>-54</v>
      </c>
      <c r="G373" s="39" t="n">
        <f aca="false">E373</f>
        <v>55.3</v>
      </c>
    </row>
    <row r="374" customFormat="false" ht="14.25" hidden="false" customHeight="false" outlineLevel="0" collapsed="false">
      <c r="A374" s="117"/>
      <c r="B374" s="0" t="s">
        <v>460</v>
      </c>
      <c r="C374" s="94" t="n">
        <f aca="false">S374+((T374/2)-($T$1/2))</f>
        <v>0</v>
      </c>
      <c r="D374" s="122" t="n">
        <f aca="false">$D$378-(4*$I$378)</f>
        <v>-37.31</v>
      </c>
      <c r="E374" s="39" t="n">
        <f aca="false">$E$378</f>
        <v>55.3</v>
      </c>
      <c r="F374" s="125" t="n">
        <v>-54</v>
      </c>
      <c r="G374" s="39" t="n">
        <f aca="false">E374</f>
        <v>55.3</v>
      </c>
    </row>
    <row r="375" customFormat="false" ht="14.25" hidden="false" customHeight="false" outlineLevel="0" collapsed="false">
      <c r="A375" s="117"/>
      <c r="B375" s="0" t="s">
        <v>461</v>
      </c>
      <c r="C375" s="94" t="n">
        <f aca="false">S375+((T375/2)-($T$1/2))</f>
        <v>0</v>
      </c>
      <c r="D375" s="122" t="n">
        <f aca="false">$D$378-(3*$I$378)</f>
        <v>-36.56</v>
      </c>
      <c r="E375" s="39" t="n">
        <f aca="false">$E$378</f>
        <v>55.3</v>
      </c>
      <c r="F375" s="125" t="n">
        <v>-54</v>
      </c>
      <c r="G375" s="39" t="n">
        <f aca="false">E375</f>
        <v>55.3</v>
      </c>
      <c r="I375" s="15"/>
    </row>
    <row r="376" customFormat="false" ht="14.25" hidden="false" customHeight="false" outlineLevel="0" collapsed="false">
      <c r="A376" s="117"/>
      <c r="B376" s="0" t="s">
        <v>462</v>
      </c>
      <c r="C376" s="94" t="n">
        <f aca="false">S376+((T376/2)-($T$1/2))</f>
        <v>0</v>
      </c>
      <c r="D376" s="122" t="n">
        <f aca="false">$D$378-(2*$I$378)</f>
        <v>-35.81</v>
      </c>
      <c r="E376" s="39" t="n">
        <f aca="false">$E$378</f>
        <v>55.3</v>
      </c>
      <c r="F376" s="125" t="n">
        <v>-54</v>
      </c>
      <c r="G376" s="39" t="n">
        <f aca="false">E376</f>
        <v>55.3</v>
      </c>
      <c r="I376" s="15"/>
    </row>
    <row r="377" customFormat="false" ht="14.25" hidden="false" customHeight="false" outlineLevel="0" collapsed="false">
      <c r="A377" s="117"/>
      <c r="B377" s="0" t="s">
        <v>463</v>
      </c>
      <c r="C377" s="94" t="n">
        <f aca="false">S377+((T377/2)-($T$1/2))</f>
        <v>0</v>
      </c>
      <c r="D377" s="122" t="n">
        <f aca="false">$D$378-(1*$I$378)</f>
        <v>-35.06</v>
      </c>
      <c r="E377" s="39" t="n">
        <f aca="false">$E$378</f>
        <v>55.3</v>
      </c>
      <c r="F377" s="125" t="n">
        <v>-54</v>
      </c>
      <c r="G377" s="39" t="n">
        <f aca="false">E377</f>
        <v>55.3</v>
      </c>
      <c r="I377" s="127" t="s">
        <v>261</v>
      </c>
    </row>
    <row r="378" customFormat="false" ht="14.25" hidden="false" customHeight="false" outlineLevel="0" collapsed="false">
      <c r="A378" s="128"/>
      <c r="B378" s="136" t="s">
        <v>464</v>
      </c>
      <c r="C378" s="130" t="n">
        <f aca="false">S378+((T378/2)-($T$1/2))</f>
        <v>0</v>
      </c>
      <c r="D378" s="131" t="n">
        <v>-34.31</v>
      </c>
      <c r="E378" s="132" t="n">
        <v>55.3</v>
      </c>
      <c r="F378" s="125" t="n">
        <v>-54</v>
      </c>
      <c r="G378" s="39" t="n">
        <f aca="false">E378</f>
        <v>55.3</v>
      </c>
      <c r="H378" s="132"/>
      <c r="I378" s="133" t="n">
        <v>0.75</v>
      </c>
    </row>
    <row r="379" customFormat="false" ht="14.25" hidden="false" customHeight="false" outlineLevel="0" collapsed="false">
      <c r="B379" s="0" t="s">
        <v>465</v>
      </c>
      <c r="C379" s="94" t="n">
        <f aca="false">S379+((T379/2)-($T$1/2))</f>
        <v>0</v>
      </c>
      <c r="D379" s="122" t="n">
        <f aca="false">$D$378+(1*$I$378)</f>
        <v>-33.56</v>
      </c>
      <c r="E379" s="39" t="n">
        <f aca="false">$E$378</f>
        <v>55.3</v>
      </c>
      <c r="F379" s="125" t="n">
        <v>-54</v>
      </c>
      <c r="G379" s="39" t="n">
        <f aca="false">E379</f>
        <v>55.3</v>
      </c>
      <c r="H379" s="124"/>
      <c r="I379" s="15"/>
    </row>
    <row r="380" customFormat="false" ht="14.25" hidden="false" customHeight="false" outlineLevel="0" collapsed="false">
      <c r="B380" s="0" t="s">
        <v>466</v>
      </c>
      <c r="C380" s="94" t="n">
        <f aca="false">S380+((T380/2)-($T$1/2))</f>
        <v>0</v>
      </c>
      <c r="D380" s="122" t="n">
        <f aca="false">$D$378+(2*$I$378)</f>
        <v>-32.81</v>
      </c>
      <c r="E380" s="39" t="n">
        <f aca="false">$E$378</f>
        <v>55.3</v>
      </c>
      <c r="F380" s="125" t="n">
        <v>-54</v>
      </c>
      <c r="G380" s="39" t="n">
        <f aca="false">E380</f>
        <v>55.3</v>
      </c>
      <c r="H380" s="124"/>
      <c r="I380" s="15"/>
    </row>
    <row r="381" customFormat="false" ht="14.25" hidden="false" customHeight="false" outlineLevel="0" collapsed="false">
      <c r="B381" s="0" t="s">
        <v>467</v>
      </c>
      <c r="C381" s="94" t="n">
        <f aca="false">S381+((T381/2)-($T$1/2))</f>
        <v>0</v>
      </c>
      <c r="D381" s="122" t="n">
        <f aca="false">$D$378+(3*$I$378)</f>
        <v>-32.06</v>
      </c>
      <c r="E381" s="39" t="n">
        <f aca="false">$E$378</f>
        <v>55.3</v>
      </c>
      <c r="F381" s="125" t="n">
        <v>-54</v>
      </c>
      <c r="G381" s="39" t="n">
        <f aca="false">E381</f>
        <v>55.3</v>
      </c>
      <c r="H381" s="44"/>
    </row>
    <row r="382" customFormat="false" ht="14.25" hidden="false" customHeight="false" outlineLevel="0" collapsed="false">
      <c r="B382" s="0" t="s">
        <v>468</v>
      </c>
      <c r="C382" s="94" t="n">
        <f aca="false">S382+((T382/2)-($T$1/2))</f>
        <v>0</v>
      </c>
      <c r="D382" s="122" t="n">
        <f aca="false">$D$378+(4*$I$378)</f>
        <v>-31.31</v>
      </c>
      <c r="E382" s="39" t="n">
        <f aca="false">$E$378</f>
        <v>55.3</v>
      </c>
      <c r="F382" s="125" t="n">
        <v>-54</v>
      </c>
      <c r="G382" s="39" t="n">
        <f aca="false">E382</f>
        <v>55.3</v>
      </c>
    </row>
    <row r="383" customFormat="false" ht="14.25" hidden="false" customHeight="false" outlineLevel="0" collapsed="false">
      <c r="B383" s="0" t="s">
        <v>469</v>
      </c>
      <c r="C383" s="94" t="n">
        <f aca="false">S383+((T383/2)-($T$1/2))</f>
        <v>0</v>
      </c>
      <c r="D383" s="122" t="n">
        <f aca="false">$D$378+(5*$I$378)</f>
        <v>-30.56</v>
      </c>
      <c r="E383" s="39" t="n">
        <f aca="false">$E$378</f>
        <v>55.3</v>
      </c>
      <c r="F383" s="125" t="n">
        <v>-54</v>
      </c>
      <c r="G383" s="39" t="n">
        <f aca="false">E383</f>
        <v>55.3</v>
      </c>
    </row>
    <row r="384" customFormat="false" ht="14.25" hidden="false" customHeight="false" outlineLevel="0" collapsed="false">
      <c r="B384" s="0" t="s">
        <v>470</v>
      </c>
      <c r="C384" s="94" t="n">
        <f aca="false">S384+((T384/2)-($T$1/2))</f>
        <v>0</v>
      </c>
      <c r="D384" s="122" t="n">
        <f aca="false">$D$378-(4*$I$378)</f>
        <v>-37.31</v>
      </c>
      <c r="E384" s="134" t="n">
        <f aca="false">$E$378+(1*$J$378)</f>
        <v>55.3</v>
      </c>
      <c r="F384" s="39" t="n">
        <v>-54</v>
      </c>
      <c r="G384" s="39" t="n">
        <f aca="false">E384</f>
        <v>55.3</v>
      </c>
      <c r="H384" s="123"/>
    </row>
    <row r="385" customFormat="false" ht="14.25" hidden="false" customHeight="false" outlineLevel="0" collapsed="false">
      <c r="B385" s="0" t="s">
        <v>471</v>
      </c>
      <c r="C385" s="94" t="n">
        <f aca="false">S385+((T385/2)-($T$1/2))</f>
        <v>0</v>
      </c>
      <c r="D385" s="122" t="n">
        <f aca="false">$D$378-(3*$I$378)</f>
        <v>-36.56</v>
      </c>
      <c r="E385" s="134" t="n">
        <f aca="false">$E$378+(1*$J$378)</f>
        <v>55.3</v>
      </c>
      <c r="F385" s="39" t="n">
        <v>-54</v>
      </c>
      <c r="G385" s="39" t="n">
        <f aca="false">E385</f>
        <v>55.3</v>
      </c>
    </row>
    <row r="386" customFormat="false" ht="14.25" hidden="false" customHeight="false" outlineLevel="0" collapsed="false">
      <c r="B386" s="0" t="s">
        <v>472</v>
      </c>
      <c r="C386" s="94" t="n">
        <f aca="false">S386+((T386/2)-($T$1/2))</f>
        <v>0</v>
      </c>
      <c r="D386" s="122" t="n">
        <f aca="false">$D$378-(2*$I$378)</f>
        <v>-35.81</v>
      </c>
      <c r="E386" s="134" t="n">
        <f aca="false">$E$378+(1*$J$378)</f>
        <v>55.3</v>
      </c>
      <c r="F386" s="39" t="n">
        <v>-54</v>
      </c>
      <c r="G386" s="39" t="n">
        <f aca="false">E386</f>
        <v>55.3</v>
      </c>
    </row>
    <row r="387" customFormat="false" ht="14.25" hidden="false" customHeight="false" outlineLevel="0" collapsed="false">
      <c r="A387" s="117"/>
      <c r="B387" s="0" t="s">
        <v>473</v>
      </c>
      <c r="C387" s="94" t="n">
        <f aca="false">S387+((T387/2)-($T$1/2))</f>
        <v>0</v>
      </c>
      <c r="D387" s="122" t="n">
        <f aca="false">$D$378-(1*$I$378)</f>
        <v>-35.06</v>
      </c>
      <c r="E387" s="134" t="n">
        <f aca="false">$E$378+(1*$J$378)</f>
        <v>55.3</v>
      </c>
      <c r="F387" s="39" t="n">
        <v>-54</v>
      </c>
      <c r="G387" s="39" t="n">
        <f aca="false">E387</f>
        <v>55.3</v>
      </c>
    </row>
    <row r="388" customFormat="false" ht="14.25" hidden="false" customHeight="false" outlineLevel="0" collapsed="false">
      <c r="A388" s="117"/>
      <c r="B388" s="0" t="s">
        <v>474</v>
      </c>
      <c r="C388" s="94" t="n">
        <f aca="false">S388+((T388/2)-($T$1/2))</f>
        <v>0</v>
      </c>
      <c r="D388" s="122" t="n">
        <f aca="false">$D$378</f>
        <v>-34.31</v>
      </c>
      <c r="E388" s="134" t="n">
        <f aca="false">$E$378+(1*$J$378)</f>
        <v>55.3</v>
      </c>
      <c r="F388" s="39" t="n">
        <v>-54</v>
      </c>
      <c r="G388" s="39" t="n">
        <f aca="false">E388</f>
        <v>55.3</v>
      </c>
    </row>
    <row r="389" customFormat="false" ht="14.25" hidden="false" customHeight="false" outlineLevel="0" collapsed="false">
      <c r="A389" s="117"/>
      <c r="B389" s="0" t="s">
        <v>475</v>
      </c>
      <c r="C389" s="94" t="n">
        <f aca="false">S389+((T389/2)-($T$1/2))</f>
        <v>0</v>
      </c>
      <c r="D389" s="122" t="n">
        <f aca="false">$D$378+(1*$I$378)</f>
        <v>-33.56</v>
      </c>
      <c r="E389" s="134" t="n">
        <f aca="false">$E$378+(1*$J$378)</f>
        <v>55.3</v>
      </c>
      <c r="F389" s="39" t="n">
        <v>-54</v>
      </c>
      <c r="G389" s="39" t="n">
        <f aca="false">E389</f>
        <v>55.3</v>
      </c>
      <c r="H389" s="124"/>
    </row>
    <row r="390" customFormat="false" ht="14.25" hidden="false" customHeight="false" outlineLevel="0" collapsed="false">
      <c r="A390" s="117"/>
      <c r="B390" s="0" t="s">
        <v>476</v>
      </c>
      <c r="C390" s="94" t="n">
        <f aca="false">S390+((T390/2)-($T$1/2))</f>
        <v>0</v>
      </c>
      <c r="D390" s="122" t="n">
        <f aca="false">$D$378+(2*$I$378)</f>
        <v>-32.81</v>
      </c>
      <c r="E390" s="134" t="n">
        <f aca="false">$E$378+(1*$J$378)</f>
        <v>55.3</v>
      </c>
      <c r="F390" s="39" t="n">
        <v>-54</v>
      </c>
      <c r="G390" s="39" t="n">
        <f aca="false">E390</f>
        <v>55.3</v>
      </c>
      <c r="H390" s="123"/>
    </row>
    <row r="391" customFormat="false" ht="14.25" hidden="false" customHeight="false" outlineLevel="0" collapsed="false">
      <c r="A391" s="117"/>
      <c r="B391" s="0" t="s">
        <v>477</v>
      </c>
      <c r="C391" s="94" t="n">
        <f aca="false">S391+((T391/2)-($T$1/2))</f>
        <v>0</v>
      </c>
      <c r="D391" s="122" t="n">
        <f aca="false">$D$378+(3*$I$378)</f>
        <v>-32.06</v>
      </c>
      <c r="E391" s="134" t="n">
        <f aca="false">$E$378+(1*$J$378)</f>
        <v>55.3</v>
      </c>
      <c r="F391" s="39" t="n">
        <v>-54</v>
      </c>
      <c r="G391" s="39" t="n">
        <f aca="false">E391</f>
        <v>55.3</v>
      </c>
    </row>
    <row r="392" customFormat="false" ht="14.25" hidden="false" customHeight="false" outlineLevel="0" collapsed="false">
      <c r="B392" s="0" t="s">
        <v>478</v>
      </c>
      <c r="C392" s="94" t="n">
        <f aca="false">S392+((T392/2)-($T$1/2))</f>
        <v>0</v>
      </c>
      <c r="D392" s="122" t="n">
        <f aca="false">$D$378+(4*$I$378)</f>
        <v>-31.31</v>
      </c>
      <c r="E392" s="134" t="n">
        <f aca="false">$E$378+(1*$J$378)</f>
        <v>55.3</v>
      </c>
      <c r="F392" s="39" t="n">
        <v>-54</v>
      </c>
      <c r="G392" s="39" t="n">
        <f aca="false">E392</f>
        <v>55.3</v>
      </c>
    </row>
    <row r="393" customFormat="false" ht="14.25" hidden="false" customHeight="false" outlineLevel="0" collapsed="false">
      <c r="A393" s="117"/>
      <c r="B393" s="0" t="s">
        <v>479</v>
      </c>
      <c r="C393" s="94" t="n">
        <f aca="false">S393+((T393/2)-($T$1/2))</f>
        <v>0</v>
      </c>
      <c r="D393" s="122" t="n">
        <f aca="false">$D$378+(5*$I$378)</f>
        <v>-30.56</v>
      </c>
      <c r="E393" s="134" t="n">
        <f aca="false">$E$378+(1*$J$378)</f>
        <v>55.3</v>
      </c>
      <c r="F393" s="39" t="n">
        <v>-54</v>
      </c>
      <c r="G393" s="39" t="n">
        <f aca="false">E393</f>
        <v>55.3</v>
      </c>
    </row>
    <row r="394" customFormat="false" ht="14.25" hidden="false" customHeight="false" outlineLevel="0" collapsed="false">
      <c r="A394" s="117"/>
      <c r="B394" s="0" t="s">
        <v>480</v>
      </c>
      <c r="C394" s="94" t="n">
        <f aca="false">S394+((T394/2)-($T$1/2))</f>
        <v>0</v>
      </c>
      <c r="D394" s="122" t="n">
        <f aca="false">$D$378-(4*$I$378)</f>
        <v>-37.31</v>
      </c>
      <c r="E394" s="134" t="n">
        <f aca="false">$E$378+(2*$J$378)</f>
        <v>55.3</v>
      </c>
      <c r="F394" s="39" t="n">
        <v>-54</v>
      </c>
      <c r="G394" s="39" t="n">
        <f aca="false">E394</f>
        <v>55.3</v>
      </c>
    </row>
    <row r="395" customFormat="false" ht="14.25" hidden="false" customHeight="false" outlineLevel="0" collapsed="false">
      <c r="A395" s="117"/>
      <c r="B395" s="0" t="s">
        <v>481</v>
      </c>
      <c r="C395" s="94" t="n">
        <f aca="false">S395+((T395/2)-($T$1/2))</f>
        <v>0</v>
      </c>
      <c r="D395" s="122" t="n">
        <f aca="false">$D$378-(3*$I$378)</f>
        <v>-36.56</v>
      </c>
      <c r="E395" s="134" t="n">
        <f aca="false">$E$378+(2*$J$378)</f>
        <v>55.3</v>
      </c>
      <c r="F395" s="39" t="n">
        <v>-54</v>
      </c>
      <c r="G395" s="39" t="n">
        <f aca="false">E395</f>
        <v>55.3</v>
      </c>
    </row>
    <row r="396" customFormat="false" ht="14.25" hidden="false" customHeight="false" outlineLevel="0" collapsed="false">
      <c r="A396" s="117"/>
      <c r="B396" s="0" t="s">
        <v>482</v>
      </c>
      <c r="C396" s="94" t="n">
        <f aca="false">S396+((T396/2)-($T$1/2))</f>
        <v>0</v>
      </c>
      <c r="D396" s="122" t="n">
        <f aca="false">$D$378-(2*$I$378)</f>
        <v>-35.81</v>
      </c>
      <c r="E396" s="134" t="n">
        <f aca="false">$E$378+(2*$J$378)</f>
        <v>55.3</v>
      </c>
      <c r="F396" s="39" t="n">
        <v>-54</v>
      </c>
      <c r="G396" s="39" t="n">
        <f aca="false">E396</f>
        <v>55.3</v>
      </c>
      <c r="H396" s="123"/>
    </row>
    <row r="397" customFormat="false" ht="14.25" hidden="false" customHeight="false" outlineLevel="0" collapsed="false">
      <c r="A397" s="117"/>
      <c r="B397" s="0" t="s">
        <v>483</v>
      </c>
      <c r="C397" s="94" t="n">
        <f aca="false">S397+((T397/2)-($T$1/2))</f>
        <v>0</v>
      </c>
      <c r="D397" s="122" t="n">
        <f aca="false">$D$378-(1*$I$378)</f>
        <v>-35.06</v>
      </c>
      <c r="E397" s="134" t="n">
        <f aca="false">$E$378+(2*$J$378)</f>
        <v>55.3</v>
      </c>
      <c r="F397" s="39" t="n">
        <v>-54</v>
      </c>
      <c r="G397" s="39" t="n">
        <f aca="false">E397</f>
        <v>55.3</v>
      </c>
    </row>
    <row r="398" customFormat="false" ht="14.25" hidden="false" customHeight="false" outlineLevel="0" collapsed="false">
      <c r="B398" s="0" t="s">
        <v>484</v>
      </c>
      <c r="C398" s="94" t="n">
        <f aca="false">S398+((T398/2)-($T$1/2))</f>
        <v>0</v>
      </c>
      <c r="D398" s="122" t="n">
        <f aca="false">$D$378</f>
        <v>-34.31</v>
      </c>
      <c r="E398" s="134" t="n">
        <f aca="false">$E$378+(2*$J$378)</f>
        <v>55.3</v>
      </c>
      <c r="F398" s="39" t="n">
        <v>-54</v>
      </c>
      <c r="G398" s="39" t="n">
        <f aca="false">E398</f>
        <v>55.3</v>
      </c>
    </row>
    <row r="399" customFormat="false" ht="14.25" hidden="false" customHeight="false" outlineLevel="0" collapsed="false">
      <c r="A399" s="117"/>
      <c r="B399" s="0" t="s">
        <v>485</v>
      </c>
      <c r="C399" s="94" t="n">
        <f aca="false">S399+((T399/2)-($T$1/2))</f>
        <v>0</v>
      </c>
      <c r="D399" s="122" t="n">
        <f aca="false">$D$378+(1*$I$378)</f>
        <v>-33.56</v>
      </c>
      <c r="E399" s="134" t="n">
        <f aca="false">$E$378+(2*$J$378)</f>
        <v>55.3</v>
      </c>
      <c r="F399" s="39" t="n">
        <v>-54</v>
      </c>
      <c r="G399" s="39" t="n">
        <f aca="false">E399</f>
        <v>55.3</v>
      </c>
    </row>
    <row r="400" customFormat="false" ht="14.25" hidden="false" customHeight="false" outlineLevel="0" collapsed="false">
      <c r="A400" s="117"/>
      <c r="B400" s="0" t="s">
        <v>486</v>
      </c>
      <c r="C400" s="94" t="n">
        <f aca="false">S400+((T400/2)-($T$1/2))</f>
        <v>0</v>
      </c>
      <c r="D400" s="122" t="n">
        <f aca="false">$D$378+(2*$I$378)</f>
        <v>-32.81</v>
      </c>
      <c r="E400" s="134" t="n">
        <f aca="false">$E$378+(2*$J$378)</f>
        <v>55.3</v>
      </c>
      <c r="F400" s="39" t="n">
        <v>-54</v>
      </c>
      <c r="G400" s="39" t="n">
        <f aca="false">E400</f>
        <v>55.3</v>
      </c>
    </row>
    <row r="401" customFormat="false" ht="14.25" hidden="false" customHeight="false" outlineLevel="0" collapsed="false">
      <c r="A401" s="117"/>
      <c r="B401" s="0" t="s">
        <v>487</v>
      </c>
      <c r="C401" s="94" t="n">
        <f aca="false">S401+((T401/2)-($T$1/2))</f>
        <v>0</v>
      </c>
      <c r="D401" s="122" t="n">
        <f aca="false">$D$378+(3*$I$378)</f>
        <v>-32.06</v>
      </c>
      <c r="E401" s="134" t="n">
        <f aca="false">$E$378+(2*$J$378)</f>
        <v>55.3</v>
      </c>
      <c r="F401" s="39" t="n">
        <v>-54</v>
      </c>
      <c r="G401" s="39" t="n">
        <f aca="false">E401</f>
        <v>55.3</v>
      </c>
    </row>
    <row r="402" customFormat="false" ht="14.25" hidden="false" customHeight="false" outlineLevel="0" collapsed="false">
      <c r="A402" s="117"/>
      <c r="B402" s="0" t="s">
        <v>488</v>
      </c>
      <c r="C402" s="94" t="n">
        <f aca="false">S402+((T402/2)-($T$1/2))</f>
        <v>0</v>
      </c>
      <c r="D402" s="122" t="n">
        <f aca="false">$D$378+(4*$I$378)</f>
        <v>-31.31</v>
      </c>
      <c r="E402" s="134" t="n">
        <f aca="false">$E$378+(2*$J$378)</f>
        <v>55.3</v>
      </c>
      <c r="F402" s="39" t="n">
        <v>-54</v>
      </c>
      <c r="G402" s="39" t="n">
        <f aca="false">E402</f>
        <v>55.3</v>
      </c>
    </row>
    <row r="403" customFormat="false" ht="14.25" hidden="false" customHeight="false" outlineLevel="0" collapsed="false">
      <c r="A403" s="117"/>
      <c r="B403" s="0" t="s">
        <v>489</v>
      </c>
      <c r="C403" s="94" t="n">
        <f aca="false">S403+((T403/2)-($T$1/2))</f>
        <v>0</v>
      </c>
      <c r="D403" s="122" t="n">
        <f aca="false">$D$378+(5*$I$378)</f>
        <v>-30.56</v>
      </c>
      <c r="E403" s="134" t="n">
        <f aca="false">$E$378+(2*$J$378)</f>
        <v>55.3</v>
      </c>
      <c r="F403" s="39" t="n">
        <v>-54</v>
      </c>
      <c r="G403" s="39" t="n">
        <f aca="false">E403</f>
        <v>55.3</v>
      </c>
    </row>
    <row r="404" customFormat="false" ht="14.25" hidden="false" customHeight="false" outlineLevel="0" collapsed="false">
      <c r="B404" s="0" t="s">
        <v>490</v>
      </c>
      <c r="C404" s="94" t="n">
        <f aca="false">S404+((T404/2)-($T$1/2))</f>
        <v>0</v>
      </c>
      <c r="D404" s="122" t="n">
        <f aca="false">$D$378-(4*$I$378)</f>
        <v>-37.31</v>
      </c>
      <c r="E404" s="134" t="n">
        <f aca="false">$E$378+(3*$J$378)</f>
        <v>55.3</v>
      </c>
      <c r="F404" s="39" t="n">
        <v>-54</v>
      </c>
      <c r="G404" s="39" t="n">
        <f aca="false">E404</f>
        <v>55.3</v>
      </c>
    </row>
    <row r="405" customFormat="false" ht="14.25" hidden="false" customHeight="false" outlineLevel="0" collapsed="false">
      <c r="B405" s="0" t="s">
        <v>491</v>
      </c>
      <c r="C405" s="94" t="n">
        <f aca="false">S405+((T405/2)-($T$1/2))</f>
        <v>0</v>
      </c>
      <c r="D405" s="122" t="n">
        <f aca="false">$D$378-(3*$I$378)</f>
        <v>-36.56</v>
      </c>
      <c r="E405" s="134" t="n">
        <f aca="false">$E$378+(3*$J$378)</f>
        <v>55.3</v>
      </c>
      <c r="F405" s="39" t="n">
        <v>-54</v>
      </c>
      <c r="G405" s="39" t="n">
        <f aca="false">E405</f>
        <v>55.3</v>
      </c>
    </row>
    <row r="406" customFormat="false" ht="14.25" hidden="false" customHeight="false" outlineLevel="0" collapsed="false">
      <c r="B406" s="0" t="s">
        <v>492</v>
      </c>
      <c r="C406" s="94" t="n">
        <f aca="false">S406+((T406/2)-($T$1/2))</f>
        <v>0</v>
      </c>
      <c r="D406" s="122" t="n">
        <f aca="false">$D$378-(2*$I$378)</f>
        <v>-35.81</v>
      </c>
      <c r="E406" s="134" t="n">
        <f aca="false">$E$378+(3*$J$378)</f>
        <v>55.3</v>
      </c>
      <c r="F406" s="39" t="n">
        <v>-54</v>
      </c>
      <c r="G406" s="39" t="n">
        <f aca="false">E406</f>
        <v>55.3</v>
      </c>
      <c r="H406" s="44"/>
    </row>
    <row r="407" customFormat="false" ht="14.25" hidden="false" customHeight="false" outlineLevel="0" collapsed="false">
      <c r="B407" s="0" t="s">
        <v>493</v>
      </c>
      <c r="C407" s="94" t="n">
        <f aca="false">S407+((T407/2)-($T$1/2))</f>
        <v>0</v>
      </c>
      <c r="D407" s="122" t="n">
        <f aca="false">$D$378-(1*$I$378)</f>
        <v>-35.06</v>
      </c>
      <c r="E407" s="134" t="n">
        <f aca="false">$E$378+(3*$J$378)</f>
        <v>55.3</v>
      </c>
      <c r="F407" s="39" t="n">
        <v>-54</v>
      </c>
      <c r="G407" s="39" t="n">
        <f aca="false">E407</f>
        <v>55.3</v>
      </c>
      <c r="H407" s="44"/>
    </row>
    <row r="408" customFormat="false" ht="14.25" hidden="false" customHeight="false" outlineLevel="0" collapsed="false">
      <c r="B408" s="0" t="s">
        <v>494</v>
      </c>
      <c r="C408" s="94" t="n">
        <f aca="false">S408+((T408/2)-($T$1/2))</f>
        <v>0</v>
      </c>
      <c r="D408" s="122" t="n">
        <f aca="false">$D$378</f>
        <v>-34.31</v>
      </c>
      <c r="E408" s="134" t="n">
        <f aca="false">$E$378+(3*$J$378)</f>
        <v>55.3</v>
      </c>
      <c r="F408" s="39" t="n">
        <v>-54</v>
      </c>
      <c r="G408" s="39" t="n">
        <f aca="false">E408</f>
        <v>55.3</v>
      </c>
    </row>
    <row r="409" customFormat="false" ht="14.25" hidden="false" customHeight="false" outlineLevel="0" collapsed="false">
      <c r="B409" s="0" t="s">
        <v>495</v>
      </c>
      <c r="C409" s="94" t="n">
        <f aca="false">S409+((T409/2)-($T$1/2))</f>
        <v>0</v>
      </c>
      <c r="D409" s="122" t="n">
        <f aca="false">$D$378+(1*$I$378)</f>
        <v>-33.56</v>
      </c>
      <c r="E409" s="134" t="n">
        <f aca="false">$E$378+(3*$J$378)</f>
        <v>55.3</v>
      </c>
      <c r="F409" s="39" t="n">
        <v>-54</v>
      </c>
      <c r="G409" s="39" t="n">
        <f aca="false">E409</f>
        <v>55.3</v>
      </c>
    </row>
    <row r="410" customFormat="false" ht="14.25" hidden="false" customHeight="false" outlineLevel="0" collapsed="false">
      <c r="B410" s="0" t="s">
        <v>496</v>
      </c>
      <c r="C410" s="94" t="n">
        <f aca="false">S410+((T410/2)-($T$1/2))</f>
        <v>0</v>
      </c>
      <c r="D410" s="122" t="n">
        <f aca="false">$D$378+(2*$I$378)</f>
        <v>-32.81</v>
      </c>
      <c r="E410" s="134" t="n">
        <f aca="false">$E$378+(3*$J$378)</f>
        <v>55.3</v>
      </c>
      <c r="F410" s="39" t="n">
        <v>-54</v>
      </c>
      <c r="G410" s="39" t="n">
        <f aca="false">E410</f>
        <v>55.3</v>
      </c>
      <c r="H410" s="123"/>
    </row>
    <row r="411" customFormat="false" ht="14.25" hidden="false" customHeight="false" outlineLevel="0" collapsed="false">
      <c r="B411" s="0" t="s">
        <v>497</v>
      </c>
      <c r="C411" s="94" t="n">
        <f aca="false">S411+((T411/2)-($T$1/2))</f>
        <v>0</v>
      </c>
      <c r="D411" s="122" t="n">
        <f aca="false">$D$378+(3*$I$378)</f>
        <v>-32.06</v>
      </c>
      <c r="E411" s="134" t="n">
        <f aca="false">$E$378+(3*$J$378)</f>
        <v>55.3</v>
      </c>
      <c r="F411" s="39" t="n">
        <v>-54</v>
      </c>
      <c r="G411" s="39" t="n">
        <f aca="false">E411</f>
        <v>55.3</v>
      </c>
    </row>
    <row r="412" customFormat="false" ht="14.25" hidden="false" customHeight="false" outlineLevel="0" collapsed="false">
      <c r="B412" s="0" t="s">
        <v>498</v>
      </c>
      <c r="C412" s="94" t="n">
        <f aca="false">S412+((T412/2)-($T$1/2))</f>
        <v>0</v>
      </c>
      <c r="D412" s="122" t="n">
        <f aca="false">$D$378+(4*$I$378)</f>
        <v>-31.31</v>
      </c>
      <c r="E412" s="134" t="n">
        <f aca="false">$E$378+(3*$J$378)</f>
        <v>55.3</v>
      </c>
      <c r="F412" s="39" t="n">
        <v>-54</v>
      </c>
      <c r="G412" s="39" t="n">
        <f aca="false">E412</f>
        <v>55.3</v>
      </c>
    </row>
    <row r="413" customFormat="false" ht="14.25" hidden="false" customHeight="false" outlineLevel="0" collapsed="false">
      <c r="A413" s="117"/>
      <c r="B413" s="0" t="s">
        <v>499</v>
      </c>
      <c r="C413" s="94" t="n">
        <f aca="false">S413+((T413/2)-($T$1/2))</f>
        <v>0</v>
      </c>
      <c r="D413" s="122" t="n">
        <f aca="false">$D$378+(5*$I$378)</f>
        <v>-30.56</v>
      </c>
      <c r="E413" s="134" t="n">
        <f aca="false">$E$378+(3*$J$378)</f>
        <v>55.3</v>
      </c>
      <c r="F413" s="39" t="n">
        <v>-54</v>
      </c>
      <c r="G413" s="39" t="n">
        <f aca="false">E413</f>
        <v>55.3</v>
      </c>
    </row>
    <row r="414" customFormat="false" ht="14.25" hidden="false" customHeight="false" outlineLevel="0" collapsed="false">
      <c r="A414" s="117"/>
      <c r="B414" s="0" t="s">
        <v>500</v>
      </c>
      <c r="C414" s="94" t="n">
        <f aca="false">S414+((T414/2)-($T$1/2))</f>
        <v>0</v>
      </c>
      <c r="D414" s="122" t="n">
        <f aca="false">$D$378-(4*$I$378)</f>
        <v>-37.31</v>
      </c>
      <c r="E414" s="134" t="n">
        <f aca="false">$E$378+(4*$J$378)</f>
        <v>55.3</v>
      </c>
      <c r="F414" s="39" t="n">
        <v>-54</v>
      </c>
      <c r="G414" s="39" t="n">
        <f aca="false">E414</f>
        <v>55.3</v>
      </c>
    </row>
    <row r="415" customFormat="false" ht="14.25" hidden="false" customHeight="false" outlineLevel="0" collapsed="false">
      <c r="A415" s="117"/>
      <c r="B415" s="0" t="s">
        <v>501</v>
      </c>
      <c r="C415" s="94" t="n">
        <f aca="false">S415+((T415/2)-($T$1/2))</f>
        <v>0</v>
      </c>
      <c r="D415" s="122" t="n">
        <f aca="false">$D$378-(3*$I$378)</f>
        <v>-36.56</v>
      </c>
      <c r="E415" s="134" t="n">
        <f aca="false">$E$378+(4*$J$378)</f>
        <v>55.3</v>
      </c>
      <c r="F415" s="39" t="n">
        <v>-54</v>
      </c>
      <c r="G415" s="39" t="n">
        <f aca="false">E415</f>
        <v>55.3</v>
      </c>
    </row>
    <row r="416" customFormat="false" ht="14.25" hidden="false" customHeight="false" outlineLevel="0" collapsed="false">
      <c r="A416" s="117"/>
      <c r="B416" s="0" t="s">
        <v>502</v>
      </c>
      <c r="C416" s="94" t="n">
        <f aca="false">S416+((T416/2)-($T$1/2))</f>
        <v>0</v>
      </c>
      <c r="D416" s="122" t="n">
        <f aca="false">$D$378-(2*$I$378)</f>
        <v>-35.81</v>
      </c>
      <c r="E416" s="134" t="n">
        <f aca="false">$E$378+(4*$J$378)</f>
        <v>55.3</v>
      </c>
      <c r="F416" s="39" t="n">
        <v>-54</v>
      </c>
      <c r="G416" s="39" t="n">
        <f aca="false">E416</f>
        <v>55.3</v>
      </c>
      <c r="H416" s="123"/>
    </row>
    <row r="417" customFormat="false" ht="14.25" hidden="false" customHeight="false" outlineLevel="0" collapsed="false">
      <c r="A417" s="117"/>
      <c r="B417" s="0" t="s">
        <v>503</v>
      </c>
      <c r="C417" s="94" t="n">
        <f aca="false">S417+((T417/2)-($T$1/2))</f>
        <v>0</v>
      </c>
      <c r="D417" s="122" t="n">
        <f aca="false">$D$378-(1*$I$378)</f>
        <v>-35.06</v>
      </c>
      <c r="E417" s="134" t="n">
        <f aca="false">$E$378+(4*$J$378)</f>
        <v>55.3</v>
      </c>
      <c r="F417" s="39" t="n">
        <v>-54</v>
      </c>
      <c r="G417" s="39" t="n">
        <f aca="false">E417</f>
        <v>55.3</v>
      </c>
    </row>
    <row r="418" customFormat="false" ht="14.25" hidden="false" customHeight="false" outlineLevel="0" collapsed="false">
      <c r="B418" s="0" t="s">
        <v>504</v>
      </c>
      <c r="C418" s="94" t="n">
        <f aca="false">S418+((T418/2)-($T$1/2))</f>
        <v>0</v>
      </c>
      <c r="D418" s="122" t="n">
        <f aca="false">$D$378</f>
        <v>-34.31</v>
      </c>
      <c r="E418" s="134" t="n">
        <f aca="false">$E$378+(4*$J$378)</f>
        <v>55.3</v>
      </c>
      <c r="F418" s="39" t="n">
        <v>-54</v>
      </c>
      <c r="G418" s="39" t="n">
        <f aca="false">E418</f>
        <v>55.3</v>
      </c>
    </row>
    <row r="419" customFormat="false" ht="14.25" hidden="false" customHeight="false" outlineLevel="0" collapsed="false">
      <c r="A419" s="117"/>
      <c r="B419" s="0" t="s">
        <v>505</v>
      </c>
      <c r="C419" s="94" t="n">
        <f aca="false">S419+((T419/2)-($T$1/2))</f>
        <v>0</v>
      </c>
      <c r="D419" s="122" t="n">
        <f aca="false">$D$378+(1*$I$378)</f>
        <v>-33.56</v>
      </c>
      <c r="E419" s="134" t="n">
        <f aca="false">$E$378+(4*$J$378)</f>
        <v>55.3</v>
      </c>
      <c r="F419" s="39" t="n">
        <v>-54</v>
      </c>
      <c r="G419" s="39" t="n">
        <f aca="false">E419</f>
        <v>55.3</v>
      </c>
    </row>
    <row r="420" customFormat="false" ht="14.25" hidden="false" customHeight="false" outlineLevel="0" collapsed="false">
      <c r="A420" s="117"/>
      <c r="B420" s="0" t="s">
        <v>506</v>
      </c>
      <c r="C420" s="94" t="n">
        <f aca="false">S420+((T420/2)-($T$1/2))</f>
        <v>0</v>
      </c>
      <c r="D420" s="122" t="n">
        <f aca="false">$D$378+(2*$I$378)</f>
        <v>-32.81</v>
      </c>
      <c r="E420" s="134" t="n">
        <f aca="false">$E$378+(4*$J$378)</f>
        <v>55.3</v>
      </c>
      <c r="F420" s="39" t="n">
        <v>-54</v>
      </c>
      <c r="G420" s="39" t="n">
        <f aca="false">E420</f>
        <v>55.3</v>
      </c>
    </row>
    <row r="421" customFormat="false" ht="14.25" hidden="false" customHeight="false" outlineLevel="0" collapsed="false">
      <c r="A421" s="117"/>
      <c r="B421" s="0" t="s">
        <v>507</v>
      </c>
      <c r="C421" s="94" t="n">
        <f aca="false">S421+((T421/2)-($T$1/2))</f>
        <v>0</v>
      </c>
      <c r="D421" s="122" t="n">
        <f aca="false">$D$378+(3*$I$378)</f>
        <v>-32.06</v>
      </c>
      <c r="E421" s="134" t="n">
        <f aca="false">$E$378+(4*$J$378)</f>
        <v>55.3</v>
      </c>
      <c r="F421" s="39" t="n">
        <v>-54</v>
      </c>
      <c r="G421" s="39" t="n">
        <f aca="false">E421</f>
        <v>55.3</v>
      </c>
    </row>
    <row r="422" customFormat="false" ht="14.25" hidden="false" customHeight="false" outlineLevel="0" collapsed="false">
      <c r="A422" s="117"/>
      <c r="B422" s="0" t="s">
        <v>508</v>
      </c>
      <c r="C422" s="94" t="n">
        <f aca="false">S422+((T422/2)-($T$1/2))</f>
        <v>0</v>
      </c>
      <c r="D422" s="122" t="n">
        <f aca="false">$D$378+(4*$I$378)</f>
        <v>-31.31</v>
      </c>
      <c r="E422" s="134" t="n">
        <f aca="false">$E$378+(4*$J$378)</f>
        <v>55.3</v>
      </c>
      <c r="F422" s="39" t="n">
        <v>-54</v>
      </c>
      <c r="G422" s="39" t="n">
        <f aca="false">E422</f>
        <v>55.3</v>
      </c>
      <c r="H422" s="123"/>
    </row>
    <row r="423" customFormat="false" ht="14.25" hidden="false" customHeight="false" outlineLevel="0" collapsed="false">
      <c r="A423" s="117"/>
      <c r="B423" s="0" t="s">
        <v>509</v>
      </c>
      <c r="C423" s="94" t="n">
        <f aca="false">S423+((T423/2)-($T$1/2))</f>
        <v>0</v>
      </c>
      <c r="D423" s="122" t="n">
        <f aca="false">$D$378+(5*$I$378)</f>
        <v>-30.56</v>
      </c>
      <c r="E423" s="134" t="n">
        <f aca="false">$E$378+(4*$J$378)</f>
        <v>55.3</v>
      </c>
      <c r="F423" s="39" t="n">
        <v>-54</v>
      </c>
      <c r="G423" s="39" t="n">
        <f aca="false">E423</f>
        <v>55.3</v>
      </c>
    </row>
    <row r="424" customFormat="false" ht="14.25" hidden="false" customHeight="false" outlineLevel="0" collapsed="false">
      <c r="B424" s="0" t="s">
        <v>510</v>
      </c>
      <c r="C424" s="94" t="n">
        <f aca="false">S424+((T424/2)-($T$1/2))</f>
        <v>0</v>
      </c>
      <c r="D424" s="122" t="n">
        <f aca="false">$D$378-(4*$I$378)</f>
        <v>-37.31</v>
      </c>
      <c r="E424" s="134" t="n">
        <f aca="false">$E$378+(5*$J$378)</f>
        <v>55.3</v>
      </c>
      <c r="F424" s="39" t="n">
        <v>-54</v>
      </c>
      <c r="G424" s="39" t="n">
        <f aca="false">E424</f>
        <v>55.3</v>
      </c>
    </row>
    <row r="425" customFormat="false" ht="14.25" hidden="false" customHeight="false" outlineLevel="0" collapsed="false">
      <c r="A425" s="117"/>
      <c r="B425" s="0" t="s">
        <v>511</v>
      </c>
      <c r="C425" s="94" t="n">
        <f aca="false">S425+((T425/2)-($T$1/2))</f>
        <v>0</v>
      </c>
      <c r="D425" s="122" t="n">
        <f aca="false">$D$378-(3*$I$378)</f>
        <v>-36.56</v>
      </c>
      <c r="E425" s="134" t="n">
        <f aca="false">$E$378+(5*$J$378)</f>
        <v>55.3</v>
      </c>
      <c r="F425" s="39" t="n">
        <v>-54</v>
      </c>
      <c r="G425" s="39" t="n">
        <f aca="false">E425</f>
        <v>55.3</v>
      </c>
    </row>
    <row r="426" customFormat="false" ht="14.25" hidden="false" customHeight="false" outlineLevel="0" collapsed="false">
      <c r="A426" s="117"/>
      <c r="B426" s="0" t="s">
        <v>512</v>
      </c>
      <c r="C426" s="94" t="n">
        <f aca="false">S426+((T426/2)-($T$1/2))</f>
        <v>0</v>
      </c>
      <c r="D426" s="122" t="n">
        <f aca="false">$D$378-(2*$I$378)</f>
        <v>-35.81</v>
      </c>
      <c r="E426" s="134" t="n">
        <f aca="false">$E$378+(5*$J$378)</f>
        <v>55.3</v>
      </c>
      <c r="F426" s="39" t="n">
        <v>-54</v>
      </c>
      <c r="G426" s="39" t="n">
        <f aca="false">E426</f>
        <v>55.3</v>
      </c>
    </row>
    <row r="427" customFormat="false" ht="14.25" hidden="false" customHeight="false" outlineLevel="0" collapsed="false">
      <c r="A427" s="117"/>
      <c r="B427" s="0" t="s">
        <v>513</v>
      </c>
      <c r="C427" s="94" t="n">
        <f aca="false">S427+((T427/2)-($T$1/2))</f>
        <v>0</v>
      </c>
      <c r="D427" s="122" t="n">
        <f aca="false">$D$378-(1*$I$378)</f>
        <v>-35.06</v>
      </c>
      <c r="E427" s="134" t="n">
        <f aca="false">$E$378+(5*$J$378)</f>
        <v>55.3</v>
      </c>
      <c r="F427" s="39" t="n">
        <v>-54</v>
      </c>
      <c r="G427" s="39" t="n">
        <f aca="false">E427</f>
        <v>55.3</v>
      </c>
    </row>
    <row r="428" customFormat="false" ht="14.25" hidden="false" customHeight="false" outlineLevel="0" collapsed="false">
      <c r="A428" s="117"/>
      <c r="B428" s="0" t="s">
        <v>514</v>
      </c>
      <c r="C428" s="94" t="n">
        <f aca="false">S428+((T428/2)-($T$1/2))</f>
        <v>0</v>
      </c>
      <c r="D428" s="122" t="n">
        <f aca="false">$D$378</f>
        <v>-34.31</v>
      </c>
      <c r="E428" s="134" t="n">
        <f aca="false">$E$378+(5*$J$378)</f>
        <v>55.3</v>
      </c>
      <c r="F428" s="39" t="n">
        <v>-54</v>
      </c>
      <c r="G428" s="39" t="n">
        <f aca="false">E428</f>
        <v>55.3</v>
      </c>
    </row>
    <row r="429" customFormat="false" ht="14.25" hidden="false" customHeight="false" outlineLevel="0" collapsed="false">
      <c r="A429" s="117"/>
      <c r="B429" s="0" t="s">
        <v>515</v>
      </c>
      <c r="C429" s="94" t="n">
        <f aca="false">S429+((T429/2)-($T$1/2))</f>
        <v>0</v>
      </c>
      <c r="D429" s="122" t="n">
        <f aca="false">$D$378+(1*$I$378)</f>
        <v>-33.56</v>
      </c>
      <c r="E429" s="134" t="n">
        <f aca="false">$E$378+(5*$J$378)</f>
        <v>55.3</v>
      </c>
      <c r="F429" s="39" t="n">
        <v>-54</v>
      </c>
      <c r="G429" s="39" t="n">
        <f aca="false">E429</f>
        <v>55.3</v>
      </c>
    </row>
    <row r="430" customFormat="false" ht="14.25" hidden="false" customHeight="false" outlineLevel="0" collapsed="false">
      <c r="B430" s="0" t="s">
        <v>516</v>
      </c>
      <c r="C430" s="94" t="n">
        <f aca="false">S430+((T430/2)-($T$1/2))</f>
        <v>0</v>
      </c>
      <c r="D430" s="122" t="n">
        <f aca="false">$D$378+(2*$I$378)</f>
        <v>-32.81</v>
      </c>
      <c r="E430" s="134" t="n">
        <f aca="false">$E$378+(5*$J$378)</f>
        <v>55.3</v>
      </c>
      <c r="F430" s="39" t="n">
        <v>-54</v>
      </c>
      <c r="G430" s="39" t="n">
        <f aca="false">E430</f>
        <v>55.3</v>
      </c>
    </row>
    <row r="431" customFormat="false" ht="14.25" hidden="false" customHeight="false" outlineLevel="0" collapsed="false">
      <c r="B431" s="0" t="s">
        <v>517</v>
      </c>
      <c r="C431" s="94" t="n">
        <f aca="false">S431+((T431/2)-($T$1/2))</f>
        <v>0</v>
      </c>
      <c r="D431" s="122" t="n">
        <f aca="false">$D$378+(3*$I$378)</f>
        <v>-32.06</v>
      </c>
      <c r="E431" s="134" t="n">
        <f aca="false">$E$378+(5*$J$378)</f>
        <v>55.3</v>
      </c>
      <c r="F431" s="39" t="n">
        <v>-54</v>
      </c>
      <c r="G431" s="39" t="n">
        <f aca="false">E431</f>
        <v>55.3</v>
      </c>
    </row>
    <row r="432" customFormat="false" ht="14.25" hidden="false" customHeight="false" outlineLevel="0" collapsed="false">
      <c r="B432" s="0" t="s">
        <v>518</v>
      </c>
      <c r="C432" s="94" t="n">
        <f aca="false">S432+((T432/2)-($T$1/2))</f>
        <v>0</v>
      </c>
      <c r="D432" s="122" t="n">
        <f aca="false">$D$378+(4*$I$378)</f>
        <v>-31.31</v>
      </c>
      <c r="E432" s="134" t="n">
        <f aca="false">$E$378+(5*$J$378)</f>
        <v>55.3</v>
      </c>
      <c r="F432" s="39" t="n">
        <v>-54</v>
      </c>
      <c r="G432" s="39" t="n">
        <f aca="false">E432</f>
        <v>55.3</v>
      </c>
    </row>
    <row r="433" customFormat="false" ht="14.25" hidden="false" customHeight="false" outlineLevel="0" collapsed="false">
      <c r="B433" s="0" t="s">
        <v>519</v>
      </c>
      <c r="C433" s="94" t="n">
        <f aca="false">S433+((T433/2)-($T$1/2))</f>
        <v>0</v>
      </c>
      <c r="D433" s="122" t="n">
        <f aca="false">$D$378+(5*$I$378)</f>
        <v>-30.56</v>
      </c>
      <c r="E433" s="134" t="n">
        <f aca="false">$E$378+(5*$J$378)</f>
        <v>55.3</v>
      </c>
      <c r="F433" s="39" t="n">
        <v>-54</v>
      </c>
      <c r="G433" s="39" t="n">
        <f aca="false">E433</f>
        <v>55.3</v>
      </c>
    </row>
    <row r="434" customFormat="false" ht="14.25" hidden="false" customHeight="false" outlineLevel="0" collapsed="false">
      <c r="B434" s="135" t="s">
        <v>520</v>
      </c>
      <c r="C434" s="94" t="n">
        <v>18.990539353629</v>
      </c>
      <c r="D434" s="39" t="n">
        <v>66</v>
      </c>
      <c r="E434" s="39" t="n">
        <v>55.206</v>
      </c>
      <c r="F434" s="39" t="n">
        <v>-54</v>
      </c>
      <c r="G434" s="39" t="n">
        <f aca="false">E434</f>
        <v>55.206</v>
      </c>
    </row>
    <row r="435" customFormat="false" ht="14.25" hidden="false" customHeight="false" outlineLevel="0" collapsed="false">
      <c r="B435" s="135"/>
      <c r="C435" s="94"/>
    </row>
    <row r="436" customFormat="false" ht="14.25" hidden="false" customHeight="false" outlineLevel="0" collapsed="false">
      <c r="C436" s="50" t="s">
        <v>104</v>
      </c>
      <c r="D436" s="51" t="s">
        <v>105</v>
      </c>
      <c r="E436" s="51" t="s">
        <v>106</v>
      </c>
      <c r="F436" s="51" t="s">
        <v>105</v>
      </c>
      <c r="G436" s="51" t="s">
        <v>106</v>
      </c>
    </row>
    <row r="437" customFormat="false" ht="14.25" hidden="false" customHeight="false" outlineLevel="0" collapsed="false">
      <c r="B437" s="0" t="s">
        <v>521</v>
      </c>
      <c r="C437" s="94" t="n">
        <f aca="false">C438</f>
        <v>18.990539353629</v>
      </c>
      <c r="D437" s="39" t="n">
        <f aca="false">D438-2</f>
        <v>33.1</v>
      </c>
      <c r="E437" s="39" t="n">
        <f aca="false">E438</f>
        <v>56</v>
      </c>
      <c r="F437" s="39" t="n">
        <f aca="false">F438</f>
        <v>68</v>
      </c>
      <c r="G437" s="39" t="n">
        <f aca="false">G438</f>
        <v>56</v>
      </c>
    </row>
    <row r="438" customFormat="false" ht="14.25" hidden="false" customHeight="false" outlineLevel="0" collapsed="false">
      <c r="B438" s="0" t="s">
        <v>522</v>
      </c>
      <c r="C438" s="94" t="n">
        <f aca="false">C439</f>
        <v>18.990539353629</v>
      </c>
      <c r="D438" s="39" t="n">
        <f aca="false">D439-2</f>
        <v>35.1</v>
      </c>
      <c r="E438" s="39" t="n">
        <f aca="false">E439</f>
        <v>56</v>
      </c>
      <c r="F438" s="39" t="n">
        <f aca="false">F439</f>
        <v>68</v>
      </c>
      <c r="G438" s="39" t="n">
        <f aca="false">G439</f>
        <v>56</v>
      </c>
    </row>
    <row r="439" customFormat="false" ht="14.25" hidden="false" customHeight="false" outlineLevel="0" collapsed="false">
      <c r="B439" s="0" t="s">
        <v>523</v>
      </c>
      <c r="C439" s="94" t="n">
        <f aca="false">C440</f>
        <v>18.990539353629</v>
      </c>
      <c r="D439" s="39" t="n">
        <f aca="false">D440-2</f>
        <v>37.1</v>
      </c>
      <c r="E439" s="39" t="n">
        <f aca="false">E440</f>
        <v>56</v>
      </c>
      <c r="F439" s="39" t="n">
        <f aca="false">F440</f>
        <v>68</v>
      </c>
      <c r="G439" s="39" t="n">
        <f aca="false">G440</f>
        <v>56</v>
      </c>
    </row>
    <row r="440" customFormat="false" ht="14.25" hidden="false" customHeight="false" outlineLevel="0" collapsed="false">
      <c r="B440" s="0" t="s">
        <v>524</v>
      </c>
      <c r="C440" s="94" t="n">
        <f aca="false">C441</f>
        <v>18.990539353629</v>
      </c>
      <c r="D440" s="39" t="n">
        <f aca="false">D441-2</f>
        <v>39.1</v>
      </c>
      <c r="E440" s="39" t="n">
        <f aca="false">E441</f>
        <v>56</v>
      </c>
      <c r="F440" s="39" t="n">
        <f aca="false">F441</f>
        <v>68</v>
      </c>
      <c r="G440" s="39" t="n">
        <f aca="false">G441</f>
        <v>56</v>
      </c>
    </row>
    <row r="441" customFormat="false" ht="14.25" hidden="false" customHeight="false" outlineLevel="0" collapsed="false">
      <c r="B441" s="0" t="s">
        <v>525</v>
      </c>
      <c r="C441" s="94" t="n">
        <f aca="false">C442</f>
        <v>18.990539353629</v>
      </c>
      <c r="D441" s="39" t="n">
        <f aca="false">D442-2</f>
        <v>41.1</v>
      </c>
      <c r="E441" s="39" t="n">
        <f aca="false">E442</f>
        <v>56</v>
      </c>
      <c r="F441" s="39" t="n">
        <f aca="false">F442</f>
        <v>68</v>
      </c>
      <c r="G441" s="39" t="n">
        <f aca="false">G442</f>
        <v>56</v>
      </c>
    </row>
    <row r="442" customFormat="false" ht="14.25" hidden="false" customHeight="false" outlineLevel="0" collapsed="false">
      <c r="B442" s="0" t="s">
        <v>526</v>
      </c>
      <c r="C442" s="94" t="n">
        <v>18.990539353629</v>
      </c>
      <c r="D442" s="137" t="n">
        <v>43.1</v>
      </c>
      <c r="E442" s="137" t="n">
        <v>56</v>
      </c>
      <c r="F442" s="137" t="n">
        <v>68</v>
      </c>
      <c r="G442" s="137" t="n">
        <f aca="false">E442</f>
        <v>56</v>
      </c>
    </row>
    <row r="443" customFormat="false" ht="14.25" hidden="false" customHeight="false" outlineLevel="0" collapsed="false">
      <c r="B443" s="0" t="s">
        <v>527</v>
      </c>
      <c r="C443" s="94" t="n">
        <f aca="false">C442</f>
        <v>18.990539353629</v>
      </c>
      <c r="D443" s="39" t="n">
        <f aca="false">D442+2</f>
        <v>45.1</v>
      </c>
      <c r="E443" s="39" t="n">
        <f aca="false">E442</f>
        <v>56</v>
      </c>
      <c r="F443" s="39" t="n">
        <f aca="false">F442</f>
        <v>68</v>
      </c>
      <c r="G443" s="39" t="n">
        <f aca="false">G442</f>
        <v>56</v>
      </c>
    </row>
    <row r="444" customFormat="false" ht="14.25" hidden="false" customHeight="false" outlineLevel="0" collapsed="false">
      <c r="B444" s="0" t="s">
        <v>528</v>
      </c>
      <c r="C444" s="94" t="n">
        <f aca="false">C443</f>
        <v>18.990539353629</v>
      </c>
      <c r="D444" s="39" t="n">
        <f aca="false">D443+2</f>
        <v>47.1</v>
      </c>
      <c r="E444" s="39" t="n">
        <f aca="false">E443</f>
        <v>56</v>
      </c>
      <c r="F444" s="39" t="n">
        <f aca="false">F443</f>
        <v>68</v>
      </c>
      <c r="G444" s="39" t="n">
        <f aca="false">G443</f>
        <v>56</v>
      </c>
    </row>
    <row r="445" customFormat="false" ht="14.25" hidden="false" customHeight="false" outlineLevel="0" collapsed="false">
      <c r="B445" s="0" t="s">
        <v>529</v>
      </c>
      <c r="C445" s="94" t="n">
        <f aca="false">C444</f>
        <v>18.990539353629</v>
      </c>
      <c r="D445" s="39" t="n">
        <f aca="false">D444+2</f>
        <v>49.1</v>
      </c>
      <c r="E445" s="39" t="n">
        <f aca="false">E444</f>
        <v>56</v>
      </c>
      <c r="F445" s="39" t="n">
        <f aca="false">F444</f>
        <v>68</v>
      </c>
      <c r="G445" s="39" t="n">
        <f aca="false">G444</f>
        <v>56</v>
      </c>
    </row>
    <row r="446" customFormat="false" ht="14.25" hidden="false" customHeight="false" outlineLevel="0" collapsed="false">
      <c r="B446" s="0" t="s">
        <v>530</v>
      </c>
      <c r="C446" s="94" t="n">
        <f aca="false">C445</f>
        <v>18.990539353629</v>
      </c>
      <c r="D446" s="39" t="n">
        <f aca="false">D445+2</f>
        <v>51.1</v>
      </c>
      <c r="E446" s="39" t="n">
        <f aca="false">E445</f>
        <v>56</v>
      </c>
      <c r="F446" s="39" t="n">
        <f aca="false">F445</f>
        <v>68</v>
      </c>
      <c r="G446" s="39" t="n">
        <f aca="false">G445</f>
        <v>56</v>
      </c>
    </row>
    <row r="447" customFormat="false" ht="14.25" hidden="false" customHeight="false" outlineLevel="0" collapsed="false">
      <c r="B447" s="0" t="s">
        <v>531</v>
      </c>
      <c r="C447" s="94" t="n">
        <f aca="false">C446</f>
        <v>18.990539353629</v>
      </c>
      <c r="D447" s="39" t="n">
        <f aca="false">D446+2</f>
        <v>53.1</v>
      </c>
      <c r="E447" s="39" t="n">
        <f aca="false">E446</f>
        <v>56</v>
      </c>
      <c r="F447" s="39" t="n">
        <f aca="false">F446</f>
        <v>68</v>
      </c>
      <c r="G447" s="39" t="n">
        <f aca="false">G446</f>
        <v>56</v>
      </c>
    </row>
    <row r="448" customFormat="false" ht="14.25" hidden="false" customHeight="false" outlineLevel="0" collapsed="false">
      <c r="C448" s="94"/>
    </row>
    <row r="449" customFormat="false" ht="14.25" hidden="false" customHeight="false" outlineLevel="0" collapsed="false">
      <c r="C449" s="50" t="s">
        <v>104</v>
      </c>
      <c r="D449" s="51" t="s">
        <v>105</v>
      </c>
      <c r="E449" s="51" t="s">
        <v>106</v>
      </c>
      <c r="F449" s="51" t="s">
        <v>105</v>
      </c>
      <c r="G449" s="51" t="s">
        <v>106</v>
      </c>
    </row>
    <row r="450" customFormat="false" ht="14.25" hidden="false" customHeight="false" outlineLevel="0" collapsed="false">
      <c r="B450" s="0" t="s">
        <v>532</v>
      </c>
      <c r="C450" s="94" t="n">
        <f aca="false">C451</f>
        <v>18.990539353629</v>
      </c>
      <c r="D450" s="39" t="n">
        <f aca="false">D451-1.5</f>
        <v>1.35</v>
      </c>
      <c r="E450" s="39" t="n">
        <f aca="false">E451</f>
        <v>56</v>
      </c>
      <c r="F450" s="39" t="n">
        <f aca="false">F451</f>
        <v>68</v>
      </c>
      <c r="G450" s="39" t="n">
        <f aca="false">G451</f>
        <v>56</v>
      </c>
    </row>
    <row r="451" customFormat="false" ht="14.25" hidden="false" customHeight="false" outlineLevel="0" collapsed="false">
      <c r="B451" s="0" t="s">
        <v>533</v>
      </c>
      <c r="C451" s="94" t="n">
        <f aca="false">C452</f>
        <v>18.990539353629</v>
      </c>
      <c r="D451" s="39" t="n">
        <f aca="false">D452-1.5</f>
        <v>2.85</v>
      </c>
      <c r="E451" s="39" t="n">
        <f aca="false">E452</f>
        <v>56</v>
      </c>
      <c r="F451" s="39" t="n">
        <f aca="false">F452</f>
        <v>68</v>
      </c>
      <c r="G451" s="39" t="n">
        <f aca="false">G452</f>
        <v>56</v>
      </c>
    </row>
    <row r="452" customFormat="false" ht="14.25" hidden="false" customHeight="false" outlineLevel="0" collapsed="false">
      <c r="B452" s="0" t="s">
        <v>534</v>
      </c>
      <c r="C452" s="94" t="n">
        <f aca="false">C453</f>
        <v>18.990539353629</v>
      </c>
      <c r="D452" s="39" t="n">
        <f aca="false">D453-1.5</f>
        <v>4.35</v>
      </c>
      <c r="E452" s="39" t="n">
        <f aca="false">E453</f>
        <v>56</v>
      </c>
      <c r="F452" s="39" t="n">
        <f aca="false">F453</f>
        <v>68</v>
      </c>
      <c r="G452" s="39" t="n">
        <f aca="false">G453</f>
        <v>56</v>
      </c>
    </row>
    <row r="453" customFormat="false" ht="14.25" hidden="false" customHeight="false" outlineLevel="0" collapsed="false">
      <c r="B453" s="0" t="s">
        <v>535</v>
      </c>
      <c r="C453" s="94" t="n">
        <f aca="false">C454</f>
        <v>18.990539353629</v>
      </c>
      <c r="D453" s="39" t="n">
        <f aca="false">D454-1.5</f>
        <v>5.85</v>
      </c>
      <c r="E453" s="39" t="n">
        <f aca="false">E454</f>
        <v>56</v>
      </c>
      <c r="F453" s="39" t="n">
        <f aca="false">F454</f>
        <v>68</v>
      </c>
      <c r="G453" s="39" t="n">
        <f aca="false">G454</f>
        <v>56</v>
      </c>
    </row>
    <row r="454" customFormat="false" ht="14.25" hidden="false" customHeight="false" outlineLevel="0" collapsed="false">
      <c r="B454" s="0" t="s">
        <v>536</v>
      </c>
      <c r="C454" s="94" t="n">
        <f aca="false">C455</f>
        <v>18.990539353629</v>
      </c>
      <c r="D454" s="39" t="n">
        <f aca="false">D455-1.5</f>
        <v>7.35</v>
      </c>
      <c r="E454" s="39" t="n">
        <f aca="false">E455</f>
        <v>56</v>
      </c>
      <c r="F454" s="39" t="n">
        <f aca="false">F455</f>
        <v>68</v>
      </c>
      <c r="G454" s="39" t="n">
        <f aca="false">G455</f>
        <v>56</v>
      </c>
    </row>
    <row r="455" customFormat="false" ht="14.25" hidden="false" customHeight="false" outlineLevel="0" collapsed="false">
      <c r="B455" s="0" t="s">
        <v>537</v>
      </c>
      <c r="C455" s="94" t="n">
        <v>18.990539353629</v>
      </c>
      <c r="D455" s="137" t="n">
        <v>8.85</v>
      </c>
      <c r="E455" s="137" t="n">
        <v>56</v>
      </c>
      <c r="F455" s="137" t="n">
        <v>68</v>
      </c>
      <c r="G455" s="137" t="n">
        <f aca="false">E455</f>
        <v>56</v>
      </c>
    </row>
    <row r="456" customFormat="false" ht="14.25" hidden="false" customHeight="false" outlineLevel="0" collapsed="false">
      <c r="B456" s="0" t="s">
        <v>538</v>
      </c>
      <c r="C456" s="94" t="n">
        <f aca="false">C455</f>
        <v>18.990539353629</v>
      </c>
      <c r="D456" s="39" t="n">
        <f aca="false">D455+1.5</f>
        <v>10.35</v>
      </c>
      <c r="E456" s="39" t="n">
        <f aca="false">E455</f>
        <v>56</v>
      </c>
      <c r="F456" s="39" t="n">
        <f aca="false">F455</f>
        <v>68</v>
      </c>
      <c r="G456" s="39" t="n">
        <f aca="false">G455</f>
        <v>56</v>
      </c>
    </row>
    <row r="457" customFormat="false" ht="14.25" hidden="false" customHeight="false" outlineLevel="0" collapsed="false">
      <c r="B457" s="0" t="s">
        <v>539</v>
      </c>
      <c r="C457" s="94" t="n">
        <f aca="false">C456</f>
        <v>18.990539353629</v>
      </c>
      <c r="D457" s="39" t="n">
        <f aca="false">D456+1.5</f>
        <v>11.85</v>
      </c>
      <c r="E457" s="39" t="n">
        <f aca="false">E456</f>
        <v>56</v>
      </c>
      <c r="F457" s="39" t="n">
        <f aca="false">F456</f>
        <v>68</v>
      </c>
      <c r="G457" s="39" t="n">
        <f aca="false">G456</f>
        <v>56</v>
      </c>
    </row>
    <row r="458" customFormat="false" ht="14.25" hidden="false" customHeight="false" outlineLevel="0" collapsed="false">
      <c r="B458" s="0" t="s">
        <v>540</v>
      </c>
      <c r="C458" s="94" t="n">
        <f aca="false">C457</f>
        <v>18.990539353629</v>
      </c>
      <c r="D458" s="39" t="n">
        <f aca="false">D457+1.5</f>
        <v>13.35</v>
      </c>
      <c r="E458" s="39" t="n">
        <f aca="false">E457</f>
        <v>56</v>
      </c>
      <c r="F458" s="39" t="n">
        <f aca="false">F457</f>
        <v>68</v>
      </c>
      <c r="G458" s="39" t="n">
        <f aca="false">G457</f>
        <v>56</v>
      </c>
    </row>
    <row r="459" customFormat="false" ht="14.25" hidden="false" customHeight="false" outlineLevel="0" collapsed="false">
      <c r="B459" s="0" t="s">
        <v>541</v>
      </c>
      <c r="C459" s="94" t="n">
        <f aca="false">C458</f>
        <v>18.990539353629</v>
      </c>
      <c r="D459" s="39" t="n">
        <f aca="false">D458+1.5</f>
        <v>14.85</v>
      </c>
      <c r="E459" s="39" t="n">
        <f aca="false">E458</f>
        <v>56</v>
      </c>
      <c r="F459" s="39" t="n">
        <f aca="false">F458</f>
        <v>68</v>
      </c>
      <c r="G459" s="39" t="n">
        <f aca="false">G458</f>
        <v>56</v>
      </c>
    </row>
    <row r="460" customFormat="false" ht="14.25" hidden="false" customHeight="false" outlineLevel="0" collapsed="false">
      <c r="B460" s="0" t="s">
        <v>542</v>
      </c>
      <c r="C460" s="94" t="n">
        <f aca="false">C459</f>
        <v>18.990539353629</v>
      </c>
      <c r="D460" s="39" t="n">
        <f aca="false">D459+1.5</f>
        <v>16.35</v>
      </c>
      <c r="E460" s="39" t="n">
        <f aca="false">E459</f>
        <v>56</v>
      </c>
      <c r="F460" s="39" t="n">
        <f aca="false">F459</f>
        <v>68</v>
      </c>
      <c r="G460" s="39" t="n">
        <f aca="false">G459</f>
        <v>56</v>
      </c>
    </row>
    <row r="462" customFormat="false" ht="14.25" hidden="false" customHeight="false" outlineLevel="0" collapsed="false">
      <c r="C462" s="50" t="s">
        <v>104</v>
      </c>
      <c r="D462" s="51" t="s">
        <v>105</v>
      </c>
      <c r="E462" s="51" t="s">
        <v>106</v>
      </c>
      <c r="F462" s="51" t="s">
        <v>105</v>
      </c>
      <c r="G462" s="51" t="s">
        <v>106</v>
      </c>
    </row>
    <row r="463" customFormat="false" ht="14.25" hidden="false" customHeight="false" outlineLevel="0" collapsed="false">
      <c r="B463" s="0" t="s">
        <v>543</v>
      </c>
      <c r="C463" s="94" t="n">
        <f aca="false">C464</f>
        <v>18.990539353629</v>
      </c>
      <c r="D463" s="39" t="n">
        <f aca="false">D464-1</f>
        <v>-26</v>
      </c>
      <c r="E463" s="39" t="n">
        <f aca="false">E464</f>
        <v>54</v>
      </c>
      <c r="F463" s="39" t="n">
        <f aca="false">F464</f>
        <v>-54</v>
      </c>
      <c r="G463" s="39" t="n">
        <f aca="false">G464</f>
        <v>54</v>
      </c>
    </row>
    <row r="464" customFormat="false" ht="14.25" hidden="false" customHeight="false" outlineLevel="0" collapsed="false">
      <c r="B464" s="0" t="s">
        <v>544</v>
      </c>
      <c r="C464" s="94" t="n">
        <f aca="false">C465</f>
        <v>18.990539353629</v>
      </c>
      <c r="D464" s="39" t="n">
        <f aca="false">D465-1</f>
        <v>-25</v>
      </c>
      <c r="E464" s="39" t="n">
        <f aca="false">E465</f>
        <v>54</v>
      </c>
      <c r="F464" s="39" t="n">
        <f aca="false">F465</f>
        <v>-54</v>
      </c>
      <c r="G464" s="39" t="n">
        <f aca="false">G465</f>
        <v>54</v>
      </c>
    </row>
    <row r="465" customFormat="false" ht="14.25" hidden="false" customHeight="false" outlineLevel="0" collapsed="false">
      <c r="B465" s="0" t="s">
        <v>545</v>
      </c>
      <c r="C465" s="94" t="n">
        <f aca="false">C466</f>
        <v>18.990539353629</v>
      </c>
      <c r="D465" s="39" t="n">
        <f aca="false">D466-1</f>
        <v>-24</v>
      </c>
      <c r="E465" s="39" t="n">
        <f aca="false">E466</f>
        <v>54</v>
      </c>
      <c r="F465" s="39" t="n">
        <f aca="false">F466</f>
        <v>-54</v>
      </c>
      <c r="G465" s="39" t="n">
        <f aca="false">G466</f>
        <v>54</v>
      </c>
    </row>
    <row r="466" customFormat="false" ht="14.25" hidden="false" customHeight="false" outlineLevel="0" collapsed="false">
      <c r="B466" s="0" t="s">
        <v>546</v>
      </c>
      <c r="C466" s="94" t="n">
        <f aca="false">C467</f>
        <v>18.990539353629</v>
      </c>
      <c r="D466" s="39" t="n">
        <f aca="false">D467-1</f>
        <v>-23</v>
      </c>
      <c r="E466" s="39" t="n">
        <f aca="false">E467</f>
        <v>54</v>
      </c>
      <c r="F466" s="39" t="n">
        <f aca="false">F467</f>
        <v>-54</v>
      </c>
      <c r="G466" s="39" t="n">
        <f aca="false">G467</f>
        <v>54</v>
      </c>
    </row>
    <row r="467" customFormat="false" ht="14.25" hidden="false" customHeight="false" outlineLevel="0" collapsed="false">
      <c r="B467" s="0" t="s">
        <v>547</v>
      </c>
      <c r="C467" s="94" t="n">
        <f aca="false">C468</f>
        <v>18.990539353629</v>
      </c>
      <c r="D467" s="39" t="n">
        <f aca="false">D468-1</f>
        <v>-22</v>
      </c>
      <c r="E467" s="39" t="n">
        <f aca="false">E468</f>
        <v>54</v>
      </c>
      <c r="F467" s="39" t="n">
        <f aca="false">F468</f>
        <v>-54</v>
      </c>
      <c r="G467" s="39" t="n">
        <f aca="false">G468</f>
        <v>54</v>
      </c>
    </row>
    <row r="468" customFormat="false" ht="14.25" hidden="false" customHeight="false" outlineLevel="0" collapsed="false">
      <c r="B468" s="0" t="s">
        <v>548</v>
      </c>
      <c r="C468" s="94" t="n">
        <v>18.990539353629</v>
      </c>
      <c r="D468" s="137" t="n">
        <v>-21</v>
      </c>
      <c r="E468" s="137" t="n">
        <v>54</v>
      </c>
      <c r="F468" s="137" t="n">
        <v>-54</v>
      </c>
      <c r="G468" s="137" t="n">
        <f aca="false">E468</f>
        <v>54</v>
      </c>
    </row>
    <row r="469" customFormat="false" ht="14.25" hidden="false" customHeight="false" outlineLevel="0" collapsed="false">
      <c r="B469" s="0" t="s">
        <v>549</v>
      </c>
      <c r="C469" s="94" t="n">
        <f aca="false">C468</f>
        <v>18.990539353629</v>
      </c>
      <c r="D469" s="39" t="n">
        <f aca="false">D468+1</f>
        <v>-20</v>
      </c>
      <c r="E469" s="39" t="n">
        <f aca="false">E468</f>
        <v>54</v>
      </c>
      <c r="F469" s="39" t="n">
        <f aca="false">F468</f>
        <v>-54</v>
      </c>
      <c r="G469" s="39" t="n">
        <f aca="false">G468</f>
        <v>54</v>
      </c>
    </row>
    <row r="470" customFormat="false" ht="14.25" hidden="false" customHeight="false" outlineLevel="0" collapsed="false">
      <c r="B470" s="0" t="s">
        <v>550</v>
      </c>
      <c r="C470" s="94" t="n">
        <f aca="false">C469</f>
        <v>18.990539353629</v>
      </c>
      <c r="D470" s="39" t="n">
        <f aca="false">D469+1</f>
        <v>-19</v>
      </c>
      <c r="E470" s="39" t="n">
        <f aca="false">E469</f>
        <v>54</v>
      </c>
      <c r="F470" s="39" t="n">
        <f aca="false">F469</f>
        <v>-54</v>
      </c>
      <c r="G470" s="39" t="n">
        <f aca="false">G469</f>
        <v>54</v>
      </c>
    </row>
    <row r="471" customFormat="false" ht="14.25" hidden="false" customHeight="false" outlineLevel="0" collapsed="false">
      <c r="B471" s="0" t="s">
        <v>551</v>
      </c>
      <c r="C471" s="94" t="n">
        <f aca="false">C470</f>
        <v>18.990539353629</v>
      </c>
      <c r="D471" s="39" t="n">
        <f aca="false">D470+1</f>
        <v>-18</v>
      </c>
      <c r="E471" s="39" t="n">
        <f aca="false">E470</f>
        <v>54</v>
      </c>
      <c r="F471" s="39" t="n">
        <f aca="false">F470</f>
        <v>-54</v>
      </c>
      <c r="G471" s="39" t="n">
        <f aca="false">G470</f>
        <v>54</v>
      </c>
    </row>
    <row r="472" customFormat="false" ht="14.25" hidden="false" customHeight="false" outlineLevel="0" collapsed="false">
      <c r="B472" s="0" t="s">
        <v>552</v>
      </c>
      <c r="C472" s="94" t="n">
        <f aca="false">C471</f>
        <v>18.990539353629</v>
      </c>
      <c r="D472" s="39" t="n">
        <f aca="false">D471+1</f>
        <v>-17</v>
      </c>
      <c r="E472" s="39" t="n">
        <f aca="false">E471</f>
        <v>54</v>
      </c>
      <c r="F472" s="39" t="n">
        <f aca="false">F471</f>
        <v>-54</v>
      </c>
      <c r="G472" s="39" t="n">
        <f aca="false">G471</f>
        <v>54</v>
      </c>
    </row>
    <row r="473" customFormat="false" ht="14.25" hidden="false" customHeight="false" outlineLevel="0" collapsed="false">
      <c r="B473" s="0" t="s">
        <v>553</v>
      </c>
      <c r="C473" s="94" t="n">
        <f aca="false">C472</f>
        <v>18.990539353629</v>
      </c>
      <c r="D473" s="39" t="n">
        <f aca="false">D472+1</f>
        <v>-16</v>
      </c>
      <c r="E473" s="39" t="n">
        <f aca="false">E472</f>
        <v>54</v>
      </c>
      <c r="F473" s="39" t="n">
        <f aca="false">F472</f>
        <v>-54</v>
      </c>
      <c r="G473" s="39" t="n">
        <f aca="false">G472</f>
        <v>54</v>
      </c>
    </row>
    <row r="475" customFormat="false" ht="14.25" hidden="false" customHeight="false" outlineLevel="0" collapsed="false">
      <c r="B475" s="0" t="s">
        <v>554</v>
      </c>
      <c r="C475" s="94" t="n">
        <v>18.990539353629</v>
      </c>
      <c r="D475" s="39" t="n">
        <v>-54</v>
      </c>
      <c r="E475" s="39" t="n">
        <v>56</v>
      </c>
      <c r="F475" s="39" t="n">
        <v>-54</v>
      </c>
      <c r="G475" s="39" t="n">
        <v>56</v>
      </c>
    </row>
    <row r="477" customFormat="false" ht="14.25" hidden="false" customHeight="false" outlineLevel="0" collapsed="false">
      <c r="A477" s="117"/>
      <c r="B477" s="0" t="s">
        <v>555</v>
      </c>
      <c r="C477" s="94" t="n">
        <f aca="false">S477+((T477/2)-($T$1/2))</f>
        <v>0</v>
      </c>
      <c r="D477" s="122" t="n">
        <f aca="false">$D$481-(4*$I$481)</f>
        <v>-36</v>
      </c>
      <c r="E477" s="39" t="n">
        <f aca="false">E478</f>
        <v>0.5</v>
      </c>
      <c r="F477" s="125" t="n">
        <f aca="false">F478</f>
        <v>-51</v>
      </c>
      <c r="G477" s="39" t="n">
        <f aca="false">E477</f>
        <v>0.5</v>
      </c>
    </row>
    <row r="478" customFormat="false" ht="14.25" hidden="false" customHeight="false" outlineLevel="0" collapsed="false">
      <c r="A478" s="117"/>
      <c r="B478" s="0" t="s">
        <v>556</v>
      </c>
      <c r="C478" s="94" t="n">
        <f aca="false">S478+((T478/2)-($T$1/2))</f>
        <v>0</v>
      </c>
      <c r="D478" s="122" t="n">
        <f aca="false">$D$481-(3*$I$481)</f>
        <v>-35</v>
      </c>
      <c r="E478" s="39" t="n">
        <f aca="false">E479</f>
        <v>0.5</v>
      </c>
      <c r="F478" s="125" t="n">
        <f aca="false">F479</f>
        <v>-51</v>
      </c>
      <c r="G478" s="39" t="n">
        <f aca="false">E478</f>
        <v>0.5</v>
      </c>
      <c r="I478" s="15"/>
    </row>
    <row r="479" customFormat="false" ht="14.25" hidden="false" customHeight="false" outlineLevel="0" collapsed="false">
      <c r="A479" s="117"/>
      <c r="B479" s="0" t="s">
        <v>557</v>
      </c>
      <c r="C479" s="94" t="n">
        <f aca="false">S479+((T479/2)-($T$1/2))</f>
        <v>0</v>
      </c>
      <c r="D479" s="122" t="n">
        <f aca="false">$D$481-(2*$I$481)</f>
        <v>-34</v>
      </c>
      <c r="E479" s="39" t="n">
        <f aca="false">E480</f>
        <v>0.5</v>
      </c>
      <c r="F479" s="125" t="n">
        <f aca="false">F480</f>
        <v>-51</v>
      </c>
      <c r="G479" s="39" t="n">
        <f aca="false">E479</f>
        <v>0.5</v>
      </c>
      <c r="I479" s="15"/>
    </row>
    <row r="480" customFormat="false" ht="14.25" hidden="false" customHeight="false" outlineLevel="0" collapsed="false">
      <c r="A480" s="117"/>
      <c r="B480" s="0" t="s">
        <v>558</v>
      </c>
      <c r="C480" s="94" t="n">
        <f aca="false">S480+((T480/2)-($T$1/2))</f>
        <v>0</v>
      </c>
      <c r="D480" s="122" t="n">
        <f aca="false">$D$481-(1*$I$481)</f>
        <v>-33</v>
      </c>
      <c r="E480" s="39" t="n">
        <f aca="false">E481</f>
        <v>0.5</v>
      </c>
      <c r="F480" s="125" t="n">
        <f aca="false">F481</f>
        <v>-51</v>
      </c>
      <c r="G480" s="39" t="n">
        <f aca="false">E480</f>
        <v>0.5</v>
      </c>
      <c r="I480" s="127" t="s">
        <v>261</v>
      </c>
    </row>
    <row r="481" customFormat="false" ht="14.25" hidden="false" customHeight="false" outlineLevel="0" collapsed="false">
      <c r="A481" s="128"/>
      <c r="B481" s="0" t="s">
        <v>559</v>
      </c>
      <c r="C481" s="130" t="n">
        <f aca="false">S481+((T481/2)-($T$1/2))</f>
        <v>0</v>
      </c>
      <c r="D481" s="131" t="n">
        <v>-32</v>
      </c>
      <c r="E481" s="132" t="n">
        <v>0.5</v>
      </c>
      <c r="F481" s="125" t="n">
        <v>-51</v>
      </c>
      <c r="G481" s="39" t="n">
        <f aca="false">E481</f>
        <v>0.5</v>
      </c>
      <c r="H481" s="132"/>
      <c r="I481" s="133" t="n">
        <v>1</v>
      </c>
    </row>
    <row r="482" customFormat="false" ht="14.25" hidden="false" customHeight="false" outlineLevel="0" collapsed="false">
      <c r="B482" s="0" t="s">
        <v>560</v>
      </c>
      <c r="C482" s="94" t="n">
        <f aca="false">S482+((T482/2)-($T$1/2))</f>
        <v>0</v>
      </c>
      <c r="D482" s="122" t="n">
        <f aca="false">$D$481+(1*$I$481)</f>
        <v>-31</v>
      </c>
      <c r="E482" s="39" t="n">
        <f aca="false">E481</f>
        <v>0.5</v>
      </c>
      <c r="F482" s="125" t="n">
        <f aca="false">F481</f>
        <v>-51</v>
      </c>
      <c r="G482" s="39" t="n">
        <f aca="false">E482</f>
        <v>0.5</v>
      </c>
      <c r="H482" s="124"/>
      <c r="I482" s="15"/>
    </row>
    <row r="483" customFormat="false" ht="14.25" hidden="false" customHeight="false" outlineLevel="0" collapsed="false">
      <c r="B483" s="0" t="s">
        <v>561</v>
      </c>
      <c r="C483" s="94" t="n">
        <f aca="false">S483+((T483/2)-($T$1/2))</f>
        <v>0</v>
      </c>
      <c r="D483" s="122" t="n">
        <f aca="false">$D$481+(2*$I$481)</f>
        <v>-30</v>
      </c>
      <c r="E483" s="39" t="n">
        <f aca="false">E482</f>
        <v>0.5</v>
      </c>
      <c r="F483" s="125" t="n">
        <f aca="false">F482</f>
        <v>-51</v>
      </c>
      <c r="G483" s="39" t="n">
        <f aca="false">E483</f>
        <v>0.5</v>
      </c>
      <c r="H483" s="124"/>
      <c r="I483" s="15"/>
    </row>
    <row r="484" customFormat="false" ht="14.25" hidden="false" customHeight="false" outlineLevel="0" collapsed="false">
      <c r="B484" s="0" t="s">
        <v>562</v>
      </c>
      <c r="C484" s="94" t="n">
        <f aca="false">S484+((T484/2)-($T$1/2))</f>
        <v>0</v>
      </c>
      <c r="D484" s="122" t="n">
        <f aca="false">$D$481+(3*$I$481)</f>
        <v>-29</v>
      </c>
      <c r="E484" s="39" t="n">
        <f aca="false">E483</f>
        <v>0.5</v>
      </c>
      <c r="F484" s="125" t="n">
        <f aca="false">F483</f>
        <v>-51</v>
      </c>
      <c r="G484" s="39" t="n">
        <f aca="false">E484</f>
        <v>0.5</v>
      </c>
      <c r="H484" s="44"/>
    </row>
    <row r="485" customFormat="false" ht="14.25" hidden="false" customHeight="false" outlineLevel="0" collapsed="false">
      <c r="B485" s="0" t="s">
        <v>563</v>
      </c>
      <c r="C485" s="94" t="n">
        <f aca="false">S485+((T485/2)-($T$1/2))</f>
        <v>0</v>
      </c>
      <c r="D485" s="122" t="n">
        <f aca="false">$D$481+(4*$I$481)</f>
        <v>-28</v>
      </c>
      <c r="E485" s="39" t="n">
        <f aca="false">E484</f>
        <v>0.5</v>
      </c>
      <c r="F485" s="125" t="n">
        <f aca="false">F484</f>
        <v>-51</v>
      </c>
      <c r="G485" s="39" t="n">
        <f aca="false">E485</f>
        <v>0.5</v>
      </c>
    </row>
    <row r="486" customFormat="false" ht="14.25" hidden="false" customHeight="false" outlineLevel="0" collapsed="false">
      <c r="B486" s="0" t="s">
        <v>564</v>
      </c>
      <c r="C486" s="94" t="n">
        <f aca="false">S486+((T486/2)-($T$1/2))</f>
        <v>0</v>
      </c>
      <c r="D486" s="122" t="n">
        <f aca="false">$D$481+(5*$I$481)</f>
        <v>-27</v>
      </c>
      <c r="E486" s="39" t="n">
        <f aca="false">E485</f>
        <v>0.5</v>
      </c>
      <c r="F486" s="125" t="n">
        <f aca="false">F485</f>
        <v>-51</v>
      </c>
      <c r="G486" s="39" t="n">
        <f aca="false">E486</f>
        <v>0.5</v>
      </c>
    </row>
    <row r="487" customFormat="false" ht="14.25" hidden="false" customHeight="false" outlineLevel="0" collapsed="false">
      <c r="B487" s="135" t="s">
        <v>565</v>
      </c>
      <c r="C487" s="39" t="n">
        <v>18.990539353629</v>
      </c>
      <c r="D487" s="39" t="n">
        <v>-51</v>
      </c>
      <c r="E487" s="39" t="n">
        <v>0.5</v>
      </c>
      <c r="F487" s="39" t="n">
        <v>-51</v>
      </c>
      <c r="G487" s="39" t="n">
        <f aca="false">E487</f>
        <v>0.5</v>
      </c>
    </row>
    <row r="489" customFormat="false" ht="14.25" hidden="false" customHeight="false" outlineLevel="0" collapsed="false">
      <c r="A489" s="117"/>
      <c r="B489" s="0" t="s">
        <v>566</v>
      </c>
      <c r="C489" s="94" t="n">
        <f aca="false">S489+((T489/2)-($T$1/2))</f>
        <v>0</v>
      </c>
      <c r="D489" s="122" t="n">
        <f aca="false">$D493-(4*$I$481)</f>
        <v>-22</v>
      </c>
      <c r="E489" s="39" t="n">
        <f aca="false">E490</f>
        <v>11.5</v>
      </c>
      <c r="F489" s="125" t="n">
        <f aca="false">F490</f>
        <v>-51</v>
      </c>
      <c r="G489" s="39" t="n">
        <f aca="false">E489</f>
        <v>11.5</v>
      </c>
    </row>
    <row r="490" customFormat="false" ht="14.25" hidden="false" customHeight="false" outlineLevel="0" collapsed="false">
      <c r="A490" s="117"/>
      <c r="B490" s="0" t="s">
        <v>567</v>
      </c>
      <c r="C490" s="94" t="n">
        <f aca="false">S490+((T490/2)-($T$1/2))</f>
        <v>0</v>
      </c>
      <c r="D490" s="122" t="n">
        <f aca="false">$D493-(3*$I$481)</f>
        <v>-21</v>
      </c>
      <c r="E490" s="39" t="n">
        <f aca="false">E491</f>
        <v>11.5</v>
      </c>
      <c r="F490" s="125" t="n">
        <f aca="false">F491</f>
        <v>-51</v>
      </c>
      <c r="G490" s="39" t="n">
        <f aca="false">E490</f>
        <v>11.5</v>
      </c>
      <c r="I490" s="15"/>
    </row>
    <row r="491" customFormat="false" ht="14.25" hidden="false" customHeight="false" outlineLevel="0" collapsed="false">
      <c r="A491" s="117"/>
      <c r="B491" s="0" t="s">
        <v>568</v>
      </c>
      <c r="C491" s="94" t="n">
        <f aca="false">S491+((T491/2)-($T$1/2))</f>
        <v>0</v>
      </c>
      <c r="D491" s="122" t="n">
        <f aca="false">$D493-(2*$I$481)</f>
        <v>-20</v>
      </c>
      <c r="E491" s="39" t="n">
        <f aca="false">E492</f>
        <v>11.5</v>
      </c>
      <c r="F491" s="125" t="n">
        <f aca="false">F492</f>
        <v>-51</v>
      </c>
      <c r="G491" s="39" t="n">
        <f aca="false">E491</f>
        <v>11.5</v>
      </c>
      <c r="I491" s="15"/>
    </row>
    <row r="492" customFormat="false" ht="14.25" hidden="false" customHeight="false" outlineLevel="0" collapsed="false">
      <c r="A492" s="117"/>
      <c r="B492" s="0" t="s">
        <v>569</v>
      </c>
      <c r="C492" s="94" t="n">
        <f aca="false">S492+((T492/2)-($T$1/2))</f>
        <v>0</v>
      </c>
      <c r="D492" s="122" t="n">
        <f aca="false">$D493-(1*$I$481)</f>
        <v>-19</v>
      </c>
      <c r="E492" s="39" t="n">
        <f aca="false">E493</f>
        <v>11.5</v>
      </c>
      <c r="F492" s="125" t="n">
        <f aca="false">F493</f>
        <v>-51</v>
      </c>
      <c r="G492" s="39" t="n">
        <f aca="false">E492</f>
        <v>11.5</v>
      </c>
      <c r="I492" s="127" t="s">
        <v>261</v>
      </c>
    </row>
    <row r="493" customFormat="false" ht="14.25" hidden="false" customHeight="false" outlineLevel="0" collapsed="false">
      <c r="A493" s="128"/>
      <c r="B493" s="0" t="s">
        <v>570</v>
      </c>
      <c r="C493" s="130" t="n">
        <f aca="false">S493+((T493/2)-($T$1/2))</f>
        <v>0</v>
      </c>
      <c r="D493" s="131" t="n">
        <v>-18</v>
      </c>
      <c r="E493" s="132" t="n">
        <v>11.5</v>
      </c>
      <c r="F493" s="125" t="n">
        <v>-51</v>
      </c>
      <c r="G493" s="39" t="n">
        <f aca="false">E493</f>
        <v>11.5</v>
      </c>
      <c r="H493" s="132"/>
      <c r="I493" s="133" t="n">
        <v>1</v>
      </c>
    </row>
    <row r="494" customFormat="false" ht="14.25" hidden="false" customHeight="false" outlineLevel="0" collapsed="false">
      <c r="B494" s="0" t="s">
        <v>571</v>
      </c>
      <c r="C494" s="94" t="n">
        <f aca="false">S494+((T494/2)-($T$1/2))</f>
        <v>0</v>
      </c>
      <c r="D494" s="122" t="n">
        <f aca="false">$D493+(1*$I$481)</f>
        <v>-17</v>
      </c>
      <c r="E494" s="39" t="n">
        <f aca="false">E493</f>
        <v>11.5</v>
      </c>
      <c r="F494" s="125" t="n">
        <f aca="false">F493</f>
        <v>-51</v>
      </c>
      <c r="G494" s="39" t="n">
        <f aca="false">E494</f>
        <v>11.5</v>
      </c>
      <c r="H494" s="124"/>
      <c r="I494" s="15"/>
    </row>
    <row r="495" customFormat="false" ht="14.25" hidden="false" customHeight="false" outlineLevel="0" collapsed="false">
      <c r="B495" s="0" t="s">
        <v>572</v>
      </c>
      <c r="C495" s="94" t="n">
        <f aca="false">S495+((T495/2)-($T$1/2))</f>
        <v>0</v>
      </c>
      <c r="D495" s="122" t="n">
        <f aca="false">$D493+(2*$I$481)</f>
        <v>-16</v>
      </c>
      <c r="E495" s="39" t="n">
        <f aca="false">E494</f>
        <v>11.5</v>
      </c>
      <c r="F495" s="125" t="n">
        <f aca="false">F494</f>
        <v>-51</v>
      </c>
      <c r="G495" s="39" t="n">
        <f aca="false">E495</f>
        <v>11.5</v>
      </c>
      <c r="H495" s="124"/>
      <c r="I495" s="15"/>
    </row>
    <row r="496" customFormat="false" ht="14.25" hidden="false" customHeight="false" outlineLevel="0" collapsed="false">
      <c r="B496" s="0" t="s">
        <v>573</v>
      </c>
      <c r="C496" s="94" t="n">
        <f aca="false">S496+((T496/2)-($T$1/2))</f>
        <v>0</v>
      </c>
      <c r="D496" s="122" t="n">
        <f aca="false">$D493+(3*$I$481)</f>
        <v>-15</v>
      </c>
      <c r="E496" s="39" t="n">
        <f aca="false">E495</f>
        <v>11.5</v>
      </c>
      <c r="F496" s="125" t="n">
        <f aca="false">F495</f>
        <v>-51</v>
      </c>
      <c r="G496" s="39" t="n">
        <f aca="false">E496</f>
        <v>11.5</v>
      </c>
      <c r="H496" s="44"/>
    </row>
    <row r="497" customFormat="false" ht="14.25" hidden="false" customHeight="false" outlineLevel="0" collapsed="false">
      <c r="B497" s="0" t="s">
        <v>574</v>
      </c>
      <c r="C497" s="94" t="n">
        <f aca="false">S497+((T497/2)-($T$1/2))</f>
        <v>0</v>
      </c>
      <c r="D497" s="122" t="n">
        <f aca="false">$D493+(4*$I$481)</f>
        <v>-14</v>
      </c>
      <c r="E497" s="39" t="n">
        <f aca="false">E496</f>
        <v>11.5</v>
      </c>
      <c r="F497" s="125" t="n">
        <f aca="false">F496</f>
        <v>-51</v>
      </c>
      <c r="G497" s="39" t="n">
        <f aca="false">E497</f>
        <v>11.5</v>
      </c>
    </row>
    <row r="498" customFormat="false" ht="14.25" hidden="false" customHeight="false" outlineLevel="0" collapsed="false">
      <c r="B498" s="0" t="s">
        <v>575</v>
      </c>
      <c r="C498" s="94" t="n">
        <f aca="false">S498+((T498/2)-($T$1/2))</f>
        <v>0</v>
      </c>
      <c r="D498" s="122" t="n">
        <f aca="false">$D493+(5*$I$481)</f>
        <v>-13</v>
      </c>
      <c r="E498" s="39" t="n">
        <f aca="false">E497</f>
        <v>11.5</v>
      </c>
      <c r="F498" s="125" t="n">
        <f aca="false">F497</f>
        <v>-51</v>
      </c>
      <c r="G498" s="39" t="n">
        <f aca="false">E498</f>
        <v>11.5</v>
      </c>
    </row>
    <row r="499" customFormat="false" ht="14.25" hidden="false" customHeight="false" outlineLevel="0" collapsed="false">
      <c r="B499" s="135" t="s">
        <v>576</v>
      </c>
      <c r="C499" s="39" t="n">
        <v>18.990539353629</v>
      </c>
      <c r="D499" s="39" t="n">
        <v>-51</v>
      </c>
      <c r="E499" s="39" t="n">
        <v>11.5</v>
      </c>
      <c r="F499" s="39" t="n">
        <v>-51</v>
      </c>
      <c r="G499" s="39" t="n">
        <f aca="false">E499</f>
        <v>11.5</v>
      </c>
    </row>
    <row r="501" customFormat="false" ht="14.25" hidden="false" customHeight="false" outlineLevel="0" collapsed="false">
      <c r="A501" s="117"/>
      <c r="B501" s="0" t="s">
        <v>577</v>
      </c>
      <c r="C501" s="94" t="n">
        <f aca="false">S501+((T501/2)-($T$1/2))</f>
        <v>0</v>
      </c>
      <c r="D501" s="122" t="n">
        <f aca="false">$D505-(4*$I$481)</f>
        <v>32</v>
      </c>
      <c r="E501" s="39" t="n">
        <f aca="false">E502</f>
        <v>10.7</v>
      </c>
      <c r="F501" s="125" t="n">
        <f aca="false">F502</f>
        <v>66</v>
      </c>
      <c r="G501" s="39" t="n">
        <f aca="false">E501</f>
        <v>10.7</v>
      </c>
    </row>
    <row r="502" customFormat="false" ht="14.25" hidden="false" customHeight="false" outlineLevel="0" collapsed="false">
      <c r="A502" s="117"/>
      <c r="B502" s="0" t="s">
        <v>578</v>
      </c>
      <c r="C502" s="94" t="n">
        <f aca="false">S502+((T502/2)-($T$1/2))</f>
        <v>0</v>
      </c>
      <c r="D502" s="122" t="n">
        <f aca="false">$D505-(3*$I$481)</f>
        <v>33</v>
      </c>
      <c r="E502" s="39" t="n">
        <f aca="false">E503</f>
        <v>10.7</v>
      </c>
      <c r="F502" s="125" t="n">
        <f aca="false">F503</f>
        <v>66</v>
      </c>
      <c r="G502" s="39" t="n">
        <f aca="false">E502</f>
        <v>10.7</v>
      </c>
      <c r="I502" s="15"/>
    </row>
    <row r="503" customFormat="false" ht="14.25" hidden="false" customHeight="false" outlineLevel="0" collapsed="false">
      <c r="A503" s="117"/>
      <c r="B503" s="0" t="s">
        <v>579</v>
      </c>
      <c r="C503" s="94" t="n">
        <f aca="false">S503+((T503/2)-($T$1/2))</f>
        <v>0</v>
      </c>
      <c r="D503" s="122" t="n">
        <f aca="false">$D505-(2*$I$481)</f>
        <v>34</v>
      </c>
      <c r="E503" s="39" t="n">
        <f aca="false">E504</f>
        <v>10.7</v>
      </c>
      <c r="F503" s="125" t="n">
        <f aca="false">F504</f>
        <v>66</v>
      </c>
      <c r="G503" s="39" t="n">
        <f aca="false">E503</f>
        <v>10.7</v>
      </c>
      <c r="I503" s="15"/>
    </row>
    <row r="504" customFormat="false" ht="14.25" hidden="false" customHeight="false" outlineLevel="0" collapsed="false">
      <c r="A504" s="117"/>
      <c r="B504" s="0" t="s">
        <v>580</v>
      </c>
      <c r="C504" s="94" t="n">
        <f aca="false">S504+((T504/2)-($T$1/2))</f>
        <v>0</v>
      </c>
      <c r="D504" s="122" t="n">
        <f aca="false">$D505-(1*$I$481)</f>
        <v>35</v>
      </c>
      <c r="E504" s="39" t="n">
        <f aca="false">E505</f>
        <v>10.7</v>
      </c>
      <c r="F504" s="125" t="n">
        <f aca="false">F505</f>
        <v>66</v>
      </c>
      <c r="G504" s="39" t="n">
        <f aca="false">E504</f>
        <v>10.7</v>
      </c>
      <c r="I504" s="127" t="s">
        <v>261</v>
      </c>
    </row>
    <row r="505" customFormat="false" ht="14.25" hidden="false" customHeight="false" outlineLevel="0" collapsed="false">
      <c r="A505" s="128"/>
      <c r="B505" s="0" t="s">
        <v>581</v>
      </c>
      <c r="C505" s="130" t="n">
        <f aca="false">S505+((T505/2)-($T$1/2))</f>
        <v>0</v>
      </c>
      <c r="D505" s="131" t="n">
        <v>36</v>
      </c>
      <c r="E505" s="132" t="n">
        <v>10.7</v>
      </c>
      <c r="F505" s="125" t="n">
        <v>66</v>
      </c>
      <c r="G505" s="39" t="n">
        <f aca="false">E505</f>
        <v>10.7</v>
      </c>
      <c r="H505" s="132"/>
      <c r="I505" s="133" t="n">
        <v>1</v>
      </c>
    </row>
    <row r="506" customFormat="false" ht="14.25" hidden="false" customHeight="false" outlineLevel="0" collapsed="false">
      <c r="B506" s="0" t="s">
        <v>582</v>
      </c>
      <c r="C506" s="94" t="n">
        <f aca="false">S506+((T506/2)-($T$1/2))</f>
        <v>0</v>
      </c>
      <c r="D506" s="122" t="n">
        <f aca="false">$D505+(1*$I$481)</f>
        <v>37</v>
      </c>
      <c r="E506" s="39" t="n">
        <f aca="false">E505</f>
        <v>10.7</v>
      </c>
      <c r="F506" s="125" t="n">
        <f aca="false">F505</f>
        <v>66</v>
      </c>
      <c r="G506" s="39" t="n">
        <f aca="false">E506</f>
        <v>10.7</v>
      </c>
      <c r="H506" s="124"/>
      <c r="I506" s="15"/>
    </row>
    <row r="507" customFormat="false" ht="14.25" hidden="false" customHeight="false" outlineLevel="0" collapsed="false">
      <c r="B507" s="0" t="s">
        <v>583</v>
      </c>
      <c r="C507" s="94" t="n">
        <f aca="false">S507+((T507/2)-($T$1/2))</f>
        <v>0</v>
      </c>
      <c r="D507" s="122" t="n">
        <f aca="false">$D505+(2*$I$481)</f>
        <v>38</v>
      </c>
      <c r="E507" s="39" t="n">
        <f aca="false">E506</f>
        <v>10.7</v>
      </c>
      <c r="F507" s="125" t="n">
        <f aca="false">F506</f>
        <v>66</v>
      </c>
      <c r="G507" s="39" t="n">
        <f aca="false">E507</f>
        <v>10.7</v>
      </c>
      <c r="H507" s="124"/>
      <c r="I507" s="15"/>
    </row>
    <row r="508" customFormat="false" ht="14.25" hidden="false" customHeight="false" outlineLevel="0" collapsed="false">
      <c r="B508" s="0" t="s">
        <v>584</v>
      </c>
      <c r="C508" s="94" t="n">
        <f aca="false">S508+((T508/2)-($T$1/2))</f>
        <v>0</v>
      </c>
      <c r="D508" s="122" t="n">
        <f aca="false">$D505+(3*$I$481)</f>
        <v>39</v>
      </c>
      <c r="E508" s="39" t="n">
        <f aca="false">E507</f>
        <v>10.7</v>
      </c>
      <c r="F508" s="125" t="n">
        <f aca="false">F507</f>
        <v>66</v>
      </c>
      <c r="G508" s="39" t="n">
        <f aca="false">E508</f>
        <v>10.7</v>
      </c>
      <c r="H508" s="44"/>
    </row>
    <row r="509" customFormat="false" ht="14.25" hidden="false" customHeight="false" outlineLevel="0" collapsed="false">
      <c r="B509" s="0" t="s">
        <v>585</v>
      </c>
      <c r="C509" s="94" t="n">
        <f aca="false">S509+((T509/2)-($T$1/2))</f>
        <v>0</v>
      </c>
      <c r="D509" s="122" t="n">
        <f aca="false">$D505+(4*$I$481)</f>
        <v>40</v>
      </c>
      <c r="E509" s="39" t="n">
        <f aca="false">E508</f>
        <v>10.7</v>
      </c>
      <c r="F509" s="125" t="n">
        <f aca="false">F508</f>
        <v>66</v>
      </c>
      <c r="G509" s="39" t="n">
        <f aca="false">E509</f>
        <v>10.7</v>
      </c>
    </row>
    <row r="510" customFormat="false" ht="14.25" hidden="false" customHeight="false" outlineLevel="0" collapsed="false">
      <c r="B510" s="0" t="s">
        <v>586</v>
      </c>
      <c r="C510" s="94" t="n">
        <f aca="false">S510+((T510/2)-($T$1/2))</f>
        <v>0</v>
      </c>
      <c r="D510" s="122" t="n">
        <f aca="false">$D505+(5*$I$481)</f>
        <v>41</v>
      </c>
      <c r="E510" s="39" t="n">
        <f aca="false">E509</f>
        <v>10.7</v>
      </c>
      <c r="F510" s="125" t="n">
        <f aca="false">F509</f>
        <v>66</v>
      </c>
      <c r="G510" s="39" t="n">
        <f aca="false">E510</f>
        <v>10.7</v>
      </c>
    </row>
    <row r="511" customFormat="false" ht="14.25" hidden="false" customHeight="false" outlineLevel="0" collapsed="false">
      <c r="B511" s="135" t="s">
        <v>587</v>
      </c>
      <c r="C511" s="39" t="n">
        <v>18.990539353629</v>
      </c>
      <c r="D511" s="39" t="n">
        <v>66</v>
      </c>
      <c r="E511" s="39" t="n">
        <v>10.7</v>
      </c>
      <c r="F511" s="39" t="n">
        <v>66</v>
      </c>
      <c r="G511" s="39" t="n">
        <f aca="false">E511</f>
        <v>10.7</v>
      </c>
    </row>
    <row r="513" customFormat="false" ht="14.25" hidden="false" customHeight="false" outlineLevel="0" collapsed="false">
      <c r="A513" s="117"/>
      <c r="B513" s="93" t="s">
        <v>588</v>
      </c>
      <c r="C513" s="119" t="n">
        <v>14</v>
      </c>
      <c r="D513" s="39" t="n">
        <f aca="false">D515-9</f>
        <v>-28.4</v>
      </c>
      <c r="E513" s="39" t="n">
        <f aca="false">E515-5</f>
        <v>28.2</v>
      </c>
      <c r="F513" s="39" t="n">
        <v>-60</v>
      </c>
      <c r="G513" s="39" t="n">
        <f aca="false">E513</f>
        <v>28.2</v>
      </c>
      <c r="H513" s="35" t="n">
        <v>0</v>
      </c>
      <c r="I513" s="35" t="n">
        <v>0.3</v>
      </c>
    </row>
    <row r="514" customFormat="false" ht="14.25" hidden="false" customHeight="false" outlineLevel="0" collapsed="false">
      <c r="B514" s="93" t="s">
        <v>589</v>
      </c>
      <c r="C514" s="120" t="n">
        <v>13.5</v>
      </c>
      <c r="D514" s="39" t="n">
        <f aca="false">D515+9</f>
        <v>-10.4</v>
      </c>
      <c r="E514" s="39" t="n">
        <f aca="false">E515-5</f>
        <v>28.2</v>
      </c>
      <c r="F514" s="39" t="n">
        <f aca="false">F513</f>
        <v>-60</v>
      </c>
      <c r="G514" s="39" t="n">
        <f aca="false">E514</f>
        <v>28.2</v>
      </c>
      <c r="H514" s="35" t="n">
        <v>0</v>
      </c>
      <c r="I514" s="35" t="n">
        <v>0.3</v>
      </c>
    </row>
    <row r="515" customFormat="false" ht="14.25" hidden="false" customHeight="false" outlineLevel="0" collapsed="false">
      <c r="B515" s="93" t="s">
        <v>590</v>
      </c>
      <c r="C515" s="120" t="n">
        <v>13.75</v>
      </c>
      <c r="D515" s="39" t="n">
        <v>-19.4</v>
      </c>
      <c r="E515" s="39" t="n">
        <v>33.2</v>
      </c>
      <c r="F515" s="39" t="n">
        <f aca="false">F514</f>
        <v>-60</v>
      </c>
      <c r="G515" s="39" t="n">
        <f aca="false">E515</f>
        <v>33.2</v>
      </c>
      <c r="H515" s="35" t="n">
        <v>0</v>
      </c>
      <c r="I515" s="35" t="n">
        <v>0</v>
      </c>
    </row>
    <row r="516" customFormat="false" ht="14.25" hidden="false" customHeight="false" outlineLevel="0" collapsed="false">
      <c r="B516" s="93" t="s">
        <v>216</v>
      </c>
      <c r="C516" s="121" t="n">
        <f aca="false">C515+((C514-C515)/2)</f>
        <v>13.625</v>
      </c>
      <c r="D516" s="39" t="n">
        <v>8</v>
      </c>
      <c r="E516" s="39" t="n">
        <v>24.05</v>
      </c>
      <c r="F516" s="39" t="n">
        <f aca="false">F515</f>
        <v>-60</v>
      </c>
      <c r="G516" s="39" t="n">
        <f aca="false">E516</f>
        <v>24.05</v>
      </c>
      <c r="H516" s="35" t="n">
        <v>0</v>
      </c>
      <c r="I516" s="35" t="n">
        <v>0</v>
      </c>
    </row>
    <row r="518" customFormat="false" ht="14.25" hidden="false" customHeight="false" outlineLevel="0" collapsed="false">
      <c r="B518" s="93" t="s">
        <v>591</v>
      </c>
      <c r="C518" s="39" t="n">
        <f aca="false">4.2</f>
        <v>4.2</v>
      </c>
      <c r="D518" s="39" t="n">
        <v>-24.33</v>
      </c>
      <c r="E518" s="39" t="n">
        <v>3.841</v>
      </c>
      <c r="F518" s="39" t="n">
        <f aca="false">D518+53</f>
        <v>28.67</v>
      </c>
      <c r="G518" s="39" t="n">
        <f aca="false">E518</f>
        <v>3.841</v>
      </c>
    </row>
    <row r="519" customFormat="false" ht="14.25" hidden="false" customHeight="false" outlineLevel="0" collapsed="false">
      <c r="B519" s="93" t="s">
        <v>592</v>
      </c>
      <c r="C519" s="39" t="n">
        <f aca="false">4.2</f>
        <v>4.2</v>
      </c>
      <c r="D519" s="39" t="n">
        <f aca="false">F518</f>
        <v>28.67</v>
      </c>
      <c r="E519" s="39" t="n">
        <f aca="false">E518</f>
        <v>3.841</v>
      </c>
      <c r="F519" s="39" t="n">
        <f aca="false">F518</f>
        <v>28.67</v>
      </c>
      <c r="G519" s="39" t="n">
        <f aca="false">E519</f>
        <v>3.841</v>
      </c>
    </row>
    <row r="521" customFormat="false" ht="14.25" hidden="false" customHeight="false" outlineLevel="0" collapsed="false">
      <c r="B521" s="93" t="s">
        <v>593</v>
      </c>
      <c r="C521" s="39" t="n">
        <f aca="false">4.2</f>
        <v>4.2</v>
      </c>
      <c r="D521" s="39" t="n">
        <v>-24.33</v>
      </c>
      <c r="E521" s="39" t="n">
        <v>3.841</v>
      </c>
      <c r="F521" s="39" t="n">
        <v>-24.33</v>
      </c>
      <c r="G521" s="39" t="n">
        <f aca="false">E521-55</f>
        <v>-51.159</v>
      </c>
    </row>
    <row r="522" customFormat="false" ht="14.25" hidden="false" customHeight="false" outlineLevel="0" collapsed="false">
      <c r="B522" s="93" t="s">
        <v>594</v>
      </c>
      <c r="C522" s="39" t="n">
        <f aca="false">4.2</f>
        <v>4.2</v>
      </c>
      <c r="D522" s="39" t="n">
        <v>-24.33</v>
      </c>
      <c r="E522" s="39" t="n">
        <f aca="false">E521-55</f>
        <v>-51.159</v>
      </c>
      <c r="F522" s="39" t="n">
        <f aca="false">F521</f>
        <v>-24.33</v>
      </c>
      <c r="G522" s="39" t="n">
        <f aca="false">E522</f>
        <v>-51.159</v>
      </c>
    </row>
    <row r="524" customFormat="false" ht="14.25" hidden="false" customHeight="false" outlineLevel="0" collapsed="false">
      <c r="C524" s="50" t="s">
        <v>104</v>
      </c>
      <c r="D524" s="51" t="s">
        <v>105</v>
      </c>
      <c r="E524" s="51" t="s">
        <v>106</v>
      </c>
      <c r="F524" s="51" t="s">
        <v>105</v>
      </c>
      <c r="G524" s="51" t="s">
        <v>106</v>
      </c>
    </row>
    <row r="525" customFormat="false" ht="14.25" hidden="false" customHeight="false" outlineLevel="0" collapsed="false">
      <c r="B525" s="0" t="s">
        <v>595</v>
      </c>
      <c r="C525" s="94" t="n">
        <f aca="false">C526</f>
        <v>0</v>
      </c>
      <c r="D525" s="39" t="n">
        <f aca="false">D526-1*32</f>
        <v>-32.973</v>
      </c>
      <c r="E525" s="39" t="n">
        <v>-70</v>
      </c>
      <c r="F525" s="39" t="n">
        <v>-66</v>
      </c>
      <c r="G525" s="39" t="n">
        <v>-70</v>
      </c>
    </row>
    <row r="526" customFormat="false" ht="14.25" hidden="false" customHeight="false" outlineLevel="0" collapsed="false">
      <c r="B526" s="0" t="s">
        <v>596</v>
      </c>
      <c r="C526" s="94" t="n">
        <f aca="false">C527</f>
        <v>0</v>
      </c>
      <c r="D526" s="39" t="n">
        <f aca="false">D527-1*32</f>
        <v>-0.972999999999999</v>
      </c>
      <c r="E526" s="39" t="n">
        <v>-70</v>
      </c>
      <c r="F526" s="39" t="n">
        <v>-66</v>
      </c>
      <c r="G526" s="39" t="n">
        <v>-70</v>
      </c>
    </row>
    <row r="527" customFormat="false" ht="14.25" hidden="false" customHeight="false" outlineLevel="0" collapsed="false">
      <c r="B527" s="135" t="s">
        <v>597</v>
      </c>
      <c r="C527" s="94" t="n">
        <f aca="false">C528</f>
        <v>0</v>
      </c>
      <c r="D527" s="47" t="n">
        <v>31.027</v>
      </c>
      <c r="E527" s="39" t="n">
        <v>-70</v>
      </c>
      <c r="F527" s="39" t="n">
        <v>-66</v>
      </c>
      <c r="G527" s="39" t="n">
        <v>-70</v>
      </c>
    </row>
    <row r="528" customFormat="false" ht="14.25" hidden="false" customHeight="false" outlineLevel="0" collapsed="false">
      <c r="B528" s="0" t="s">
        <v>598</v>
      </c>
      <c r="C528" s="94" t="n">
        <f aca="false">C529</f>
        <v>0</v>
      </c>
      <c r="D528" s="39" t="n">
        <f aca="false">D527+1*32</f>
        <v>63.027</v>
      </c>
      <c r="E528" s="39" t="n">
        <v>-70</v>
      </c>
      <c r="F528" s="39" t="n">
        <v>-66</v>
      </c>
      <c r="G528" s="39" t="n">
        <v>-70</v>
      </c>
    </row>
    <row r="529" customFormat="false" ht="14.25" hidden="false" customHeight="false" outlineLevel="0" collapsed="false">
      <c r="B529" s="138" t="s">
        <v>599</v>
      </c>
      <c r="C529" s="94" t="n">
        <f aca="false">C530</f>
        <v>0</v>
      </c>
      <c r="D529" s="139" t="n">
        <f aca="false">D528+1*32</f>
        <v>95.027</v>
      </c>
      <c r="E529" s="139" t="n">
        <v>-70</v>
      </c>
      <c r="F529" s="139" t="n">
        <v>-66</v>
      </c>
      <c r="G529" s="139" t="n">
        <v>-70</v>
      </c>
    </row>
  </sheetData>
  <mergeCells count="8">
    <mergeCell ref="H5:I5"/>
    <mergeCell ref="A7:A22"/>
    <mergeCell ref="A25:A40"/>
    <mergeCell ref="A43:A58"/>
    <mergeCell ref="H64:I64"/>
    <mergeCell ref="A66:A81"/>
    <mergeCell ref="A84:A99"/>
    <mergeCell ref="A102:A1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LibreOffice/7.5.8.2$MacOSX_AARCH64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2024-11-30T08:02:18Z</dcterms:created>
  <dc:creator>Pauw, Brian Richard</dc:creator>
  <dc:description/>
  <dc:language>en-US</dc:language>
  <cp:lastModifiedBy>Pauw, Brian Richard</cp:lastModifiedBy>
  <dcterms:modified xsi:type="dcterms:W3CDTF">2024-11-30T10:42:23Z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